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05" yWindow="65521" windowWidth="7650" windowHeight="8325" activeTab="0"/>
  </bookViews>
  <sheets>
    <sheet name="4-1、耕地面積" sheetId="1" r:id="rId1"/>
    <sheet name="4-2、本縣實際耕地面積變動原因" sheetId="2" r:id="rId2"/>
    <sheet name="4-3、稻米生產面積及收穫量" sheetId="3" r:id="rId3"/>
    <sheet name="4-3、稻米生產面積及收穫量(續)" sheetId="4" r:id="rId4"/>
    <sheet name="4-2、農戶人口數" sheetId="5" r:id="rId5"/>
    <sheet name="4-5、農產品產量及收穫面積－普通作物生產" sheetId="6" r:id="rId6"/>
    <sheet name="4-6、農產品產量及收穫面積－特用作物生產" sheetId="7" r:id="rId7"/>
    <sheet name="4-7、農產品產量及收穫面積－蔬菜作物生產" sheetId="8" r:id="rId8"/>
    <sheet name="4-8、農產品產量及收穫面積－果品作物生產" sheetId="9" r:id="rId9"/>
    <sheet name="4-9、自給肥料施用量" sheetId="10" r:id="rId10"/>
    <sheet name="4-10、 本縣現有農機具概況" sheetId="11" r:id="rId11"/>
    <sheet name="4-11、本縣補助農民購置機具名稱台數及金額" sheetId="12" r:id="rId12"/>
    <sheet name="4-12、造林面積及數量－按造林性質別分" sheetId="13" r:id="rId13"/>
    <sheet name="4-13、造林面積及數量 － 按樹種分" sheetId="14" r:id="rId14"/>
    <sheet name="4-13、造林面積及數量－按樹種分(續完)" sheetId="15" r:id="rId15"/>
    <sheet name="4-14、森林主產物砍伐生產面積與數量" sheetId="16" r:id="rId16"/>
    <sheet name="4-15、森林災害" sheetId="17" r:id="rId17"/>
    <sheet name="4-15、森林災害(續一)" sheetId="18" r:id="rId18"/>
    <sheet name="4-15、森林災害(續二)" sheetId="19" r:id="rId19"/>
    <sheet name="4-15、森林災害(續三)" sheetId="20" r:id="rId20"/>
    <sheet name="4-15、森林災害(續完)" sheetId="21" r:id="rId21"/>
    <sheet name="4-16、苗圃育苗數量" sheetId="22" r:id="rId22"/>
    <sheet name="4-17、漁戶及漁戶人口數" sheetId="23" r:id="rId23"/>
    <sheet name="4-18、漁業從業人員" sheetId="24" r:id="rId24"/>
    <sheet name="4-19、現有動力漁船數" sheetId="25" r:id="rId25"/>
    <sheet name="4-20、水產養殖面積" sheetId="26" r:id="rId26"/>
    <sheet name="4-21、遭難漁民數" sheetId="27" r:id="rId27"/>
    <sheet name="4-22、遭難漁船數　4-23、漁港別、漁產量及漁船筏數" sheetId="28" r:id="rId28"/>
    <sheet name="4-24、漁業生產量值" sheetId="29" r:id="rId29"/>
    <sheet name="4-25、現有牲畜數" sheetId="30" r:id="rId30"/>
    <sheet name="4-26、牲畜屠宰頭數" sheetId="31" r:id="rId31"/>
    <sheet name="4-27、乳母牛頭數及產乳量價值" sheetId="32" r:id="rId32"/>
    <sheet name="4-28、現有家禽數量" sheetId="33" r:id="rId33"/>
    <sheet name="4-29、家畜死亡數量" sheetId="34" r:id="rId34"/>
    <sheet name="4-30、水土保持處理面積" sheetId="35" r:id="rId35"/>
    <sheet name="4-31、農路改善及維護工程" sheetId="36" r:id="rId36"/>
  </sheets>
  <externalReferences>
    <externalReference r:id="rId39"/>
  </externalReferences>
  <definedNames>
    <definedName name="_xlnm.Print_Area" localSheetId="0">'4-1、耕地面積'!$A$1:$I$40</definedName>
  </definedNames>
  <calcPr fullCalcOnLoad="1"/>
</workbook>
</file>

<file path=xl/sharedStrings.xml><?xml version="1.0" encoding="utf-8"?>
<sst xmlns="http://schemas.openxmlformats.org/spreadsheetml/2006/main" count="11325" uniqueCount="1234">
  <si>
    <t>合計</t>
  </si>
  <si>
    <t>單位：數量：公噸</t>
  </si>
  <si>
    <t>價值：新台幣千元</t>
  </si>
  <si>
    <t>近海漁業</t>
  </si>
  <si>
    <t>沿岸漁業</t>
  </si>
  <si>
    <t>養殖漁業</t>
  </si>
  <si>
    <t>內陸漁撈業</t>
  </si>
  <si>
    <r>
      <t>　可出栽</t>
    </r>
    <r>
      <rPr>
        <sz val="8.5"/>
        <rFont val="Arial Narrow"/>
        <family val="2"/>
      </rPr>
      <t>Transferable</t>
    </r>
  </si>
  <si>
    <r>
      <t>　不可出栽
　</t>
    </r>
    <r>
      <rPr>
        <sz val="8.5"/>
        <rFont val="Arial Narrow"/>
        <family val="2"/>
      </rPr>
      <t>Non-Transferable</t>
    </r>
  </si>
  <si>
    <r>
      <t>民國</t>
    </r>
    <r>
      <rPr>
        <sz val="8.5"/>
        <rFont val="Arial Narrow"/>
        <family val="2"/>
      </rPr>
      <t>98</t>
    </r>
    <r>
      <rPr>
        <sz val="8.5"/>
        <rFont val="華康粗圓體"/>
        <family val="3"/>
      </rPr>
      <t xml:space="preserve">年底
</t>
    </r>
    <r>
      <rPr>
        <sz val="8.5"/>
        <rFont val="Arial Narrow"/>
        <family val="2"/>
      </rPr>
      <t>End of 2009</t>
    </r>
  </si>
  <si>
    <r>
      <t>　已出栽</t>
    </r>
    <r>
      <rPr>
        <sz val="8.5"/>
        <rFont val="Arial Narrow"/>
        <family val="2"/>
      </rPr>
      <t>Transferred</t>
    </r>
  </si>
  <si>
    <r>
      <t xml:space="preserve">年底別及鄉鎮市別
</t>
    </r>
    <r>
      <rPr>
        <sz val="9"/>
        <rFont val="Arial Narrow"/>
        <family val="2"/>
      </rPr>
      <t>End  of  Year &amp; District</t>
    </r>
  </si>
  <si>
    <r>
      <t>非</t>
    </r>
    <r>
      <rPr>
        <sz val="9"/>
        <rFont val="Arial Narrow"/>
        <family val="2"/>
      </rPr>
      <t xml:space="preserve"> </t>
    </r>
    <r>
      <rPr>
        <sz val="9"/>
        <rFont val="華康粗圓體"/>
        <family val="3"/>
      </rPr>
      <t>自</t>
    </r>
    <r>
      <rPr>
        <sz val="9"/>
        <rFont val="Arial Narrow"/>
        <family val="2"/>
      </rPr>
      <t xml:space="preserve"> </t>
    </r>
    <r>
      <rPr>
        <sz val="9"/>
        <rFont val="華康粗圓體"/>
        <family val="3"/>
      </rPr>
      <t>耕</t>
    </r>
    <r>
      <rPr>
        <sz val="9"/>
        <rFont val="Arial Narrow"/>
        <family val="2"/>
      </rPr>
      <t xml:space="preserve"> </t>
    </r>
    <r>
      <rPr>
        <sz val="9"/>
        <rFont val="華康粗圓體"/>
        <family val="3"/>
      </rPr>
      <t>農</t>
    </r>
  </si>
  <si>
    <t>Total</t>
  </si>
  <si>
    <t>單位：面　　　　　積：公　　頃</t>
  </si>
  <si>
    <r>
      <t>總　　　　　計　　</t>
    </r>
    <r>
      <rPr>
        <sz val="9"/>
        <rFont val="Arial Narrow"/>
        <family val="2"/>
      </rPr>
      <t>Grand Total</t>
    </r>
  </si>
  <si>
    <r>
      <t xml:space="preserve">       </t>
    </r>
    <r>
      <rPr>
        <sz val="9"/>
        <rFont val="華康粗圓體"/>
        <family val="3"/>
      </rPr>
      <t>水</t>
    </r>
  </si>
  <si>
    <r>
      <t xml:space="preserve">                                   </t>
    </r>
    <r>
      <rPr>
        <sz val="9"/>
        <rFont val="華康粗圓體"/>
        <family val="3"/>
      </rPr>
      <t>稻　　　　　</t>
    </r>
    <r>
      <rPr>
        <sz val="9"/>
        <rFont val="Arial Narrow"/>
        <family val="2"/>
      </rPr>
      <t>Rice</t>
    </r>
  </si>
  <si>
    <r>
      <t xml:space="preserve">    </t>
    </r>
    <r>
      <rPr>
        <sz val="9"/>
        <rFont val="華康粗圓體"/>
        <family val="3"/>
      </rPr>
      <t>合</t>
    </r>
  </si>
  <si>
    <r>
      <t>表</t>
    </r>
    <r>
      <rPr>
        <sz val="12"/>
        <rFont val="Arial"/>
        <family val="2"/>
      </rPr>
      <t>4-1</t>
    </r>
    <r>
      <rPr>
        <sz val="12"/>
        <rFont val="華康粗圓體"/>
        <family val="3"/>
      </rPr>
      <t xml:space="preserve">、耕地面積
</t>
    </r>
    <r>
      <rPr>
        <sz val="12"/>
        <rFont val="Arial"/>
        <family val="2"/>
      </rPr>
      <t>4-1</t>
    </r>
    <r>
      <rPr>
        <sz val="12"/>
        <rFont val="華康粗圓體"/>
        <family val="3"/>
      </rPr>
      <t>、</t>
    </r>
    <r>
      <rPr>
        <sz val="12"/>
        <rFont val="Arial"/>
        <family val="2"/>
      </rPr>
      <t>Cultivated  Land  Area</t>
    </r>
  </si>
  <si>
    <r>
      <t>表</t>
    </r>
    <r>
      <rPr>
        <sz val="12"/>
        <rFont val="Arial"/>
        <family val="2"/>
      </rPr>
      <t>4-3</t>
    </r>
    <r>
      <rPr>
        <sz val="12"/>
        <rFont val="華康粗圓體"/>
        <family val="3"/>
      </rPr>
      <t>、稻米生產面積及收穫量</t>
    </r>
  </si>
  <si>
    <r>
      <t>表</t>
    </r>
    <r>
      <rPr>
        <sz val="12"/>
        <rFont val="Arial"/>
        <family val="2"/>
      </rPr>
      <t>4-9</t>
    </r>
    <r>
      <rPr>
        <sz val="12"/>
        <rFont val="華康粗圓體"/>
        <family val="3"/>
      </rPr>
      <t>、自給肥料施用量</t>
    </r>
  </si>
  <si>
    <r>
      <t>表</t>
    </r>
    <r>
      <rPr>
        <sz val="12"/>
        <color indexed="8"/>
        <rFont val="Arial"/>
        <family val="2"/>
      </rPr>
      <t>4-10</t>
    </r>
    <r>
      <rPr>
        <sz val="12"/>
        <color indexed="8"/>
        <rFont val="華康粗圓體"/>
        <family val="3"/>
      </rPr>
      <t>、</t>
    </r>
    <r>
      <rPr>
        <sz val="12"/>
        <color indexed="8"/>
        <rFont val="Arial"/>
        <family val="2"/>
      </rPr>
      <t xml:space="preserve"> </t>
    </r>
    <r>
      <rPr>
        <sz val="12"/>
        <color indexed="8"/>
        <rFont val="華康粗圓體"/>
        <family val="3"/>
      </rPr>
      <t>本縣現有農機具概況</t>
    </r>
  </si>
  <si>
    <r>
      <t>表</t>
    </r>
    <r>
      <rPr>
        <sz val="12"/>
        <rFont val="Arial"/>
        <family val="2"/>
      </rPr>
      <t>4-12</t>
    </r>
    <r>
      <rPr>
        <sz val="12"/>
        <rFont val="華康粗圓體"/>
        <family val="3"/>
      </rPr>
      <t>、造林面積及數量－按造林性質別分</t>
    </r>
  </si>
  <si>
    <r>
      <t>表</t>
    </r>
    <r>
      <rPr>
        <sz val="12"/>
        <rFont val="Arial"/>
        <family val="2"/>
      </rPr>
      <t>4-15</t>
    </r>
    <r>
      <rPr>
        <sz val="12"/>
        <rFont val="華康粗圓體"/>
        <family val="3"/>
      </rPr>
      <t>、森林災害</t>
    </r>
  </si>
  <si>
    <r>
      <t>表</t>
    </r>
    <r>
      <rPr>
        <sz val="12"/>
        <rFont val="Arial"/>
        <family val="2"/>
      </rPr>
      <t>4-16</t>
    </r>
    <r>
      <rPr>
        <sz val="12"/>
        <rFont val="華康粗圓體"/>
        <family val="3"/>
      </rPr>
      <t>、苗圃育苗數量</t>
    </r>
  </si>
  <si>
    <r>
      <t>表</t>
    </r>
    <r>
      <rPr>
        <sz val="12"/>
        <rFont val="Arial"/>
        <family val="2"/>
      </rPr>
      <t>4-17</t>
    </r>
    <r>
      <rPr>
        <sz val="12"/>
        <rFont val="華康粗圓體"/>
        <family val="3"/>
      </rPr>
      <t>、漁戶及漁戶人口數</t>
    </r>
  </si>
  <si>
    <r>
      <t>表</t>
    </r>
    <r>
      <rPr>
        <sz val="12"/>
        <rFont val="Arial"/>
        <family val="2"/>
      </rPr>
      <t>4-20</t>
    </r>
    <r>
      <rPr>
        <sz val="12"/>
        <rFont val="華康粗圓體"/>
        <family val="3"/>
      </rPr>
      <t>、水產養殖面積</t>
    </r>
  </si>
  <si>
    <r>
      <t>表</t>
    </r>
    <r>
      <rPr>
        <sz val="12"/>
        <rFont val="Arial"/>
        <family val="2"/>
      </rPr>
      <t>4-24</t>
    </r>
    <r>
      <rPr>
        <sz val="12"/>
        <rFont val="華康粗圓體"/>
        <family val="3"/>
      </rPr>
      <t xml:space="preserve">、漁業生產量值
</t>
    </r>
    <r>
      <rPr>
        <sz val="12"/>
        <rFont val="Arial"/>
        <family val="2"/>
      </rPr>
      <t>4-24</t>
    </r>
    <r>
      <rPr>
        <sz val="12"/>
        <rFont val="華康粗圓體"/>
        <family val="3"/>
      </rPr>
      <t>、</t>
    </r>
    <r>
      <rPr>
        <sz val="12"/>
        <rFont val="Arial"/>
        <family val="2"/>
      </rPr>
      <t xml:space="preserve"> Fishing Output</t>
    </r>
  </si>
  <si>
    <r>
      <t>表</t>
    </r>
    <r>
      <rPr>
        <sz val="12"/>
        <rFont val="Arial"/>
        <family val="2"/>
      </rPr>
      <t>4-25</t>
    </r>
    <r>
      <rPr>
        <sz val="12"/>
        <rFont val="華康粗圓體"/>
        <family val="3"/>
      </rPr>
      <t xml:space="preserve">、現有牲畜數
</t>
    </r>
    <r>
      <rPr>
        <sz val="11"/>
        <rFont val="Arial"/>
        <family val="2"/>
      </rPr>
      <t>4-25</t>
    </r>
    <r>
      <rPr>
        <sz val="11"/>
        <rFont val="華康粗圓體"/>
        <family val="3"/>
      </rPr>
      <t>、</t>
    </r>
    <r>
      <rPr>
        <sz val="11"/>
        <rFont val="Arial"/>
        <family val="2"/>
      </rPr>
      <t>Existing Number of Livestock</t>
    </r>
  </si>
  <si>
    <r>
      <t>表</t>
    </r>
    <r>
      <rPr>
        <sz val="12"/>
        <rFont val="Arial"/>
        <family val="2"/>
      </rPr>
      <t>4-26</t>
    </r>
    <r>
      <rPr>
        <sz val="12"/>
        <rFont val="華康粗圓體"/>
        <family val="3"/>
      </rPr>
      <t xml:space="preserve">、牲畜屠宰頭數
</t>
    </r>
    <r>
      <rPr>
        <sz val="12"/>
        <rFont val="Arial"/>
        <family val="2"/>
      </rPr>
      <t>4-26</t>
    </r>
    <r>
      <rPr>
        <sz val="12"/>
        <rFont val="華康粗圓體"/>
        <family val="3"/>
      </rPr>
      <t>、</t>
    </r>
    <r>
      <rPr>
        <sz val="12"/>
        <rFont val="Arial"/>
        <family val="2"/>
      </rPr>
      <t>Number of Livestock Butchered</t>
    </r>
  </si>
  <si>
    <r>
      <t>表</t>
    </r>
    <r>
      <rPr>
        <sz val="12"/>
        <rFont val="Arial"/>
        <family val="2"/>
      </rPr>
      <t>4-28</t>
    </r>
    <r>
      <rPr>
        <sz val="12"/>
        <rFont val="華康粗圓體"/>
        <family val="3"/>
      </rPr>
      <t>、</t>
    </r>
    <r>
      <rPr>
        <sz val="12"/>
        <rFont val="華康粗圓體"/>
        <family val="3"/>
      </rPr>
      <t>現</t>
    </r>
    <r>
      <rPr>
        <sz val="12"/>
        <rFont val="華康粗圓體"/>
        <family val="3"/>
      </rPr>
      <t>有</t>
    </r>
    <r>
      <rPr>
        <sz val="12"/>
        <rFont val="華康粗圓體"/>
        <family val="3"/>
      </rPr>
      <t>家</t>
    </r>
    <r>
      <rPr>
        <sz val="12"/>
        <rFont val="華康粗圓體"/>
        <family val="3"/>
      </rPr>
      <t>禽</t>
    </r>
    <r>
      <rPr>
        <sz val="12"/>
        <rFont val="華康粗圓體"/>
        <family val="3"/>
      </rPr>
      <t>數</t>
    </r>
    <r>
      <rPr>
        <sz val="12"/>
        <rFont val="華康粗圓體"/>
        <family val="3"/>
      </rPr>
      <t>量</t>
    </r>
  </si>
  <si>
    <r>
      <t>表</t>
    </r>
    <r>
      <rPr>
        <sz val="12"/>
        <rFont val="Arial"/>
        <family val="2"/>
      </rPr>
      <t>4-29</t>
    </r>
    <r>
      <rPr>
        <sz val="12"/>
        <rFont val="華康粗圓體"/>
        <family val="3"/>
      </rPr>
      <t xml:space="preserve">、家畜死亡數量
</t>
    </r>
    <r>
      <rPr>
        <sz val="11"/>
        <rFont val="Arial"/>
        <family val="2"/>
      </rPr>
      <t>4-29</t>
    </r>
    <r>
      <rPr>
        <sz val="11"/>
        <rFont val="華康粗圓體"/>
        <family val="3"/>
      </rPr>
      <t>、</t>
    </r>
    <r>
      <rPr>
        <sz val="11"/>
        <rFont val="Arial"/>
        <family val="2"/>
      </rPr>
      <t>Livestock Mortality</t>
    </r>
  </si>
  <si>
    <r>
      <t>表</t>
    </r>
    <r>
      <rPr>
        <sz val="12"/>
        <rFont val="Arial"/>
        <family val="2"/>
      </rPr>
      <t>4-30</t>
    </r>
    <r>
      <rPr>
        <sz val="12"/>
        <rFont val="華康粗圓體"/>
        <family val="3"/>
      </rPr>
      <t>、水土保持處理面積</t>
    </r>
  </si>
  <si>
    <r>
      <t>表</t>
    </r>
    <r>
      <rPr>
        <sz val="12"/>
        <rFont val="Arial"/>
        <family val="2"/>
      </rPr>
      <t>4-31</t>
    </r>
    <r>
      <rPr>
        <sz val="12"/>
        <rFont val="華康粗圓體"/>
        <family val="3"/>
      </rPr>
      <t>、農路改善及維護工程</t>
    </r>
  </si>
  <si>
    <t>End  of  Year &amp; District</t>
  </si>
  <si>
    <r>
      <t xml:space="preserve">合　　　計
</t>
    </r>
    <r>
      <rPr>
        <sz val="9"/>
        <rFont val="Arial Narrow"/>
        <family val="2"/>
      </rPr>
      <t>Total</t>
    </r>
  </si>
  <si>
    <r>
      <t xml:space="preserve">蛋　　　用
</t>
    </r>
    <r>
      <rPr>
        <sz val="9"/>
        <rFont val="Arial Narrow"/>
        <family val="2"/>
      </rPr>
      <t>For Eggs</t>
    </r>
  </si>
  <si>
    <r>
      <t xml:space="preserve">肉　　　用
</t>
    </r>
    <r>
      <rPr>
        <sz val="9"/>
        <rFont val="Arial Narrow"/>
        <family val="2"/>
      </rPr>
      <t>For Meat</t>
    </r>
  </si>
  <si>
    <r>
      <t xml:space="preserve">本　　　地
</t>
    </r>
    <r>
      <rPr>
        <sz val="9"/>
        <rFont val="Arial Narrow"/>
        <family val="2"/>
      </rPr>
      <t>Local</t>
    </r>
  </si>
  <si>
    <r>
      <t>民國</t>
    </r>
    <r>
      <rPr>
        <sz val="9"/>
        <rFont val="Arial Narrow"/>
        <family val="2"/>
      </rPr>
      <t>93</t>
    </r>
    <r>
      <rPr>
        <sz val="9"/>
        <rFont val="華康粗圓體"/>
        <family val="3"/>
      </rPr>
      <t>年底</t>
    </r>
    <r>
      <rPr>
        <sz val="9"/>
        <rFont val="Arial Narrow"/>
        <family val="2"/>
      </rPr>
      <t xml:space="preserve"> End of 2004</t>
    </r>
  </si>
  <si>
    <t>資料來源：由本府農業局提供。</t>
  </si>
  <si>
    <r>
      <t>4-28</t>
    </r>
    <r>
      <rPr>
        <sz val="12"/>
        <rFont val="華康粗圓體"/>
        <family val="3"/>
      </rPr>
      <t>、</t>
    </r>
    <r>
      <rPr>
        <sz val="12"/>
        <rFont val="Arial"/>
        <family val="2"/>
      </rPr>
      <t xml:space="preserve"> Existing Poultry Quantities</t>
    </r>
  </si>
  <si>
    <t>計</t>
  </si>
  <si>
    <t>黃牛及什種牛</t>
  </si>
  <si>
    <t>Water Buffalos</t>
  </si>
  <si>
    <t>Oxen and Hybrids</t>
  </si>
  <si>
    <t>Cows</t>
  </si>
  <si>
    <t>For Breeding</t>
  </si>
  <si>
    <t>For Meat</t>
  </si>
  <si>
    <t>Horses</t>
  </si>
  <si>
    <t>Goats</t>
  </si>
  <si>
    <t>Deers</t>
  </si>
  <si>
    <r>
      <t>民國</t>
    </r>
    <r>
      <rPr>
        <sz val="9"/>
        <rFont val="Arial Narrow"/>
        <family val="2"/>
      </rPr>
      <t>90</t>
    </r>
    <r>
      <rPr>
        <sz val="9"/>
        <rFont val="華康粗圓體"/>
        <family val="3"/>
      </rPr>
      <t>年</t>
    </r>
    <r>
      <rPr>
        <sz val="9"/>
        <rFont val="Arial Narrow"/>
        <family val="2"/>
      </rPr>
      <t xml:space="preserve"> 2001</t>
    </r>
  </si>
  <si>
    <r>
      <t>民國</t>
    </r>
    <r>
      <rPr>
        <sz val="9"/>
        <rFont val="Arial Narrow"/>
        <family val="2"/>
      </rPr>
      <t>91</t>
    </r>
    <r>
      <rPr>
        <sz val="9"/>
        <rFont val="華康粗圓體"/>
        <family val="3"/>
      </rPr>
      <t>年</t>
    </r>
    <r>
      <rPr>
        <sz val="9"/>
        <rFont val="Arial Narrow"/>
        <family val="2"/>
      </rPr>
      <t xml:space="preserve"> 2002</t>
    </r>
  </si>
  <si>
    <r>
      <t>民國</t>
    </r>
    <r>
      <rPr>
        <sz val="9"/>
        <rFont val="Arial Narrow"/>
        <family val="2"/>
      </rPr>
      <t>92</t>
    </r>
    <r>
      <rPr>
        <sz val="9"/>
        <rFont val="華康粗圓體"/>
        <family val="3"/>
      </rPr>
      <t>年</t>
    </r>
    <r>
      <rPr>
        <sz val="9"/>
        <rFont val="Arial Narrow"/>
        <family val="2"/>
      </rPr>
      <t xml:space="preserve"> 2003</t>
    </r>
  </si>
  <si>
    <r>
      <t>民國</t>
    </r>
    <r>
      <rPr>
        <sz val="9"/>
        <rFont val="Arial Narrow"/>
        <family val="2"/>
      </rPr>
      <t>93</t>
    </r>
    <r>
      <rPr>
        <sz val="9"/>
        <rFont val="華康粗圓體"/>
        <family val="3"/>
      </rPr>
      <t>年</t>
    </r>
    <r>
      <rPr>
        <sz val="9"/>
        <rFont val="Arial Narrow"/>
        <family val="2"/>
      </rPr>
      <t xml:space="preserve"> 2004</t>
    </r>
  </si>
  <si>
    <r>
      <t>民國</t>
    </r>
    <r>
      <rPr>
        <sz val="9"/>
        <rFont val="Arial Narrow"/>
        <family val="2"/>
      </rPr>
      <t>94</t>
    </r>
    <r>
      <rPr>
        <sz val="9"/>
        <rFont val="華康粗圓體"/>
        <family val="3"/>
      </rPr>
      <t>年</t>
    </r>
    <r>
      <rPr>
        <sz val="9"/>
        <rFont val="Arial Narrow"/>
        <family val="2"/>
      </rPr>
      <t xml:space="preserve"> 2005</t>
    </r>
  </si>
  <si>
    <r>
      <t>民國</t>
    </r>
    <r>
      <rPr>
        <sz val="9"/>
        <rFont val="Arial Narrow"/>
        <family val="2"/>
      </rPr>
      <t>95</t>
    </r>
    <r>
      <rPr>
        <sz val="9"/>
        <rFont val="華康粗圓體"/>
        <family val="3"/>
      </rPr>
      <t>年</t>
    </r>
    <r>
      <rPr>
        <sz val="9"/>
        <rFont val="Arial Narrow"/>
        <family val="2"/>
      </rPr>
      <t xml:space="preserve"> 2006</t>
    </r>
  </si>
  <si>
    <r>
      <t>民國</t>
    </r>
    <r>
      <rPr>
        <sz val="9"/>
        <rFont val="Arial Narrow"/>
        <family val="2"/>
      </rPr>
      <t>96</t>
    </r>
    <r>
      <rPr>
        <sz val="9"/>
        <rFont val="華康粗圓體"/>
        <family val="3"/>
      </rPr>
      <t>年</t>
    </r>
    <r>
      <rPr>
        <sz val="9"/>
        <rFont val="Arial Narrow"/>
        <family val="2"/>
      </rPr>
      <t xml:space="preserve"> 2007</t>
    </r>
  </si>
  <si>
    <t>…</t>
  </si>
  <si>
    <r>
      <t>民國</t>
    </r>
    <r>
      <rPr>
        <sz val="9"/>
        <rFont val="Arial Narrow"/>
        <family val="2"/>
      </rPr>
      <t>97</t>
    </r>
    <r>
      <rPr>
        <sz val="9"/>
        <rFont val="華康粗圓體"/>
        <family val="3"/>
      </rPr>
      <t>年</t>
    </r>
    <r>
      <rPr>
        <sz val="9"/>
        <rFont val="Arial Narrow"/>
        <family val="2"/>
      </rPr>
      <t xml:space="preserve"> 2008</t>
    </r>
  </si>
  <si>
    <r>
      <t>民國</t>
    </r>
    <r>
      <rPr>
        <sz val="9"/>
        <rFont val="Arial Narrow"/>
        <family val="2"/>
      </rPr>
      <t>98</t>
    </r>
    <r>
      <rPr>
        <sz val="9"/>
        <rFont val="華康粗圓體"/>
        <family val="3"/>
      </rPr>
      <t>年</t>
    </r>
    <r>
      <rPr>
        <sz val="9"/>
        <rFont val="Arial Narrow"/>
        <family val="2"/>
      </rPr>
      <t xml:space="preserve"> 2009</t>
    </r>
  </si>
  <si>
    <r>
      <t>民國</t>
    </r>
    <r>
      <rPr>
        <sz val="9"/>
        <rFont val="Arial Narrow"/>
        <family val="2"/>
      </rPr>
      <t>99</t>
    </r>
    <r>
      <rPr>
        <sz val="9"/>
        <rFont val="華康粗圓體"/>
        <family val="3"/>
      </rPr>
      <t>年</t>
    </r>
    <r>
      <rPr>
        <sz val="9"/>
        <rFont val="Arial Narrow"/>
        <family val="2"/>
      </rPr>
      <t xml:space="preserve"> 2010</t>
    </r>
  </si>
  <si>
    <r>
      <t>年</t>
    </r>
    <r>
      <rPr>
        <sz val="9"/>
        <rFont val="Arial Narrow"/>
        <family val="2"/>
      </rPr>
      <t xml:space="preserve">  ( </t>
    </r>
    <r>
      <rPr>
        <sz val="9"/>
        <rFont val="華康粗圓體"/>
        <family val="3"/>
      </rPr>
      <t>度</t>
    </r>
    <r>
      <rPr>
        <sz val="9"/>
        <rFont val="Arial Narrow"/>
        <family val="2"/>
      </rPr>
      <t xml:space="preserve"> )   </t>
    </r>
    <r>
      <rPr>
        <sz val="9"/>
        <rFont val="華康粗圓體"/>
        <family val="3"/>
      </rPr>
      <t xml:space="preserve">別
</t>
    </r>
    <r>
      <rPr>
        <sz val="9"/>
        <rFont val="Arial Narrow"/>
        <family val="2"/>
      </rPr>
      <t>Year</t>
    </r>
  </si>
  <si>
    <r>
      <t>主</t>
    </r>
    <r>
      <rPr>
        <sz val="9"/>
        <rFont val="Arial Narrow"/>
        <family val="2"/>
      </rPr>
      <t xml:space="preserve"> </t>
    </r>
    <r>
      <rPr>
        <sz val="9"/>
        <rFont val="華康粗圓體"/>
        <family val="3"/>
      </rPr>
      <t>要</t>
    </r>
    <r>
      <rPr>
        <sz val="9"/>
        <rFont val="Arial Narrow"/>
        <family val="2"/>
      </rPr>
      <t xml:space="preserve"> </t>
    </r>
    <r>
      <rPr>
        <sz val="9"/>
        <rFont val="華康粗圓體"/>
        <family val="3"/>
      </rPr>
      <t>水</t>
    </r>
    <r>
      <rPr>
        <sz val="9"/>
        <rFont val="Arial Narrow"/>
        <family val="2"/>
      </rPr>
      <t xml:space="preserve"> </t>
    </r>
    <r>
      <rPr>
        <sz val="9"/>
        <rFont val="華康粗圓體"/>
        <family val="3"/>
      </rPr>
      <t>土</t>
    </r>
    <r>
      <rPr>
        <sz val="9"/>
        <rFont val="Arial Narrow"/>
        <family val="2"/>
      </rPr>
      <t xml:space="preserve"> </t>
    </r>
    <r>
      <rPr>
        <sz val="9"/>
        <rFont val="華康粗圓體"/>
        <family val="3"/>
      </rPr>
      <t>保</t>
    </r>
    <r>
      <rPr>
        <sz val="9"/>
        <rFont val="Arial Narrow"/>
        <family val="2"/>
      </rPr>
      <t xml:space="preserve"> </t>
    </r>
    <r>
      <rPr>
        <sz val="9"/>
        <rFont val="華康粗圓體"/>
        <family val="3"/>
      </rPr>
      <t>持</t>
    </r>
    <r>
      <rPr>
        <sz val="9"/>
        <rFont val="Arial Narrow"/>
        <family val="2"/>
      </rPr>
      <t xml:space="preserve"> </t>
    </r>
    <r>
      <rPr>
        <sz val="9"/>
        <rFont val="華康粗圓體"/>
        <family val="3"/>
      </rPr>
      <t>項</t>
    </r>
    <r>
      <rPr>
        <sz val="9"/>
        <rFont val="Arial Narrow"/>
        <family val="2"/>
      </rPr>
      <t xml:space="preserve"> </t>
    </r>
    <r>
      <rPr>
        <sz val="9"/>
        <rFont val="華康粗圓體"/>
        <family val="3"/>
      </rPr>
      <t>目　</t>
    </r>
    <r>
      <rPr>
        <sz val="9"/>
        <rFont val="Arial Narrow"/>
        <family val="2"/>
      </rPr>
      <t>Key Items</t>
    </r>
  </si>
  <si>
    <r>
      <t>植　　　　　生　　　　　處　　　　　理　　</t>
    </r>
    <r>
      <rPr>
        <sz val="9"/>
        <rFont val="Arial Narrow"/>
        <family val="2"/>
      </rPr>
      <t>Vegetation Treatment</t>
    </r>
  </si>
  <si>
    <r>
      <t>合</t>
    </r>
    <r>
      <rPr>
        <sz val="9"/>
        <rFont val="Arial Narrow"/>
        <family val="2"/>
      </rPr>
      <t xml:space="preserve">    </t>
    </r>
    <r>
      <rPr>
        <sz val="9"/>
        <rFont val="華康粗圓體"/>
        <family val="3"/>
      </rPr>
      <t>計</t>
    </r>
  </si>
  <si>
    <r>
      <t>民國</t>
    </r>
    <r>
      <rPr>
        <sz val="9"/>
        <rFont val="Arial Narrow"/>
        <family val="2"/>
      </rPr>
      <t>90</t>
    </r>
    <r>
      <rPr>
        <sz val="9"/>
        <rFont val="華康粗圓體"/>
        <family val="3"/>
      </rPr>
      <t>年度</t>
    </r>
    <r>
      <rPr>
        <sz val="9"/>
        <rFont val="Arial Narrow"/>
        <family val="2"/>
      </rPr>
      <t xml:space="preserve"> 2001</t>
    </r>
  </si>
  <si>
    <r>
      <t>民國</t>
    </r>
    <r>
      <rPr>
        <sz val="9"/>
        <rFont val="Arial Narrow"/>
        <family val="2"/>
      </rPr>
      <t>91</t>
    </r>
    <r>
      <rPr>
        <sz val="9"/>
        <rFont val="華康粗圓體"/>
        <family val="3"/>
      </rPr>
      <t>年度</t>
    </r>
    <r>
      <rPr>
        <sz val="9"/>
        <rFont val="Arial Narrow"/>
        <family val="2"/>
      </rPr>
      <t xml:space="preserve"> 2002</t>
    </r>
  </si>
  <si>
    <r>
      <t>民國</t>
    </r>
    <r>
      <rPr>
        <sz val="9"/>
        <rFont val="Arial Narrow"/>
        <family val="2"/>
      </rPr>
      <t>92</t>
    </r>
    <r>
      <rPr>
        <sz val="9"/>
        <rFont val="華康粗圓體"/>
        <family val="3"/>
      </rPr>
      <t>年度</t>
    </r>
    <r>
      <rPr>
        <sz val="9"/>
        <rFont val="Arial Narrow"/>
        <family val="2"/>
      </rPr>
      <t xml:space="preserve"> 2003</t>
    </r>
  </si>
  <si>
    <r>
      <t>民國</t>
    </r>
    <r>
      <rPr>
        <sz val="9"/>
        <rFont val="Arial Narrow"/>
        <family val="2"/>
      </rPr>
      <t>93</t>
    </r>
    <r>
      <rPr>
        <sz val="9"/>
        <rFont val="華康粗圓體"/>
        <family val="3"/>
      </rPr>
      <t>年度</t>
    </r>
    <r>
      <rPr>
        <sz val="9"/>
        <rFont val="Arial Narrow"/>
        <family val="2"/>
      </rPr>
      <t xml:space="preserve"> 2004</t>
    </r>
  </si>
  <si>
    <r>
      <t>民國</t>
    </r>
    <r>
      <rPr>
        <sz val="9"/>
        <rFont val="Arial Narrow"/>
        <family val="2"/>
      </rPr>
      <t>94</t>
    </r>
    <r>
      <rPr>
        <sz val="9"/>
        <rFont val="華康粗圓體"/>
        <family val="3"/>
      </rPr>
      <t>年度</t>
    </r>
    <r>
      <rPr>
        <sz val="9"/>
        <rFont val="Arial Narrow"/>
        <family val="2"/>
      </rPr>
      <t xml:space="preserve"> 2005</t>
    </r>
  </si>
  <si>
    <r>
      <t>民國</t>
    </r>
    <r>
      <rPr>
        <sz val="9"/>
        <rFont val="Arial Narrow"/>
        <family val="2"/>
      </rPr>
      <t>95</t>
    </r>
    <r>
      <rPr>
        <sz val="9"/>
        <rFont val="華康粗圓體"/>
        <family val="3"/>
      </rPr>
      <t>年度</t>
    </r>
    <r>
      <rPr>
        <sz val="9"/>
        <rFont val="Arial Narrow"/>
        <family val="2"/>
      </rPr>
      <t xml:space="preserve"> 2006</t>
    </r>
  </si>
  <si>
    <r>
      <t>民國</t>
    </r>
    <r>
      <rPr>
        <sz val="9"/>
        <rFont val="Arial Narrow"/>
        <family val="2"/>
      </rPr>
      <t>96</t>
    </r>
    <r>
      <rPr>
        <sz val="9"/>
        <rFont val="華康粗圓體"/>
        <family val="3"/>
      </rPr>
      <t>年度</t>
    </r>
    <r>
      <rPr>
        <sz val="9"/>
        <rFont val="Arial Narrow"/>
        <family val="2"/>
      </rPr>
      <t xml:space="preserve"> 2007</t>
    </r>
  </si>
  <si>
    <r>
      <t>民國</t>
    </r>
    <r>
      <rPr>
        <sz val="9"/>
        <rFont val="Arial Narrow"/>
        <family val="2"/>
      </rPr>
      <t>97</t>
    </r>
    <r>
      <rPr>
        <sz val="9"/>
        <rFont val="華康粗圓體"/>
        <family val="3"/>
      </rPr>
      <t>年度</t>
    </r>
    <r>
      <rPr>
        <sz val="9"/>
        <rFont val="Arial Narrow"/>
        <family val="2"/>
      </rPr>
      <t xml:space="preserve"> 2008</t>
    </r>
  </si>
  <si>
    <r>
      <t>民國</t>
    </r>
    <r>
      <rPr>
        <sz val="9"/>
        <rFont val="Arial Narrow"/>
        <family val="2"/>
      </rPr>
      <t>98</t>
    </r>
    <r>
      <rPr>
        <sz val="9"/>
        <rFont val="華康粗圓體"/>
        <family val="3"/>
      </rPr>
      <t>年度</t>
    </r>
    <r>
      <rPr>
        <sz val="9"/>
        <rFont val="Arial Narrow"/>
        <family val="2"/>
      </rPr>
      <t xml:space="preserve"> 2009</t>
    </r>
  </si>
  <si>
    <r>
      <t>民國</t>
    </r>
    <r>
      <rPr>
        <sz val="9"/>
        <rFont val="Arial Narrow"/>
        <family val="2"/>
      </rPr>
      <t>99</t>
    </r>
    <r>
      <rPr>
        <sz val="9"/>
        <rFont val="華康粗圓體"/>
        <family val="3"/>
      </rPr>
      <t>年度</t>
    </r>
    <r>
      <rPr>
        <sz val="9"/>
        <rFont val="Arial Narrow"/>
        <family val="2"/>
      </rPr>
      <t xml:space="preserve"> 2010</t>
    </r>
  </si>
  <si>
    <r>
      <t>農</t>
    </r>
    <r>
      <rPr>
        <sz val="9"/>
        <rFont val="Arial Narrow"/>
        <family val="2"/>
      </rPr>
      <t xml:space="preserve">     </t>
    </r>
    <r>
      <rPr>
        <sz val="9"/>
        <rFont val="華康粗圓體"/>
        <family val="3"/>
      </rPr>
      <t>路　</t>
    </r>
    <r>
      <rPr>
        <sz val="9"/>
        <rFont val="Arial Narrow"/>
        <family val="2"/>
      </rPr>
      <t>Country Roads</t>
    </r>
  </si>
  <si>
    <t>Location
 (Administrative Division)</t>
  </si>
  <si>
    <t>維護</t>
  </si>
  <si>
    <t>Construction</t>
  </si>
  <si>
    <t>Improvements</t>
  </si>
  <si>
    <t>Asphalt</t>
  </si>
  <si>
    <t>Central Government</t>
  </si>
  <si>
    <t>Provincial (City) Government</t>
  </si>
  <si>
    <t>County (City) Government</t>
  </si>
  <si>
    <t>Others</t>
  </si>
  <si>
    <r>
      <t>民國</t>
    </r>
    <r>
      <rPr>
        <sz val="9"/>
        <rFont val="Arial Narrow"/>
        <family val="2"/>
      </rPr>
      <t>94</t>
    </r>
    <r>
      <rPr>
        <sz val="9"/>
        <rFont val="華康粗圓體"/>
        <family val="3"/>
      </rPr>
      <t>年度</t>
    </r>
    <r>
      <rPr>
        <sz val="9"/>
        <rFont val="Arial Narrow"/>
        <family val="2"/>
      </rPr>
      <t xml:space="preserve"> 2005</t>
    </r>
  </si>
  <si>
    <r>
      <t>民國</t>
    </r>
    <r>
      <rPr>
        <sz val="9"/>
        <rFont val="Arial Narrow"/>
        <family val="2"/>
      </rPr>
      <t>96</t>
    </r>
    <r>
      <rPr>
        <sz val="9"/>
        <rFont val="華康粗圓體"/>
        <family val="3"/>
      </rPr>
      <t>年度</t>
    </r>
    <r>
      <rPr>
        <sz val="9"/>
        <rFont val="Arial Narrow"/>
        <family val="2"/>
      </rPr>
      <t xml:space="preserve"> 2007</t>
    </r>
  </si>
  <si>
    <r>
      <t>資料來源：根據本府農業局公務統計報表，表號：</t>
    </r>
    <r>
      <rPr>
        <sz val="8.5"/>
        <rFont val="Arial Narrow"/>
        <family val="2"/>
      </rPr>
      <t>2233-02-01-2</t>
    </r>
  </si>
  <si>
    <t>附　　註：本表不含全民造林資料。</t>
  </si>
  <si>
    <r>
      <t>4-12</t>
    </r>
    <r>
      <rPr>
        <sz val="12"/>
        <rFont val="華康粗圓體"/>
        <family val="3"/>
      </rPr>
      <t>、</t>
    </r>
    <r>
      <rPr>
        <sz val="12"/>
        <rFont val="Arial"/>
        <family val="2"/>
      </rPr>
      <t>Number of Trees Planted and the Area they Covered - Categorized by Nature of Forestation</t>
    </r>
    <r>
      <rPr>
        <sz val="12"/>
        <rFont val="華康粗圓體"/>
        <family val="3"/>
      </rPr>
      <t>　　　　　　　　　　　　　　　　　　　</t>
    </r>
  </si>
  <si>
    <t>面積：公頃</t>
  </si>
  <si>
    <r>
      <t>Unit</t>
    </r>
    <r>
      <rPr>
        <sz val="8"/>
        <rFont val="華康中黑體"/>
        <family val="3"/>
      </rPr>
      <t>：</t>
    </r>
    <r>
      <rPr>
        <sz val="8"/>
        <rFont val="Arial Narrow"/>
        <family val="2"/>
      </rPr>
      <t xml:space="preserve"> Area </t>
    </r>
    <r>
      <rPr>
        <sz val="8"/>
        <rFont val="華康中黑體"/>
        <family val="3"/>
      </rPr>
      <t>：</t>
    </r>
    <r>
      <rPr>
        <sz val="8"/>
        <rFont val="Arial Narrow"/>
        <family val="2"/>
      </rPr>
      <t xml:space="preserve">Hectare  </t>
    </r>
  </si>
  <si>
    <r>
      <t>資料來源：根據本府農業局公務統計報表，表號：</t>
    </r>
    <r>
      <rPr>
        <sz val="8"/>
        <rFont val="Arial Narrow"/>
        <family val="2"/>
      </rPr>
      <t>2233-02-01-2</t>
    </r>
  </si>
  <si>
    <r>
      <t>附註：</t>
    </r>
    <r>
      <rPr>
        <sz val="8"/>
        <rFont val="Arial Narrow"/>
        <family val="2"/>
      </rPr>
      <t>1.“</t>
    </r>
    <r>
      <rPr>
        <sz val="8"/>
        <rFont val="華康中黑體"/>
        <family val="3"/>
      </rPr>
      <t>林木總計</t>
    </r>
    <r>
      <rPr>
        <sz val="8"/>
        <rFont val="Arial Narrow"/>
        <family val="2"/>
      </rPr>
      <t>”</t>
    </r>
    <r>
      <rPr>
        <sz val="8"/>
        <rFont val="華康中黑體"/>
        <family val="3"/>
      </rPr>
      <t>不含</t>
    </r>
    <r>
      <rPr>
        <sz val="8"/>
        <rFont val="Arial Narrow"/>
        <family val="2"/>
      </rPr>
      <t>“</t>
    </r>
    <r>
      <rPr>
        <sz val="8"/>
        <rFont val="華康中黑體"/>
        <family val="3"/>
      </rPr>
      <t>竹</t>
    </r>
    <r>
      <rPr>
        <sz val="8"/>
        <rFont val="Arial Narrow"/>
        <family val="2"/>
      </rPr>
      <t>”</t>
    </r>
    <r>
      <rPr>
        <sz val="8"/>
        <rFont val="華康中黑體"/>
        <family val="3"/>
      </rPr>
      <t>之資料。</t>
    </r>
  </si>
  <si>
    <r>
      <t>4-13</t>
    </r>
    <r>
      <rPr>
        <sz val="12"/>
        <rFont val="華康粗圓體"/>
        <family val="3"/>
      </rPr>
      <t>、</t>
    </r>
    <r>
      <rPr>
        <sz val="12"/>
        <rFont val="Arial"/>
        <family val="2"/>
      </rPr>
      <t>Area Afforested and Number of Trees Planted - by Types of Trees</t>
    </r>
  </si>
  <si>
    <t>面積： 公　頃</t>
  </si>
  <si>
    <r>
      <t>民國</t>
    </r>
    <r>
      <rPr>
        <sz val="8"/>
        <rFont val="Arial Narrow"/>
        <family val="2"/>
      </rPr>
      <t>90</t>
    </r>
    <r>
      <rPr>
        <sz val="8"/>
        <rFont val="華康粗圓體"/>
        <family val="3"/>
      </rPr>
      <t>年底</t>
    </r>
    <r>
      <rPr>
        <sz val="8"/>
        <rFont val="Arial Narrow"/>
        <family val="2"/>
      </rPr>
      <t xml:space="preserve">   End of  2001</t>
    </r>
  </si>
  <si>
    <r>
      <t>民國</t>
    </r>
    <r>
      <rPr>
        <sz val="8"/>
        <rFont val="Arial Narrow"/>
        <family val="2"/>
      </rPr>
      <t>91</t>
    </r>
    <r>
      <rPr>
        <sz val="8"/>
        <rFont val="華康粗圓體"/>
        <family val="3"/>
      </rPr>
      <t>年底</t>
    </r>
    <r>
      <rPr>
        <sz val="8"/>
        <rFont val="Arial Narrow"/>
        <family val="2"/>
      </rPr>
      <t xml:space="preserve">   End of  2002</t>
    </r>
  </si>
  <si>
    <r>
      <t>民國</t>
    </r>
    <r>
      <rPr>
        <sz val="8"/>
        <rFont val="Arial Narrow"/>
        <family val="2"/>
      </rPr>
      <t>92</t>
    </r>
    <r>
      <rPr>
        <sz val="8"/>
        <rFont val="華康粗圓體"/>
        <family val="3"/>
      </rPr>
      <t>年底</t>
    </r>
    <r>
      <rPr>
        <sz val="8"/>
        <rFont val="Arial Narrow"/>
        <family val="2"/>
      </rPr>
      <t xml:space="preserve">   End of  2003</t>
    </r>
  </si>
  <si>
    <r>
      <t>民國</t>
    </r>
    <r>
      <rPr>
        <sz val="8"/>
        <rFont val="Arial Narrow"/>
        <family val="2"/>
      </rPr>
      <t>93</t>
    </r>
    <r>
      <rPr>
        <sz val="8"/>
        <rFont val="華康粗圓體"/>
        <family val="3"/>
      </rPr>
      <t>年底</t>
    </r>
    <r>
      <rPr>
        <sz val="8"/>
        <rFont val="Arial Narrow"/>
        <family val="2"/>
      </rPr>
      <t xml:space="preserve">   End of  2004</t>
    </r>
  </si>
  <si>
    <r>
      <t>民國</t>
    </r>
    <r>
      <rPr>
        <sz val="8"/>
        <rFont val="Arial Narrow"/>
        <family val="2"/>
      </rPr>
      <t>94</t>
    </r>
    <r>
      <rPr>
        <sz val="8"/>
        <rFont val="華康粗圓體"/>
        <family val="3"/>
      </rPr>
      <t>年底</t>
    </r>
    <r>
      <rPr>
        <sz val="8"/>
        <rFont val="Arial Narrow"/>
        <family val="2"/>
      </rPr>
      <t xml:space="preserve">   End of  2005</t>
    </r>
  </si>
  <si>
    <r>
      <t>民國</t>
    </r>
    <r>
      <rPr>
        <sz val="8"/>
        <rFont val="Arial Narrow"/>
        <family val="2"/>
      </rPr>
      <t>95</t>
    </r>
    <r>
      <rPr>
        <sz val="8"/>
        <rFont val="華康粗圓體"/>
        <family val="3"/>
      </rPr>
      <t>年底</t>
    </r>
    <r>
      <rPr>
        <sz val="8"/>
        <rFont val="Arial Narrow"/>
        <family val="2"/>
      </rPr>
      <t xml:space="preserve">   End of  2006</t>
    </r>
  </si>
  <si>
    <r>
      <t>民國</t>
    </r>
    <r>
      <rPr>
        <sz val="8"/>
        <rFont val="Arial Narrow"/>
        <family val="2"/>
      </rPr>
      <t>96</t>
    </r>
    <r>
      <rPr>
        <sz val="8"/>
        <rFont val="華康粗圓體"/>
        <family val="3"/>
      </rPr>
      <t>年底</t>
    </r>
    <r>
      <rPr>
        <sz val="8"/>
        <rFont val="Arial Narrow"/>
        <family val="2"/>
      </rPr>
      <t xml:space="preserve">   End of  2007</t>
    </r>
  </si>
  <si>
    <r>
      <t>民國</t>
    </r>
    <r>
      <rPr>
        <sz val="8"/>
        <rFont val="Arial Narrow"/>
        <family val="2"/>
      </rPr>
      <t>98</t>
    </r>
    <r>
      <rPr>
        <sz val="8"/>
        <rFont val="華康粗圓體"/>
        <family val="3"/>
      </rPr>
      <t>年底</t>
    </r>
    <r>
      <rPr>
        <sz val="8"/>
        <rFont val="Arial Narrow"/>
        <family val="2"/>
      </rPr>
      <t xml:space="preserve">   End of  2009</t>
    </r>
  </si>
  <si>
    <r>
      <t>民國</t>
    </r>
    <r>
      <rPr>
        <sz val="8"/>
        <rFont val="Arial Narrow"/>
        <family val="2"/>
      </rPr>
      <t>99</t>
    </r>
    <r>
      <rPr>
        <sz val="8"/>
        <rFont val="華康粗圓體"/>
        <family val="3"/>
      </rPr>
      <t>年底</t>
    </r>
    <r>
      <rPr>
        <sz val="8"/>
        <rFont val="Arial Narrow"/>
        <family val="2"/>
      </rPr>
      <t xml:space="preserve">   End of  2010</t>
    </r>
  </si>
  <si>
    <r>
      <t>民國</t>
    </r>
    <r>
      <rPr>
        <sz val="8"/>
        <rFont val="Arial Narrow"/>
        <family val="2"/>
      </rPr>
      <t>97</t>
    </r>
    <r>
      <rPr>
        <sz val="8"/>
        <rFont val="華康粗圓體"/>
        <family val="3"/>
      </rPr>
      <t>年底</t>
    </r>
    <r>
      <rPr>
        <sz val="8"/>
        <rFont val="Arial Narrow"/>
        <family val="2"/>
      </rPr>
      <t xml:space="preserve">   End of  2008</t>
    </r>
  </si>
  <si>
    <r>
      <t>4-15</t>
    </r>
    <r>
      <rPr>
        <sz val="12"/>
        <rFont val="華康粗圓體"/>
        <family val="3"/>
      </rPr>
      <t>、</t>
    </r>
    <r>
      <rPr>
        <sz val="12"/>
        <rFont val="Arial"/>
        <family val="2"/>
      </rPr>
      <t xml:space="preserve">Forest  Damage </t>
    </r>
  </si>
  <si>
    <r>
      <t>4-15</t>
    </r>
    <r>
      <rPr>
        <sz val="12"/>
        <color indexed="8"/>
        <rFont val="華康粗圓體"/>
        <family val="3"/>
      </rPr>
      <t>、</t>
    </r>
    <r>
      <rPr>
        <sz val="12"/>
        <color indexed="8"/>
        <rFont val="Arial"/>
        <family val="2"/>
      </rPr>
      <t>Forest  Damage (Cont.1)</t>
    </r>
  </si>
  <si>
    <r>
      <t>4-15</t>
    </r>
    <r>
      <rPr>
        <sz val="12"/>
        <color indexed="8"/>
        <rFont val="華康粗圓體"/>
        <family val="3"/>
      </rPr>
      <t>、</t>
    </r>
    <r>
      <rPr>
        <sz val="12"/>
        <color indexed="8"/>
        <rFont val="Arial"/>
        <family val="2"/>
      </rPr>
      <t>Forest  Damage (Cont.2)</t>
    </r>
  </si>
  <si>
    <r>
      <t>4-15</t>
    </r>
    <r>
      <rPr>
        <sz val="12"/>
        <color indexed="8"/>
        <rFont val="華康粗圓體"/>
        <family val="3"/>
      </rPr>
      <t>、</t>
    </r>
    <r>
      <rPr>
        <sz val="12"/>
        <color indexed="8"/>
        <rFont val="Arial"/>
        <family val="2"/>
      </rPr>
      <t>Forest  Damage (Cont.3)</t>
    </r>
  </si>
  <si>
    <t>共計</t>
  </si>
  <si>
    <t>苗床面積</t>
  </si>
  <si>
    <t>附屬地面積</t>
  </si>
  <si>
    <t>土肉桂</t>
  </si>
  <si>
    <t>肖楠</t>
  </si>
  <si>
    <t>印度黃檀</t>
  </si>
  <si>
    <t>火燄木</t>
  </si>
  <si>
    <t>日本黑松</t>
  </si>
  <si>
    <t>Source : Department of Agriculture Bureau. (Table number : 1113-01-01-2)</t>
  </si>
  <si>
    <r>
      <t>表</t>
    </r>
    <r>
      <rPr>
        <sz val="12"/>
        <rFont val="Arial"/>
        <family val="2"/>
      </rPr>
      <t>4-2</t>
    </r>
    <r>
      <rPr>
        <sz val="12"/>
        <rFont val="華康粗圓體"/>
        <family val="3"/>
      </rPr>
      <t>、本縣實際耕地面積變動原因</t>
    </r>
  </si>
  <si>
    <r>
      <t>4-2</t>
    </r>
    <r>
      <rPr>
        <sz val="12"/>
        <rFont val="華康粗圓體"/>
        <family val="3"/>
      </rPr>
      <t>、</t>
    </r>
    <r>
      <rPr>
        <sz val="12"/>
        <rFont val="Arial"/>
        <family val="2"/>
      </rPr>
      <t>Cultivated Lands Causes of Area Change</t>
    </r>
  </si>
  <si>
    <r>
      <t>表</t>
    </r>
    <r>
      <rPr>
        <sz val="12"/>
        <rFont val="Arial"/>
        <family val="2"/>
      </rPr>
      <t>4-2</t>
    </r>
    <r>
      <rPr>
        <sz val="12"/>
        <rFont val="華康粗圓體"/>
        <family val="3"/>
      </rPr>
      <t>、本縣實際耕地面積變動原因（續）</t>
    </r>
  </si>
  <si>
    <r>
      <t>4-2</t>
    </r>
    <r>
      <rPr>
        <sz val="12"/>
        <rFont val="華康粗圓體"/>
        <family val="3"/>
      </rPr>
      <t>、</t>
    </r>
    <r>
      <rPr>
        <sz val="12"/>
        <rFont val="Arial"/>
        <family val="2"/>
      </rPr>
      <t>Cultivated Lands Causes of Area Change (Cont.)</t>
    </r>
  </si>
  <si>
    <r>
      <t xml:space="preserve">Unit : </t>
    </r>
    <r>
      <rPr>
        <sz val="9"/>
        <rFont val="Arial Narrow"/>
        <family val="2"/>
      </rPr>
      <t>Ha</t>
    </r>
  </si>
  <si>
    <r>
      <t>資料來源；根據本府農業局公務統計報表，表號；</t>
    </r>
    <r>
      <rPr>
        <sz val="8"/>
        <rFont val="Arial Narrow"/>
        <family val="2"/>
      </rPr>
      <t>1113-02-01-2</t>
    </r>
    <r>
      <rPr>
        <sz val="8"/>
        <rFont val="華康中黑體"/>
        <family val="3"/>
      </rPr>
      <t>；</t>
    </r>
    <r>
      <rPr>
        <sz val="8"/>
        <rFont val="Arial Narrow"/>
        <family val="2"/>
      </rPr>
      <t>1113-02-02-2</t>
    </r>
    <r>
      <rPr>
        <sz val="8"/>
        <rFont val="華康中黑體"/>
        <family val="3"/>
      </rPr>
      <t>。</t>
    </r>
  </si>
  <si>
    <t>Source : Statistics by Agriculture Bureau of the county; Table number : 1113-02-01-2 ; 1113-02-02-2.</t>
  </si>
  <si>
    <r>
      <t>資料來源；根據本府農業局公務統計報表，表號；</t>
    </r>
    <r>
      <rPr>
        <sz val="8"/>
        <rFont val="Arial Narrow"/>
        <family val="2"/>
      </rPr>
      <t>1113-02-01-02</t>
    </r>
    <r>
      <rPr>
        <sz val="8"/>
        <rFont val="華康中黑體"/>
        <family val="3"/>
      </rPr>
      <t>；</t>
    </r>
    <r>
      <rPr>
        <sz val="8"/>
        <rFont val="Arial Narrow"/>
        <family val="2"/>
      </rPr>
      <t>1113-02-02-02</t>
    </r>
    <r>
      <rPr>
        <sz val="8"/>
        <rFont val="華康中黑體"/>
        <family val="3"/>
      </rPr>
      <t>。</t>
    </r>
  </si>
  <si>
    <t>Source : Food and Agriculture Department, COA, Executive Yuan.</t>
  </si>
  <si>
    <r>
      <t>表</t>
    </r>
    <r>
      <rPr>
        <sz val="12"/>
        <rFont val="Arial"/>
        <family val="2"/>
      </rPr>
      <t>4-4</t>
    </r>
    <r>
      <rPr>
        <sz val="12"/>
        <rFont val="華康粗圓體"/>
        <family val="3"/>
      </rPr>
      <t>、農戶人口數</t>
    </r>
  </si>
  <si>
    <r>
      <t>4-4</t>
    </r>
    <r>
      <rPr>
        <sz val="12"/>
        <rFont val="華康粗圓體"/>
        <family val="3"/>
      </rPr>
      <t>、</t>
    </r>
    <r>
      <rPr>
        <sz val="12"/>
        <rFont val="Arial"/>
        <family val="2"/>
      </rPr>
      <t>Farm  Families  and  Farm  Household  Population</t>
    </r>
    <r>
      <rPr>
        <sz val="12"/>
        <rFont val="華康粗圓體"/>
        <family val="3"/>
      </rPr>
      <t>　</t>
    </r>
  </si>
  <si>
    <r>
      <t>自耕地</t>
    </r>
    <r>
      <rPr>
        <sz val="9"/>
        <rFont val="Arial Narrow"/>
        <family val="2"/>
      </rPr>
      <t>50%</t>
    </r>
    <r>
      <rPr>
        <sz val="9"/>
        <rFont val="華康粗圓體"/>
        <family val="3"/>
      </rPr>
      <t>以上者</t>
    </r>
  </si>
  <si>
    <r>
      <t>自耕地</t>
    </r>
    <r>
      <rPr>
        <sz val="9"/>
        <rFont val="Arial Narrow"/>
        <family val="2"/>
      </rPr>
      <t>50%</t>
    </r>
    <r>
      <rPr>
        <sz val="9"/>
        <rFont val="華康粗圓體"/>
        <family val="3"/>
      </rPr>
      <t>以下者</t>
    </r>
  </si>
  <si>
    <r>
      <t>資料來源：行政院農委會中部辦公室。</t>
    </r>
  </si>
  <si>
    <t>Source : COA, Central Taiwan Division.</t>
  </si>
  <si>
    <t>Remarks : 2010 statistics will be provided one year later to coordinate with a census of agriculture, forestry, fishery, and animal husbandry.</t>
  </si>
  <si>
    <r>
      <t>備　　註：配合農林漁牧普查，</t>
    </r>
    <r>
      <rPr>
        <sz val="8"/>
        <rFont val="Arial Narrow"/>
        <family val="2"/>
      </rPr>
      <t>99</t>
    </r>
    <r>
      <rPr>
        <sz val="8"/>
        <rFont val="華康中黑體"/>
        <family val="3"/>
      </rPr>
      <t>年資料延後</t>
    </r>
    <r>
      <rPr>
        <sz val="8"/>
        <rFont val="Arial Narrow"/>
        <family val="2"/>
      </rPr>
      <t>1</t>
    </r>
    <r>
      <rPr>
        <sz val="8"/>
        <rFont val="華康中黑體"/>
        <family val="3"/>
      </rPr>
      <t>年提供。</t>
    </r>
  </si>
  <si>
    <t>資料來源：由本府農業局提供。</t>
  </si>
  <si>
    <t>Source : Agriculture Bureau statistics.</t>
  </si>
  <si>
    <t>Unit : Harvested Area : Ha.</t>
  </si>
  <si>
    <t xml:space="preserve">            Production : kg </t>
  </si>
  <si>
    <t>附　　註：九十年為單位為公斤。</t>
  </si>
  <si>
    <r>
      <t>民國</t>
    </r>
    <r>
      <rPr>
        <sz val="9"/>
        <rFont val="Arial Narrow"/>
        <family val="2"/>
      </rPr>
      <t>99</t>
    </r>
    <r>
      <rPr>
        <sz val="9"/>
        <rFont val="華康粗圓體"/>
        <family val="3"/>
      </rPr>
      <t>年底</t>
    </r>
    <r>
      <rPr>
        <sz val="9"/>
        <rFont val="Arial Narrow"/>
        <family val="2"/>
      </rPr>
      <t xml:space="preserve"> End of 2010</t>
    </r>
  </si>
  <si>
    <r>
      <t xml:space="preserve">Unit : </t>
    </r>
    <r>
      <rPr>
        <sz val="9"/>
        <rFont val="Arial Narrow"/>
        <family val="2"/>
      </rPr>
      <t>m.t.</t>
    </r>
  </si>
  <si>
    <t>Unit : number</t>
  </si>
  <si>
    <t>Source : Statistics by Agriculture Bureau  of the county; Table number : 2224-03-02-01</t>
  </si>
  <si>
    <t>Source : Statistics by Agriculture Bureau  of the county; Table number : 2224-01-01-2.</t>
  </si>
  <si>
    <t>Sources : Agriculture Bureau statistics.</t>
  </si>
  <si>
    <r>
      <t>民國</t>
    </r>
    <r>
      <rPr>
        <sz val="9"/>
        <rFont val="Arial Narrow"/>
        <family val="2"/>
      </rPr>
      <t>90</t>
    </r>
    <r>
      <rPr>
        <sz val="9"/>
        <rFont val="華康粗圓體"/>
        <family val="3"/>
      </rPr>
      <t>年　</t>
    </r>
    <r>
      <rPr>
        <sz val="9"/>
        <rFont val="Arial Narrow"/>
        <family val="2"/>
      </rPr>
      <t>2001</t>
    </r>
  </si>
  <si>
    <r>
      <t>民國</t>
    </r>
    <r>
      <rPr>
        <sz val="9"/>
        <rFont val="Arial Narrow"/>
        <family val="2"/>
      </rPr>
      <t>91</t>
    </r>
    <r>
      <rPr>
        <sz val="9"/>
        <rFont val="華康粗圓體"/>
        <family val="3"/>
      </rPr>
      <t>年　</t>
    </r>
    <r>
      <rPr>
        <sz val="9"/>
        <rFont val="Arial Narrow"/>
        <family val="2"/>
      </rPr>
      <t>2002</t>
    </r>
  </si>
  <si>
    <r>
      <t>民國</t>
    </r>
    <r>
      <rPr>
        <sz val="9"/>
        <rFont val="Arial Narrow"/>
        <family val="2"/>
      </rPr>
      <t>92</t>
    </r>
    <r>
      <rPr>
        <sz val="9"/>
        <rFont val="華康粗圓體"/>
        <family val="3"/>
      </rPr>
      <t>年　</t>
    </r>
    <r>
      <rPr>
        <sz val="9"/>
        <rFont val="Arial Narrow"/>
        <family val="2"/>
      </rPr>
      <t>2003</t>
    </r>
  </si>
  <si>
    <r>
      <t>民國</t>
    </r>
    <r>
      <rPr>
        <sz val="9"/>
        <rFont val="Arial Narrow"/>
        <family val="2"/>
      </rPr>
      <t>93</t>
    </r>
    <r>
      <rPr>
        <sz val="9"/>
        <rFont val="華康粗圓體"/>
        <family val="3"/>
      </rPr>
      <t>年　</t>
    </r>
    <r>
      <rPr>
        <sz val="9"/>
        <rFont val="Arial Narrow"/>
        <family val="2"/>
      </rPr>
      <t>2004</t>
    </r>
  </si>
  <si>
    <r>
      <t>民國</t>
    </r>
    <r>
      <rPr>
        <sz val="9"/>
        <rFont val="Arial Narrow"/>
        <family val="2"/>
      </rPr>
      <t>94</t>
    </r>
    <r>
      <rPr>
        <sz val="9"/>
        <rFont val="華康粗圓體"/>
        <family val="3"/>
      </rPr>
      <t>年　</t>
    </r>
    <r>
      <rPr>
        <sz val="9"/>
        <rFont val="Arial Narrow"/>
        <family val="2"/>
      </rPr>
      <t>2005</t>
    </r>
  </si>
  <si>
    <r>
      <t>民國</t>
    </r>
    <r>
      <rPr>
        <sz val="9"/>
        <rFont val="Arial Narrow"/>
        <family val="2"/>
      </rPr>
      <t>95</t>
    </r>
    <r>
      <rPr>
        <sz val="9"/>
        <rFont val="華康粗圓體"/>
        <family val="3"/>
      </rPr>
      <t>年　</t>
    </r>
    <r>
      <rPr>
        <sz val="9"/>
        <rFont val="Arial Narrow"/>
        <family val="2"/>
      </rPr>
      <t>2006</t>
    </r>
  </si>
  <si>
    <r>
      <t>民國</t>
    </r>
    <r>
      <rPr>
        <sz val="9"/>
        <rFont val="Arial Narrow"/>
        <family val="2"/>
      </rPr>
      <t>96</t>
    </r>
    <r>
      <rPr>
        <sz val="9"/>
        <rFont val="華康粗圓體"/>
        <family val="3"/>
      </rPr>
      <t>年　</t>
    </r>
    <r>
      <rPr>
        <sz val="9"/>
        <rFont val="Arial Narrow"/>
        <family val="2"/>
      </rPr>
      <t>2007</t>
    </r>
  </si>
  <si>
    <r>
      <t>民國</t>
    </r>
    <r>
      <rPr>
        <sz val="9"/>
        <rFont val="Arial Narrow"/>
        <family val="2"/>
      </rPr>
      <t>97</t>
    </r>
    <r>
      <rPr>
        <sz val="9"/>
        <rFont val="華康粗圓體"/>
        <family val="3"/>
      </rPr>
      <t>年　</t>
    </r>
    <r>
      <rPr>
        <sz val="9"/>
        <rFont val="Arial Narrow"/>
        <family val="2"/>
      </rPr>
      <t>2008</t>
    </r>
  </si>
  <si>
    <r>
      <t>民國</t>
    </r>
    <r>
      <rPr>
        <sz val="9"/>
        <rFont val="Arial Narrow"/>
        <family val="2"/>
      </rPr>
      <t>98</t>
    </r>
    <r>
      <rPr>
        <sz val="9"/>
        <rFont val="華康粗圓體"/>
        <family val="3"/>
      </rPr>
      <t>年　</t>
    </r>
    <r>
      <rPr>
        <sz val="9"/>
        <rFont val="Arial Narrow"/>
        <family val="2"/>
      </rPr>
      <t>2009</t>
    </r>
  </si>
  <si>
    <r>
      <t>民國</t>
    </r>
    <r>
      <rPr>
        <sz val="9"/>
        <rFont val="Arial Narrow"/>
        <family val="2"/>
      </rPr>
      <t>99</t>
    </r>
    <r>
      <rPr>
        <sz val="9"/>
        <rFont val="華康粗圓體"/>
        <family val="3"/>
      </rPr>
      <t>年　</t>
    </r>
    <r>
      <rPr>
        <sz val="9"/>
        <rFont val="Arial Narrow"/>
        <family val="2"/>
      </rPr>
      <t>2010</t>
    </r>
  </si>
  <si>
    <r>
      <t xml:space="preserve">Unit : </t>
    </r>
    <r>
      <rPr>
        <sz val="9"/>
        <rFont val="Arial Narrow"/>
        <family val="2"/>
      </rPr>
      <t>Number</t>
    </r>
  </si>
  <si>
    <t>(Bamboo) piece or  bush</t>
  </si>
  <si>
    <t>Source : Statistics by Agriculture Bureau  of the county; Table number : 2233-02-01-2.</t>
  </si>
  <si>
    <r>
      <t>單位</t>
    </r>
    <r>
      <rPr>
        <sz val="8"/>
        <rFont val="Arial Narrow"/>
        <family val="2"/>
      </rPr>
      <t>{</t>
    </r>
    <r>
      <rPr>
        <sz val="8"/>
        <rFont val="華康中黑體"/>
        <family val="3"/>
      </rPr>
      <t>面積：公頃、材積：立方公尺、材竹：支</t>
    </r>
    <r>
      <rPr>
        <sz val="8"/>
        <rFont val="Arial Narrow"/>
        <family val="2"/>
      </rPr>
      <t>}</t>
    </r>
  </si>
  <si>
    <r>
      <t>民國</t>
    </r>
    <r>
      <rPr>
        <sz val="8.5"/>
        <rFont val="Arial Narrow"/>
        <family val="2"/>
      </rPr>
      <t>90</t>
    </r>
    <r>
      <rPr>
        <sz val="8.5"/>
        <rFont val="華康粗圓體"/>
        <family val="3"/>
      </rPr>
      <t>年底</t>
    </r>
    <r>
      <rPr>
        <sz val="8.5"/>
        <rFont val="Arial Narrow"/>
        <family val="2"/>
      </rPr>
      <t xml:space="preserve"> End of  2001</t>
    </r>
  </si>
  <si>
    <r>
      <t>民國</t>
    </r>
    <r>
      <rPr>
        <sz val="8.5"/>
        <rFont val="Arial Narrow"/>
        <family val="2"/>
      </rPr>
      <t>97</t>
    </r>
    <r>
      <rPr>
        <sz val="8.5"/>
        <rFont val="華康粗圓體"/>
        <family val="3"/>
      </rPr>
      <t>年底</t>
    </r>
    <r>
      <rPr>
        <sz val="8.5"/>
        <rFont val="Arial Narrow"/>
        <family val="2"/>
      </rPr>
      <t xml:space="preserve"> End of  2008</t>
    </r>
  </si>
  <si>
    <r>
      <t>民國</t>
    </r>
    <r>
      <rPr>
        <sz val="8.5"/>
        <rFont val="Arial Narrow"/>
        <family val="2"/>
      </rPr>
      <t>98</t>
    </r>
    <r>
      <rPr>
        <sz val="8.5"/>
        <rFont val="華康粗圓體"/>
        <family val="3"/>
      </rPr>
      <t>年底</t>
    </r>
    <r>
      <rPr>
        <sz val="8.5"/>
        <rFont val="Arial Narrow"/>
        <family val="2"/>
      </rPr>
      <t xml:space="preserve"> End of  2009</t>
    </r>
  </si>
  <si>
    <r>
      <t>資料來源：根據本府農業局公務統計報表，表號：</t>
    </r>
    <r>
      <rPr>
        <sz val="8.5"/>
        <rFont val="Arial Narrow"/>
        <family val="2"/>
      </rPr>
      <t>2231-02-01-2</t>
    </r>
    <r>
      <rPr>
        <sz val="8.5"/>
        <rFont val="華康中黑體"/>
        <family val="3"/>
      </rPr>
      <t>及</t>
    </r>
  </si>
  <si>
    <r>
      <t>　　　　　原民局公務統計報表，表號</t>
    </r>
    <r>
      <rPr>
        <sz val="8.5"/>
        <rFont val="Arial Narrow"/>
        <family val="2"/>
      </rPr>
      <t>2231-02-01(02)-2</t>
    </r>
    <r>
      <rPr>
        <sz val="8.5"/>
        <rFont val="華康中黑體"/>
        <family val="3"/>
      </rPr>
      <t>。</t>
    </r>
  </si>
  <si>
    <t>Source : Agriculture Bureau statistics (Table number: 2231-02-01-2) and Aboriginal Bureau statistics (Table number: 2231-02-01(02)-2)</t>
  </si>
  <si>
    <r>
      <t>Unit {Standing Volume : m</t>
    </r>
    <r>
      <rPr>
        <vertAlign val="superscript"/>
        <sz val="8"/>
        <rFont val="Arial Narrow"/>
        <family val="2"/>
      </rPr>
      <t>3</t>
    </r>
    <r>
      <rPr>
        <sz val="8"/>
        <rFont val="華康中黑體"/>
        <family val="3"/>
      </rPr>
      <t>、</t>
    </r>
    <r>
      <rPr>
        <sz val="8"/>
        <rFont val="Arial Narrow"/>
        <family val="2"/>
      </rPr>
      <t>Area : Ha</t>
    </r>
    <r>
      <rPr>
        <sz val="8"/>
        <rFont val="華康中黑體"/>
        <family val="3"/>
      </rPr>
      <t>、</t>
    </r>
    <r>
      <rPr>
        <sz val="8"/>
        <rFont val="Arial Narrow"/>
        <family val="2"/>
      </rPr>
      <t>Bamboo : piece}</t>
    </r>
  </si>
  <si>
    <t>Source : Agriculture Bureau statistics (Table number : 2234-01-01-2) .</t>
  </si>
  <si>
    <t>Source : Statistics by Agriculture Bureau of the county; Table number : 2233-03-01-2.</t>
  </si>
  <si>
    <t xml:space="preserve">Note : The format of the table was revised at end of 2002 according to a letter dated January 16, 2003 by Forestry Bureau, </t>
  </si>
  <si>
    <r>
      <t>資料來源：根據本府農業局公務統計報表，表號</t>
    </r>
    <r>
      <rPr>
        <sz val="8.5"/>
        <rFont val="Arial Narrow"/>
        <family val="2"/>
      </rPr>
      <t>2233-03-01-2</t>
    </r>
    <r>
      <rPr>
        <sz val="8.5"/>
        <rFont val="華康中黑體"/>
        <family val="3"/>
      </rPr>
      <t>。</t>
    </r>
  </si>
  <si>
    <r>
      <t>說　　明：本表</t>
    </r>
    <r>
      <rPr>
        <sz val="8.5"/>
        <rFont val="Arial Narrow"/>
        <family val="2"/>
      </rPr>
      <t>91</t>
    </r>
    <r>
      <rPr>
        <sz val="8.5"/>
        <rFont val="華康中黑體"/>
        <family val="3"/>
      </rPr>
      <t>年底報表格式依據</t>
    </r>
    <r>
      <rPr>
        <sz val="8.5"/>
        <rFont val="Arial Narrow"/>
        <family val="2"/>
      </rPr>
      <t>92.1.16</t>
    </r>
    <r>
      <rPr>
        <sz val="8.5"/>
        <rFont val="華康中黑體"/>
        <family val="3"/>
      </rPr>
      <t>行政院農委會林務局函修訂。</t>
    </r>
  </si>
  <si>
    <r>
      <t>說　　明：本表九十一年底報表格式依據</t>
    </r>
    <r>
      <rPr>
        <sz val="8.5"/>
        <rFont val="Arial Narrow"/>
        <family val="2"/>
      </rPr>
      <t>92.1.16</t>
    </r>
    <r>
      <rPr>
        <sz val="8.5"/>
        <rFont val="華康中黑體"/>
        <family val="3"/>
      </rPr>
      <t>行政院農委會林務局函修訂。</t>
    </r>
  </si>
  <si>
    <t xml:space="preserve">           Council of Agriculture, Executive Yuan.</t>
  </si>
  <si>
    <t>Unit : stock</t>
  </si>
  <si>
    <r>
      <t>Area : m</t>
    </r>
    <r>
      <rPr>
        <vertAlign val="superscript"/>
        <sz val="8.5"/>
        <rFont val="Arial Narrow"/>
        <family val="2"/>
      </rPr>
      <t>2</t>
    </r>
  </si>
  <si>
    <t>Seedlings Grown</t>
  </si>
  <si>
    <t>Fishing Population : Persons</t>
  </si>
  <si>
    <t>Unit : Number of Fishing Households : Households</t>
  </si>
  <si>
    <t>說　　明：桃園區漁會及中壢區漁會之統計資料不含本縣十三鄉鎮（市）中。</t>
  </si>
  <si>
    <r>
      <t>資料來源：根據本府農業局公務統計報表，表號：</t>
    </r>
    <r>
      <rPr>
        <sz val="8.5"/>
        <rFont val="Arial Narrow"/>
        <family val="2"/>
      </rPr>
      <t>2243-01-01-2</t>
    </r>
    <r>
      <rPr>
        <sz val="8.5"/>
        <rFont val="華康中黑體"/>
        <family val="3"/>
      </rPr>
      <t>。</t>
    </r>
  </si>
  <si>
    <t>Note : Statistics of Taoyuan and Zhongli fishermen's associations are not included in the 13 administrative divisions of the county.</t>
  </si>
  <si>
    <t>Sources : Statistics by Agriculture Bureau of the county ; Table number : 2243-01-01-2.</t>
  </si>
  <si>
    <r>
      <t>4-19</t>
    </r>
    <r>
      <rPr>
        <sz val="12"/>
        <rFont val="華康粗圓體"/>
        <family val="3"/>
      </rPr>
      <t>、</t>
    </r>
    <r>
      <rPr>
        <sz val="12"/>
        <rFont val="Arial"/>
        <family val="2"/>
      </rPr>
      <t>The Number of Powered Fishing Crafts</t>
    </r>
  </si>
  <si>
    <r>
      <t>Unit : boats</t>
    </r>
    <r>
      <rPr>
        <sz val="8.5"/>
        <rFont val="華康中黑體"/>
        <family val="3"/>
      </rPr>
      <t>、</t>
    </r>
    <r>
      <rPr>
        <sz val="8.5"/>
        <rFont val="Arial Narrow"/>
        <family val="2"/>
      </rPr>
      <t>Tons</t>
    </r>
  </si>
  <si>
    <r>
      <t>資料來源：根據本府農業局公務統計報表，表號：</t>
    </r>
    <r>
      <rPr>
        <sz val="8.5"/>
        <rFont val="Arial Narrow"/>
        <family val="2"/>
      </rPr>
      <t>2244-04-01-2</t>
    </r>
    <r>
      <rPr>
        <sz val="8.5"/>
        <rFont val="華康中黑體"/>
        <family val="3"/>
      </rPr>
      <t>。</t>
    </r>
  </si>
  <si>
    <t>Sources : Statistics by Agriculture Bureau of the county ; Table number : 2244-04-01-2.</t>
  </si>
  <si>
    <t>Unit : Ha</t>
  </si>
  <si>
    <r>
      <t>4-20</t>
    </r>
    <r>
      <rPr>
        <sz val="12"/>
        <rFont val="華康粗圓體"/>
        <family val="3"/>
      </rPr>
      <t>、</t>
    </r>
    <r>
      <rPr>
        <sz val="12"/>
        <rFont val="Arial"/>
        <family val="2"/>
      </rPr>
      <t>Aquaculture Area by Species</t>
    </r>
  </si>
  <si>
    <t>海面養殖</t>
  </si>
  <si>
    <t>Marine</t>
  </si>
  <si>
    <t>Inland</t>
  </si>
  <si>
    <t>楠木</t>
  </si>
  <si>
    <t>蘭嶼肉豆蔻</t>
  </si>
  <si>
    <t>馬拉巴栗</t>
  </si>
  <si>
    <t>黃金側柏</t>
  </si>
  <si>
    <t>南美扶桑</t>
  </si>
  <si>
    <t>觀賞樹木</t>
  </si>
  <si>
    <t>大王椰子</t>
  </si>
  <si>
    <t>Seedlings Grown</t>
  </si>
  <si>
    <t>Seedbed Area</t>
  </si>
  <si>
    <t>Ancillary Area</t>
  </si>
  <si>
    <t>Fire-Cracker Vines</t>
  </si>
  <si>
    <t>Camphor Trees</t>
  </si>
  <si>
    <t>Lobdelly Pines</t>
  </si>
  <si>
    <t>Cinnamon</t>
  </si>
  <si>
    <t>Calocedrus Formosana</t>
  </si>
  <si>
    <t>Dalbergia Sissoo</t>
  </si>
  <si>
    <t>Elaeocarpus Sylvestris</t>
  </si>
  <si>
    <t>Common Garcinia</t>
  </si>
  <si>
    <t>Osmanthus</t>
  </si>
  <si>
    <t>Fountain Tree</t>
  </si>
  <si>
    <t>Magnolia</t>
  </si>
  <si>
    <t>Araucaria Cunninghamii</t>
  </si>
  <si>
    <t>Banana Shrub</t>
  </si>
  <si>
    <t>Azalea</t>
  </si>
  <si>
    <t>Japanese Black Pine</t>
  </si>
  <si>
    <t>Ixora Chinensis Lam</t>
  </si>
  <si>
    <t>Liquidambar Formosana</t>
  </si>
  <si>
    <t>Unit : Hectare</t>
  </si>
  <si>
    <t>Unit  :                                              Area : Ha</t>
  </si>
  <si>
    <r>
      <t xml:space="preserve">Average Production  Per Ha : </t>
    </r>
    <r>
      <rPr>
        <sz val="9"/>
        <rFont val="Arial Narrow"/>
        <family val="2"/>
      </rPr>
      <t>Kg/Ha</t>
    </r>
  </si>
  <si>
    <r>
      <t xml:space="preserve">Production : </t>
    </r>
    <r>
      <rPr>
        <sz val="9"/>
        <rFont val="Arial Narrow"/>
        <family val="2"/>
      </rPr>
      <t xml:space="preserve"> m.t. </t>
    </r>
  </si>
  <si>
    <r>
      <t xml:space="preserve">Unit : </t>
    </r>
    <r>
      <rPr>
        <sz val="8"/>
        <rFont val="Arial Narrow"/>
        <family val="2"/>
      </rPr>
      <t>Person</t>
    </r>
  </si>
  <si>
    <t>Kusunoki</t>
  </si>
  <si>
    <t>Common Nutmeg</t>
  </si>
  <si>
    <t>Malabar Chestnut</t>
  </si>
  <si>
    <t>Green Maple</t>
  </si>
  <si>
    <t>Thujal orientalis</t>
  </si>
  <si>
    <t>Common jasmin orange</t>
  </si>
  <si>
    <t>Linden hibiscus</t>
  </si>
  <si>
    <t>South American Waxmallow</t>
  </si>
  <si>
    <t>Ornamental Trees</t>
  </si>
  <si>
    <t>Cajuput Tree</t>
  </si>
  <si>
    <t>diurnal</t>
  </si>
  <si>
    <t>Royal Palm</t>
  </si>
  <si>
    <r>
      <t>民國</t>
    </r>
    <r>
      <rPr>
        <sz val="8.5"/>
        <rFont val="Arial Narrow"/>
        <family val="2"/>
      </rPr>
      <t>90</t>
    </r>
    <r>
      <rPr>
        <sz val="8.5"/>
        <rFont val="華康粗圓體"/>
        <family val="3"/>
      </rPr>
      <t xml:space="preserve">年底
</t>
    </r>
    <r>
      <rPr>
        <sz val="8.5"/>
        <rFont val="Arial Narrow"/>
        <family val="2"/>
      </rPr>
      <t>End of 2001</t>
    </r>
  </si>
  <si>
    <r>
      <t>　已育成</t>
    </r>
    <r>
      <rPr>
        <sz val="8.5"/>
        <rFont val="Arial Narrow"/>
        <family val="2"/>
      </rPr>
      <t>Yes</t>
    </r>
  </si>
  <si>
    <r>
      <t>　未育成</t>
    </r>
    <r>
      <rPr>
        <sz val="8.5"/>
        <rFont val="Arial Narrow"/>
        <family val="2"/>
      </rPr>
      <t>No</t>
    </r>
  </si>
  <si>
    <r>
      <t>年</t>
    </r>
    <r>
      <rPr>
        <sz val="8.5"/>
        <rFont val="Arial Narrow"/>
        <family val="2"/>
      </rPr>
      <t xml:space="preserve">   </t>
    </r>
    <r>
      <rPr>
        <sz val="8.5"/>
        <rFont val="華康粗圓體"/>
        <family val="3"/>
      </rPr>
      <t>底</t>
    </r>
    <r>
      <rPr>
        <sz val="8.5"/>
        <rFont val="Arial Narrow"/>
        <family val="2"/>
      </rPr>
      <t xml:space="preserve">   </t>
    </r>
    <r>
      <rPr>
        <sz val="8.5"/>
        <rFont val="華康粗圓體"/>
        <family val="3"/>
      </rPr>
      <t xml:space="preserve">別
</t>
    </r>
    <r>
      <rPr>
        <sz val="8.5"/>
        <rFont val="Arial Narrow"/>
        <family val="2"/>
      </rPr>
      <t>End  of  Year</t>
    </r>
  </si>
  <si>
    <t>苗木育成別</t>
  </si>
  <si>
    <r>
      <t>苗木總面積　</t>
    </r>
    <r>
      <rPr>
        <sz val="8.5"/>
        <rFont val="Arial Narrow"/>
        <family val="2"/>
      </rPr>
      <t>Area Seedlings Covered</t>
    </r>
  </si>
  <si>
    <r>
      <t>苗　　　木　　</t>
    </r>
    <r>
      <rPr>
        <sz val="8.5"/>
        <rFont val="Arial Narrow"/>
        <family val="2"/>
      </rPr>
      <t>Seedlings</t>
    </r>
  </si>
  <si>
    <t>株　　　　　　　　　　　　　　數</t>
  </si>
  <si>
    <r>
      <t>苗</t>
    </r>
    <r>
      <rPr>
        <sz val="8.5"/>
        <rFont val="Arial Narrow"/>
        <family val="2"/>
      </rPr>
      <t xml:space="preserve">   </t>
    </r>
    <r>
      <rPr>
        <sz val="8.5"/>
        <rFont val="華康粗圓體"/>
        <family val="3"/>
      </rPr>
      <t>　　</t>
    </r>
    <r>
      <rPr>
        <sz val="8.5"/>
        <rFont val="Arial Narrow"/>
        <family val="2"/>
      </rPr>
      <t xml:space="preserve"> </t>
    </r>
    <r>
      <rPr>
        <sz val="8.5"/>
        <rFont val="華康粗圓體"/>
        <family val="3"/>
      </rPr>
      <t>　木</t>
    </r>
    <r>
      <rPr>
        <sz val="8.5"/>
        <rFont val="Arial Narrow"/>
        <family val="2"/>
      </rPr>
      <t xml:space="preserve"> </t>
    </r>
    <r>
      <rPr>
        <sz val="8.5"/>
        <rFont val="華康粗圓體"/>
        <family val="3"/>
      </rPr>
      <t>　　　</t>
    </r>
    <r>
      <rPr>
        <sz val="8.5"/>
        <rFont val="Arial Narrow"/>
        <family val="2"/>
      </rPr>
      <t xml:space="preserve">  </t>
    </r>
  </si>
  <si>
    <r>
      <t>株</t>
    </r>
    <r>
      <rPr>
        <sz val="8.5"/>
        <rFont val="Arial Narrow"/>
        <family val="2"/>
      </rPr>
      <t xml:space="preserve"> </t>
    </r>
    <r>
      <rPr>
        <sz val="8.5"/>
        <rFont val="華康粗圓體"/>
        <family val="3"/>
      </rPr>
      <t>　　　　　　</t>
    </r>
    <r>
      <rPr>
        <sz val="8.5"/>
        <rFont val="Arial Narrow"/>
        <family val="2"/>
      </rPr>
      <t xml:space="preserve">   </t>
    </r>
    <r>
      <rPr>
        <sz val="8.5"/>
        <rFont val="華康粗圓體"/>
        <family val="3"/>
      </rPr>
      <t>數</t>
    </r>
  </si>
  <si>
    <r>
      <t>民國</t>
    </r>
    <r>
      <rPr>
        <sz val="8.5"/>
        <rFont val="Arial Narrow"/>
        <family val="2"/>
      </rPr>
      <t>91</t>
    </r>
    <r>
      <rPr>
        <sz val="8.5"/>
        <rFont val="華康粗圓體"/>
        <family val="3"/>
      </rPr>
      <t xml:space="preserve">年底
</t>
    </r>
    <r>
      <rPr>
        <sz val="8.5"/>
        <rFont val="Arial Narrow"/>
        <family val="2"/>
      </rPr>
      <t>End of 2002</t>
    </r>
  </si>
  <si>
    <r>
      <t>民國</t>
    </r>
    <r>
      <rPr>
        <sz val="8.5"/>
        <rFont val="Arial Narrow"/>
        <family val="2"/>
      </rPr>
      <t>92</t>
    </r>
    <r>
      <rPr>
        <sz val="8.5"/>
        <rFont val="華康粗圓體"/>
        <family val="3"/>
      </rPr>
      <t xml:space="preserve">年底
</t>
    </r>
    <r>
      <rPr>
        <sz val="8.5"/>
        <rFont val="Arial Narrow"/>
        <family val="2"/>
      </rPr>
      <t>End of 2003</t>
    </r>
  </si>
  <si>
    <r>
      <t>民國</t>
    </r>
    <r>
      <rPr>
        <sz val="8.5"/>
        <rFont val="Arial Narrow"/>
        <family val="2"/>
      </rPr>
      <t>93</t>
    </r>
    <r>
      <rPr>
        <sz val="8.5"/>
        <rFont val="華康粗圓體"/>
        <family val="3"/>
      </rPr>
      <t xml:space="preserve">年底
</t>
    </r>
    <r>
      <rPr>
        <sz val="8.5"/>
        <rFont val="Arial Narrow"/>
        <family val="2"/>
      </rPr>
      <t>End of 2004</t>
    </r>
  </si>
  <si>
    <r>
      <t>民國</t>
    </r>
    <r>
      <rPr>
        <sz val="8.5"/>
        <rFont val="Arial Narrow"/>
        <family val="2"/>
      </rPr>
      <t>94</t>
    </r>
    <r>
      <rPr>
        <sz val="8.5"/>
        <rFont val="華康粗圓體"/>
        <family val="3"/>
      </rPr>
      <t xml:space="preserve">年底
</t>
    </r>
    <r>
      <rPr>
        <sz val="8.5"/>
        <rFont val="Arial Narrow"/>
        <family val="2"/>
      </rPr>
      <t>End of 2005</t>
    </r>
  </si>
  <si>
    <r>
      <t>民國</t>
    </r>
    <r>
      <rPr>
        <sz val="8.5"/>
        <rFont val="Arial Narrow"/>
        <family val="2"/>
      </rPr>
      <t>95</t>
    </r>
    <r>
      <rPr>
        <sz val="8.5"/>
        <rFont val="華康粗圓體"/>
        <family val="3"/>
      </rPr>
      <t xml:space="preserve">年底
</t>
    </r>
    <r>
      <rPr>
        <sz val="8.5"/>
        <rFont val="Arial Narrow"/>
        <family val="2"/>
      </rPr>
      <t>End of 2006</t>
    </r>
  </si>
  <si>
    <r>
      <t>民國</t>
    </r>
    <r>
      <rPr>
        <sz val="8.5"/>
        <rFont val="Arial Narrow"/>
        <family val="2"/>
      </rPr>
      <t>96</t>
    </r>
    <r>
      <rPr>
        <sz val="8.5"/>
        <rFont val="華康粗圓體"/>
        <family val="3"/>
      </rPr>
      <t xml:space="preserve">年底
</t>
    </r>
    <r>
      <rPr>
        <sz val="8.5"/>
        <rFont val="Arial Narrow"/>
        <family val="2"/>
      </rPr>
      <t>End of 2007</t>
    </r>
  </si>
  <si>
    <r>
      <t>民國</t>
    </r>
    <r>
      <rPr>
        <sz val="8.5"/>
        <rFont val="Arial Narrow"/>
        <family val="2"/>
      </rPr>
      <t>97</t>
    </r>
    <r>
      <rPr>
        <sz val="8.5"/>
        <rFont val="華康粗圓體"/>
        <family val="3"/>
      </rPr>
      <t xml:space="preserve">年底
</t>
    </r>
    <r>
      <rPr>
        <sz val="8.5"/>
        <rFont val="Arial Narrow"/>
        <family val="2"/>
      </rPr>
      <t>End of 2008</t>
    </r>
  </si>
  <si>
    <r>
      <t>民國</t>
    </r>
    <r>
      <rPr>
        <sz val="8.5"/>
        <rFont val="Arial Narrow"/>
        <family val="2"/>
      </rPr>
      <t>98</t>
    </r>
    <r>
      <rPr>
        <sz val="8.5"/>
        <rFont val="華康粗圓體"/>
        <family val="3"/>
      </rPr>
      <t xml:space="preserve">年底
</t>
    </r>
    <r>
      <rPr>
        <sz val="8.5"/>
        <rFont val="Arial Narrow"/>
        <family val="2"/>
      </rPr>
      <t>End of 2009</t>
    </r>
  </si>
  <si>
    <r>
      <t>民國</t>
    </r>
    <r>
      <rPr>
        <sz val="8.5"/>
        <rFont val="Arial Narrow"/>
        <family val="2"/>
      </rPr>
      <t>99</t>
    </r>
    <r>
      <rPr>
        <sz val="8.5"/>
        <rFont val="華康粗圓體"/>
        <family val="3"/>
      </rPr>
      <t xml:space="preserve">年底
</t>
    </r>
    <r>
      <rPr>
        <sz val="8.5"/>
        <rFont val="Arial Narrow"/>
        <family val="2"/>
      </rPr>
      <t>End of 2010</t>
    </r>
  </si>
  <si>
    <r>
      <t>表</t>
    </r>
    <r>
      <rPr>
        <sz val="12"/>
        <rFont val="Arial"/>
        <family val="2"/>
      </rPr>
      <t>4-16</t>
    </r>
    <r>
      <rPr>
        <sz val="12"/>
        <rFont val="華康粗圓體"/>
        <family val="3"/>
      </rPr>
      <t>、苗圃育苗數量</t>
    </r>
    <r>
      <rPr>
        <sz val="12"/>
        <rFont val="Arial"/>
        <family val="2"/>
      </rPr>
      <t xml:space="preserve"> </t>
    </r>
  </si>
  <si>
    <r>
      <t>4-16</t>
    </r>
    <r>
      <rPr>
        <sz val="12"/>
        <rFont val="華康粗圓體"/>
        <family val="3"/>
      </rPr>
      <t>、</t>
    </r>
    <r>
      <rPr>
        <sz val="12"/>
        <rFont val="Arial"/>
        <family val="2"/>
      </rPr>
      <t>Nurseries</t>
    </r>
  </si>
  <si>
    <r>
      <t>民國</t>
    </r>
    <r>
      <rPr>
        <sz val="9"/>
        <rFont val="Arial Narrow"/>
        <family val="2"/>
      </rPr>
      <t>91</t>
    </r>
    <r>
      <rPr>
        <sz val="9"/>
        <rFont val="華康粗圓體"/>
        <family val="3"/>
      </rPr>
      <t>年底</t>
    </r>
    <r>
      <rPr>
        <sz val="9"/>
        <rFont val="Arial Narrow"/>
        <family val="2"/>
      </rPr>
      <t xml:space="preserve">   End of  2002</t>
    </r>
  </si>
  <si>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</si>
  <si>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</si>
  <si>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</si>
  <si>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</si>
  <si>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</si>
  <si>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97</t>
    </r>
    <r>
      <rPr>
        <sz val="9"/>
        <rFont val="華康粗圓體"/>
        <family val="3"/>
      </rPr>
      <t>年底</t>
    </r>
    <r>
      <rPr>
        <sz val="9"/>
        <rFont val="Arial Narrow"/>
        <family val="2"/>
      </rPr>
      <t xml:space="preserve">   End of  2008</t>
    </r>
  </si>
  <si>
    <r>
      <t>民國</t>
    </r>
    <r>
      <rPr>
        <sz val="9"/>
        <rFont val="Arial Narrow"/>
        <family val="2"/>
      </rPr>
      <t>98</t>
    </r>
    <r>
      <rPr>
        <sz val="9"/>
        <rFont val="華康粗圓體"/>
        <family val="3"/>
      </rPr>
      <t>年底</t>
    </r>
    <r>
      <rPr>
        <sz val="9"/>
        <rFont val="Arial Narrow"/>
        <family val="2"/>
      </rPr>
      <t xml:space="preserve">   End of  2009</t>
    </r>
  </si>
  <si>
    <r>
      <t>民國</t>
    </r>
    <r>
      <rPr>
        <sz val="9"/>
        <rFont val="Arial Narrow"/>
        <family val="2"/>
      </rPr>
      <t>99</t>
    </r>
    <r>
      <rPr>
        <sz val="9"/>
        <rFont val="華康粗圓體"/>
        <family val="3"/>
      </rPr>
      <t>年底</t>
    </r>
    <r>
      <rPr>
        <sz val="9"/>
        <rFont val="Arial Narrow"/>
        <family val="2"/>
      </rPr>
      <t xml:space="preserve">   End of  2010</t>
    </r>
  </si>
  <si>
    <r>
      <t xml:space="preserve">年底別及鄉鎮市
</t>
    </r>
    <r>
      <rPr>
        <sz val="8"/>
        <rFont val="Arial Narrow"/>
        <family val="2"/>
      </rPr>
      <t>(</t>
    </r>
    <r>
      <rPr>
        <sz val="8"/>
        <rFont val="華康粗圓體"/>
        <family val="3"/>
      </rPr>
      <t>區</t>
    </r>
    <r>
      <rPr>
        <sz val="8"/>
        <rFont val="Arial Narrow"/>
        <family val="2"/>
      </rPr>
      <t xml:space="preserve"> </t>
    </r>
    <r>
      <rPr>
        <sz val="8"/>
        <rFont val="華康粗圓體"/>
        <family val="3"/>
      </rPr>
      <t>漁</t>
    </r>
    <r>
      <rPr>
        <sz val="8"/>
        <rFont val="Arial Narrow"/>
        <family val="2"/>
      </rPr>
      <t xml:space="preserve"> </t>
    </r>
    <r>
      <rPr>
        <sz val="8"/>
        <rFont val="華康粗圓體"/>
        <family val="3"/>
      </rPr>
      <t>會</t>
    </r>
    <r>
      <rPr>
        <sz val="8"/>
        <rFont val="Arial Narrow"/>
        <family val="2"/>
      </rPr>
      <t xml:space="preserve">)  </t>
    </r>
    <r>
      <rPr>
        <sz val="8"/>
        <rFont val="華康粗圓體"/>
        <family val="3"/>
      </rPr>
      <t>別</t>
    </r>
  </si>
  <si>
    <r>
      <t xml:space="preserve">總　計
</t>
    </r>
    <r>
      <rPr>
        <sz val="8"/>
        <rFont val="Arial Narrow"/>
        <family val="2"/>
      </rPr>
      <t xml:space="preserve">Grand Total </t>
    </r>
  </si>
  <si>
    <r>
      <t xml:space="preserve">近　　海　　漁　　業
</t>
    </r>
    <r>
      <rPr>
        <sz val="8"/>
        <rFont val="Arial Narrow"/>
        <family val="2"/>
      </rPr>
      <t>Offshore  Fisheries</t>
    </r>
  </si>
  <si>
    <r>
      <t xml:space="preserve">沿　　岸　　漁　　業
</t>
    </r>
    <r>
      <rPr>
        <sz val="8"/>
        <rFont val="Arial Narrow"/>
        <family val="2"/>
      </rPr>
      <t>Coastal  Fisheries</t>
    </r>
  </si>
  <si>
    <r>
      <t>內</t>
    </r>
    <r>
      <rPr>
        <sz val="8"/>
        <rFont val="Arial Narrow"/>
        <family val="2"/>
      </rPr>
      <t xml:space="preserve"> </t>
    </r>
    <r>
      <rPr>
        <sz val="8"/>
        <rFont val="華康粗圓體"/>
        <family val="3"/>
      </rPr>
      <t>陸</t>
    </r>
    <r>
      <rPr>
        <sz val="8"/>
        <rFont val="Arial Narrow"/>
        <family val="2"/>
      </rPr>
      <t xml:space="preserve"> </t>
    </r>
    <r>
      <rPr>
        <sz val="8"/>
        <rFont val="華康粗圓體"/>
        <family val="3"/>
      </rPr>
      <t>漁</t>
    </r>
    <r>
      <rPr>
        <sz val="8"/>
        <rFont val="Arial Narrow"/>
        <family val="2"/>
      </rPr>
      <t xml:space="preserve"> </t>
    </r>
    <r>
      <rPr>
        <sz val="8"/>
        <rFont val="華康粗圓體"/>
        <family val="3"/>
      </rPr>
      <t>撈</t>
    </r>
    <r>
      <rPr>
        <sz val="8"/>
        <rFont val="Arial Narrow"/>
        <family val="2"/>
      </rPr>
      <t xml:space="preserve"> </t>
    </r>
    <r>
      <rPr>
        <sz val="8"/>
        <rFont val="華康粗圓體"/>
        <family val="3"/>
      </rPr>
      <t xml:space="preserve">業
</t>
    </r>
    <r>
      <rPr>
        <sz val="8"/>
        <rFont val="Arial Narrow"/>
        <family val="2"/>
      </rPr>
      <t>Inland  water  Fisheries</t>
    </r>
  </si>
  <si>
    <r>
      <t>內</t>
    </r>
    <r>
      <rPr>
        <sz val="8"/>
        <rFont val="Arial Narrow"/>
        <family val="2"/>
      </rPr>
      <t xml:space="preserve"> </t>
    </r>
    <r>
      <rPr>
        <sz val="8"/>
        <rFont val="華康粗圓體"/>
        <family val="3"/>
      </rPr>
      <t>陸</t>
    </r>
    <r>
      <rPr>
        <sz val="8"/>
        <rFont val="Arial Narrow"/>
        <family val="2"/>
      </rPr>
      <t xml:space="preserve"> </t>
    </r>
    <r>
      <rPr>
        <sz val="8"/>
        <rFont val="華康粗圓體"/>
        <family val="3"/>
      </rPr>
      <t>養</t>
    </r>
    <r>
      <rPr>
        <sz val="8"/>
        <rFont val="Arial Narrow"/>
        <family val="2"/>
      </rPr>
      <t xml:space="preserve"> </t>
    </r>
    <r>
      <rPr>
        <sz val="8"/>
        <rFont val="華康粗圓體"/>
        <family val="3"/>
      </rPr>
      <t>殖</t>
    </r>
    <r>
      <rPr>
        <sz val="8"/>
        <rFont val="Arial Narrow"/>
        <family val="2"/>
      </rPr>
      <t xml:space="preserve"> </t>
    </r>
    <r>
      <rPr>
        <sz val="8"/>
        <rFont val="華康粗圓體"/>
        <family val="3"/>
      </rPr>
      <t xml:space="preserve">業
</t>
    </r>
    <r>
      <rPr>
        <sz val="8"/>
        <rFont val="Arial Narrow"/>
        <family val="2"/>
      </rPr>
      <t>Inland  water  Aquacultrue</t>
    </r>
  </si>
  <si>
    <t>計</t>
  </si>
  <si>
    <r>
      <t>計　</t>
    </r>
    <r>
      <rPr>
        <sz val="8"/>
        <rFont val="Arial Narrow"/>
        <family val="2"/>
      </rPr>
      <t>Total</t>
    </r>
  </si>
  <si>
    <r>
      <t>專　業　</t>
    </r>
    <r>
      <rPr>
        <sz val="8"/>
        <rFont val="Arial Narrow"/>
        <family val="2"/>
      </rPr>
      <t>Full-time</t>
    </r>
  </si>
  <si>
    <r>
      <t>兼　業　</t>
    </r>
    <r>
      <rPr>
        <sz val="8"/>
        <rFont val="Arial Narrow"/>
        <family val="2"/>
      </rPr>
      <t>Part-time</t>
    </r>
  </si>
  <si>
    <r>
      <t>專</t>
    </r>
    <r>
      <rPr>
        <sz val="8"/>
        <rFont val="Arial Narrow"/>
        <family val="2"/>
      </rPr>
      <t xml:space="preserve"> </t>
    </r>
    <r>
      <rPr>
        <sz val="8"/>
        <rFont val="華康粗圓體"/>
        <family val="3"/>
      </rPr>
      <t>業</t>
    </r>
  </si>
  <si>
    <r>
      <t>兼</t>
    </r>
    <r>
      <rPr>
        <sz val="8"/>
        <rFont val="Arial Narrow"/>
        <family val="2"/>
      </rPr>
      <t xml:space="preserve"> </t>
    </r>
    <r>
      <rPr>
        <sz val="8"/>
        <rFont val="華康粗圓體"/>
        <family val="3"/>
      </rPr>
      <t>業</t>
    </r>
  </si>
  <si>
    <t>船員</t>
  </si>
  <si>
    <t>岸上人員</t>
  </si>
  <si>
    <t>小計</t>
  </si>
  <si>
    <t>Year  &amp;  District</t>
  </si>
  <si>
    <t>Total</t>
  </si>
  <si>
    <t>Full-time</t>
  </si>
  <si>
    <t>Part-time</t>
  </si>
  <si>
    <t>Shipman</t>
  </si>
  <si>
    <t>Onshore Personnel</t>
  </si>
  <si>
    <t>End of Year &amp; Fishing Type</t>
  </si>
  <si>
    <r>
      <t xml:space="preserve">艘數
</t>
    </r>
    <r>
      <rPr>
        <sz val="8.5"/>
        <rFont val="Arial Narrow"/>
        <family val="2"/>
      </rPr>
      <t>Number</t>
    </r>
  </si>
  <si>
    <r>
      <t>噸</t>
    </r>
    <r>
      <rPr>
        <sz val="8.5"/>
        <rFont val="Arial Narrow"/>
        <family val="2"/>
      </rPr>
      <t xml:space="preserve">  </t>
    </r>
    <r>
      <rPr>
        <sz val="8.5"/>
        <rFont val="華康粗圓體"/>
        <family val="3"/>
      </rPr>
      <t xml:space="preserve">數
</t>
    </r>
    <r>
      <rPr>
        <sz val="8.5"/>
        <rFont val="Arial Narrow"/>
        <family val="2"/>
      </rPr>
      <t>Tonnage</t>
    </r>
  </si>
  <si>
    <r>
      <t>民國</t>
    </r>
    <r>
      <rPr>
        <sz val="8.5"/>
        <rFont val="Arial Narrow"/>
        <family val="2"/>
      </rPr>
      <t>90</t>
    </r>
    <r>
      <rPr>
        <sz val="8.5"/>
        <rFont val="華康粗圓體"/>
        <family val="3"/>
      </rPr>
      <t>年底</t>
    </r>
    <r>
      <rPr>
        <sz val="8.5"/>
        <rFont val="Arial Narrow"/>
        <family val="2"/>
      </rPr>
      <t xml:space="preserve"> End of  2001</t>
    </r>
  </si>
  <si>
    <r>
      <t>民國</t>
    </r>
    <r>
      <rPr>
        <sz val="8.5"/>
        <rFont val="Arial Narrow"/>
        <family val="2"/>
      </rPr>
      <t>91</t>
    </r>
    <r>
      <rPr>
        <sz val="8.5"/>
        <rFont val="華康粗圓體"/>
        <family val="3"/>
      </rPr>
      <t>年底</t>
    </r>
    <r>
      <rPr>
        <sz val="8.5"/>
        <rFont val="Arial Narrow"/>
        <family val="2"/>
      </rPr>
      <t xml:space="preserve"> End of  2002</t>
    </r>
  </si>
  <si>
    <r>
      <t>民國</t>
    </r>
    <r>
      <rPr>
        <sz val="8.5"/>
        <rFont val="Arial Narrow"/>
        <family val="2"/>
      </rPr>
      <t>92</t>
    </r>
    <r>
      <rPr>
        <sz val="8.5"/>
        <rFont val="華康粗圓體"/>
        <family val="3"/>
      </rPr>
      <t>年底</t>
    </r>
    <r>
      <rPr>
        <sz val="8.5"/>
        <rFont val="Arial Narrow"/>
        <family val="2"/>
      </rPr>
      <t xml:space="preserve"> End of  2003</t>
    </r>
  </si>
  <si>
    <r>
      <t>民國</t>
    </r>
    <r>
      <rPr>
        <sz val="8.5"/>
        <rFont val="Arial Narrow"/>
        <family val="2"/>
      </rPr>
      <t>93</t>
    </r>
    <r>
      <rPr>
        <sz val="8.5"/>
        <rFont val="華康粗圓體"/>
        <family val="3"/>
      </rPr>
      <t>年底</t>
    </r>
    <r>
      <rPr>
        <sz val="8.5"/>
        <rFont val="Arial Narrow"/>
        <family val="2"/>
      </rPr>
      <t xml:space="preserve"> End of  2004</t>
    </r>
  </si>
  <si>
    <r>
      <t>民國</t>
    </r>
    <r>
      <rPr>
        <sz val="8.5"/>
        <rFont val="Arial Narrow"/>
        <family val="2"/>
      </rPr>
      <t>94</t>
    </r>
    <r>
      <rPr>
        <sz val="8.5"/>
        <rFont val="華康粗圓體"/>
        <family val="3"/>
      </rPr>
      <t>年底</t>
    </r>
    <r>
      <rPr>
        <sz val="8.5"/>
        <rFont val="Arial Narrow"/>
        <family val="2"/>
      </rPr>
      <t xml:space="preserve"> End of  2005</t>
    </r>
  </si>
  <si>
    <r>
      <t>民國</t>
    </r>
    <r>
      <rPr>
        <sz val="8.5"/>
        <rFont val="Arial Narrow"/>
        <family val="2"/>
      </rPr>
      <t>95</t>
    </r>
    <r>
      <rPr>
        <sz val="8.5"/>
        <rFont val="華康粗圓體"/>
        <family val="3"/>
      </rPr>
      <t>年底</t>
    </r>
    <r>
      <rPr>
        <sz val="8.5"/>
        <rFont val="Arial Narrow"/>
        <family val="2"/>
      </rPr>
      <t xml:space="preserve"> End of  2006</t>
    </r>
  </si>
  <si>
    <r>
      <t>民國</t>
    </r>
    <r>
      <rPr>
        <sz val="8.5"/>
        <rFont val="Arial Narrow"/>
        <family val="2"/>
      </rPr>
      <t>96</t>
    </r>
    <r>
      <rPr>
        <sz val="8.5"/>
        <rFont val="華康粗圓體"/>
        <family val="3"/>
      </rPr>
      <t>年底</t>
    </r>
    <r>
      <rPr>
        <sz val="8.5"/>
        <rFont val="Arial Narrow"/>
        <family val="2"/>
      </rPr>
      <t xml:space="preserve"> End of  2007</t>
    </r>
  </si>
  <si>
    <r>
      <t>民國</t>
    </r>
    <r>
      <rPr>
        <sz val="8.5"/>
        <rFont val="Arial Narrow"/>
        <family val="2"/>
      </rPr>
      <t>97</t>
    </r>
    <r>
      <rPr>
        <sz val="8.5"/>
        <rFont val="華康粗圓體"/>
        <family val="3"/>
      </rPr>
      <t>年底</t>
    </r>
    <r>
      <rPr>
        <sz val="8.5"/>
        <rFont val="Arial Narrow"/>
        <family val="2"/>
      </rPr>
      <t xml:space="preserve"> End of  2008</t>
    </r>
  </si>
  <si>
    <r>
      <t>民國</t>
    </r>
    <r>
      <rPr>
        <sz val="8.5"/>
        <rFont val="Arial Narrow"/>
        <family val="2"/>
      </rPr>
      <t>98</t>
    </r>
    <r>
      <rPr>
        <sz val="8.5"/>
        <rFont val="華康粗圓體"/>
        <family val="3"/>
      </rPr>
      <t>年底</t>
    </r>
    <r>
      <rPr>
        <sz val="8.5"/>
        <rFont val="Arial Narrow"/>
        <family val="2"/>
      </rPr>
      <t xml:space="preserve"> End of  2009</t>
    </r>
  </si>
  <si>
    <r>
      <t>民國</t>
    </r>
    <r>
      <rPr>
        <sz val="8.5"/>
        <rFont val="Arial Narrow"/>
        <family val="2"/>
      </rPr>
      <t>99</t>
    </r>
    <r>
      <rPr>
        <sz val="8.5"/>
        <rFont val="華康粗圓體"/>
        <family val="3"/>
      </rPr>
      <t>年底</t>
    </r>
    <r>
      <rPr>
        <sz val="8.5"/>
        <rFont val="Arial Narrow"/>
        <family val="2"/>
      </rPr>
      <t xml:space="preserve"> End of  2010</t>
    </r>
  </si>
  <si>
    <r>
      <t xml:space="preserve">中小型拖網
</t>
    </r>
    <r>
      <rPr>
        <sz val="8.5"/>
        <rFont val="Arial Narrow"/>
        <family val="2"/>
      </rPr>
      <t xml:space="preserve"> trawl                 </t>
    </r>
  </si>
  <si>
    <r>
      <t xml:space="preserve">刺網
</t>
    </r>
    <r>
      <rPr>
        <sz val="8.5"/>
        <rFont val="Arial Narrow"/>
        <family val="2"/>
      </rPr>
      <t>Gill Net</t>
    </r>
  </si>
  <si>
    <r>
      <t>單</t>
    </r>
    <r>
      <rPr>
        <sz val="8.5"/>
        <rFont val="Arial Narrow"/>
        <family val="2"/>
      </rPr>
      <t>(</t>
    </r>
    <r>
      <rPr>
        <sz val="8.5"/>
        <rFont val="華康粗圓體"/>
        <family val="3"/>
      </rPr>
      <t>雙</t>
    </r>
    <r>
      <rPr>
        <sz val="8.5"/>
        <rFont val="Arial Narrow"/>
        <family val="2"/>
      </rPr>
      <t>)</t>
    </r>
    <r>
      <rPr>
        <sz val="8.5"/>
        <rFont val="華康粗圓體"/>
        <family val="3"/>
      </rPr>
      <t>船圍網</t>
    </r>
    <r>
      <rPr>
        <sz val="8.5"/>
        <rFont val="Arial Narrow"/>
        <family val="2"/>
      </rPr>
      <t>(</t>
    </r>
    <r>
      <rPr>
        <sz val="8.5"/>
        <rFont val="華康粗圓體"/>
        <family val="3"/>
      </rPr>
      <t>巾著網</t>
    </r>
    <r>
      <rPr>
        <sz val="8.5"/>
        <rFont val="Arial Narrow"/>
        <family val="2"/>
      </rPr>
      <t>)
Single/Double Boat Seine</t>
    </r>
  </si>
  <si>
    <r>
      <t xml:space="preserve">鯛及雜魚延繩釣
</t>
    </r>
    <r>
      <rPr>
        <sz val="8.5"/>
        <rFont val="Arial Narrow"/>
        <family val="2"/>
      </rPr>
      <t>Long Line</t>
    </r>
  </si>
  <si>
    <r>
      <t>曳</t>
    </r>
    <r>
      <rPr>
        <sz val="8.5"/>
        <rFont val="Arial Narrow"/>
        <family val="2"/>
      </rPr>
      <t xml:space="preserve">    </t>
    </r>
    <r>
      <rPr>
        <sz val="8.5"/>
        <rFont val="華康粗圓體"/>
        <family val="3"/>
      </rPr>
      <t>繩</t>
    </r>
    <r>
      <rPr>
        <sz val="8.5"/>
        <rFont val="Arial Narrow"/>
        <family val="2"/>
      </rPr>
      <t xml:space="preserve">    </t>
    </r>
    <r>
      <rPr>
        <sz val="8.5"/>
        <rFont val="華康粗圓體"/>
        <family val="3"/>
      </rPr>
      <t xml:space="preserve">釣
</t>
    </r>
    <r>
      <rPr>
        <sz val="8.5"/>
        <rFont val="Arial Narrow"/>
        <family val="2"/>
      </rPr>
      <t>Troll</t>
    </r>
  </si>
  <si>
    <r>
      <t>一</t>
    </r>
    <r>
      <rPr>
        <sz val="8.5"/>
        <rFont val="Arial Narrow"/>
        <family val="2"/>
      </rPr>
      <t xml:space="preserve">    </t>
    </r>
    <r>
      <rPr>
        <sz val="8.5"/>
        <rFont val="華康粗圓體"/>
        <family val="3"/>
      </rPr>
      <t>支</t>
    </r>
    <r>
      <rPr>
        <sz val="8.5"/>
        <rFont val="Arial Narrow"/>
        <family val="2"/>
      </rPr>
      <t xml:space="preserve">    </t>
    </r>
    <r>
      <rPr>
        <sz val="8.5"/>
        <rFont val="華康粗圓體"/>
        <family val="3"/>
      </rPr>
      <t xml:space="preserve">釣
</t>
    </r>
    <r>
      <rPr>
        <sz val="8.5"/>
        <rFont val="Arial Narrow"/>
        <family val="2"/>
      </rPr>
      <t>Pole and Lines</t>
    </r>
  </si>
  <si>
    <r>
      <t>延</t>
    </r>
    <r>
      <rPr>
        <sz val="8.5"/>
        <rFont val="Arial Narrow"/>
        <family val="2"/>
      </rPr>
      <t xml:space="preserve">    </t>
    </r>
    <r>
      <rPr>
        <sz val="8.5"/>
        <rFont val="華康粗圓體"/>
        <family val="3"/>
      </rPr>
      <t>繩</t>
    </r>
    <r>
      <rPr>
        <sz val="8.5"/>
        <rFont val="Arial Narrow"/>
        <family val="2"/>
      </rPr>
      <t xml:space="preserve">    </t>
    </r>
    <r>
      <rPr>
        <sz val="8.5"/>
        <rFont val="華康粗圓體"/>
        <family val="3"/>
      </rPr>
      <t xml:space="preserve">網
</t>
    </r>
  </si>
  <si>
    <r>
      <t>火</t>
    </r>
    <r>
      <rPr>
        <sz val="8.5"/>
        <rFont val="Arial Narrow"/>
        <family val="2"/>
      </rPr>
      <t xml:space="preserve">    </t>
    </r>
    <r>
      <rPr>
        <sz val="8.5"/>
        <rFont val="華康粗圓體"/>
        <family val="3"/>
      </rPr>
      <t>誘</t>
    </r>
    <r>
      <rPr>
        <sz val="8.5"/>
        <rFont val="Arial Narrow"/>
        <family val="2"/>
      </rPr>
      <t xml:space="preserve">    </t>
    </r>
    <r>
      <rPr>
        <sz val="8.5"/>
        <rFont val="華康粗圓體"/>
        <family val="3"/>
      </rPr>
      <t xml:space="preserve">網
</t>
    </r>
    <r>
      <rPr>
        <sz val="8.5"/>
        <rFont val="Arial Narrow"/>
        <family val="2"/>
      </rPr>
      <t>Torch Light Net</t>
    </r>
  </si>
  <si>
    <r>
      <t>其</t>
    </r>
    <r>
      <rPr>
        <sz val="8.5"/>
        <rFont val="Arial Narrow"/>
        <family val="2"/>
      </rPr>
      <t xml:space="preserve">          </t>
    </r>
    <r>
      <rPr>
        <sz val="8.5"/>
        <rFont val="華康粗圓體"/>
        <family val="3"/>
      </rPr>
      <t xml:space="preserve">他
</t>
    </r>
    <r>
      <rPr>
        <sz val="8.5"/>
        <rFont val="Arial Narrow"/>
        <family val="2"/>
      </rPr>
      <t>Others</t>
    </r>
  </si>
  <si>
    <r>
      <t>資料來源：根據本府農業局公務統計報表，表號：</t>
    </r>
    <r>
      <rPr>
        <sz val="8.5"/>
        <rFont val="Arial Narrow"/>
        <family val="2"/>
      </rPr>
      <t>2243-03-01-2</t>
    </r>
    <r>
      <rPr>
        <sz val="8.5"/>
        <rFont val="華康中黑體"/>
        <family val="3"/>
      </rPr>
      <t>。</t>
    </r>
  </si>
  <si>
    <r>
      <t>年</t>
    </r>
    <r>
      <rPr>
        <sz val="8.5"/>
        <rFont val="Arial Narrow"/>
        <family val="2"/>
      </rPr>
      <t xml:space="preserve">        </t>
    </r>
    <r>
      <rPr>
        <sz val="8.5"/>
        <rFont val="華康粗圓體"/>
        <family val="3"/>
      </rPr>
      <t xml:space="preserve">別
</t>
    </r>
    <r>
      <rPr>
        <sz val="8.5"/>
        <rFont val="Arial Narrow"/>
        <family val="2"/>
      </rPr>
      <t>Year</t>
    </r>
  </si>
  <si>
    <t>遭難原因</t>
  </si>
  <si>
    <r>
      <t>總　　計　</t>
    </r>
    <r>
      <rPr>
        <sz val="8.5"/>
        <rFont val="Arial Narrow"/>
        <family val="2"/>
      </rPr>
      <t>Grand Total</t>
    </r>
  </si>
  <si>
    <r>
      <t>遠洋漁業　</t>
    </r>
    <r>
      <rPr>
        <sz val="8.5"/>
        <rFont val="Arial Narrow"/>
        <family val="2"/>
      </rPr>
      <t>Deep-Sea Fishery</t>
    </r>
  </si>
  <si>
    <t>重傷</t>
  </si>
  <si>
    <t>輕傷</t>
  </si>
  <si>
    <t>失蹤</t>
  </si>
  <si>
    <t>Causes</t>
  </si>
  <si>
    <t>Deaths</t>
  </si>
  <si>
    <t>Major Injuries</t>
  </si>
  <si>
    <t>Minor Injuries</t>
  </si>
  <si>
    <t>Missing</t>
  </si>
  <si>
    <r>
      <t>民國</t>
    </r>
    <r>
      <rPr>
        <sz val="8.5"/>
        <rFont val="Arial Narrow"/>
        <family val="2"/>
      </rPr>
      <t>96</t>
    </r>
    <r>
      <rPr>
        <sz val="8.5"/>
        <rFont val="華康粗圓體"/>
        <family val="3"/>
      </rPr>
      <t>年底</t>
    </r>
    <r>
      <rPr>
        <sz val="8.5"/>
        <rFont val="Arial Narrow"/>
        <family val="2"/>
      </rPr>
      <t xml:space="preserve">   2007</t>
    </r>
  </si>
  <si>
    <r>
      <t>民國</t>
    </r>
    <r>
      <rPr>
        <sz val="8.5"/>
        <rFont val="Arial Narrow"/>
        <family val="2"/>
      </rPr>
      <t>97</t>
    </r>
    <r>
      <rPr>
        <sz val="8.5"/>
        <rFont val="華康粗圓體"/>
        <family val="3"/>
      </rPr>
      <t>年底</t>
    </r>
    <r>
      <rPr>
        <sz val="8.5"/>
        <rFont val="Arial Narrow"/>
        <family val="2"/>
      </rPr>
      <t xml:space="preserve">   2008</t>
    </r>
  </si>
  <si>
    <r>
      <t>民國</t>
    </r>
    <r>
      <rPr>
        <sz val="8.5"/>
        <rFont val="Arial Narrow"/>
        <family val="2"/>
      </rPr>
      <t>98</t>
    </r>
    <r>
      <rPr>
        <sz val="8.5"/>
        <rFont val="華康粗圓體"/>
        <family val="3"/>
      </rPr>
      <t>年底</t>
    </r>
    <r>
      <rPr>
        <sz val="8.5"/>
        <rFont val="Arial Narrow"/>
        <family val="2"/>
      </rPr>
      <t xml:space="preserve">   2009</t>
    </r>
  </si>
  <si>
    <r>
      <t>民國</t>
    </r>
    <r>
      <rPr>
        <sz val="8.5"/>
        <rFont val="Arial Narrow"/>
        <family val="2"/>
      </rPr>
      <t>99</t>
    </r>
    <r>
      <rPr>
        <sz val="8.5"/>
        <rFont val="華康粗圓體"/>
        <family val="3"/>
      </rPr>
      <t>年底</t>
    </r>
    <r>
      <rPr>
        <sz val="8.5"/>
        <rFont val="Arial Narrow"/>
        <family val="2"/>
      </rPr>
      <t xml:space="preserve">   2010</t>
    </r>
  </si>
  <si>
    <r>
      <t>近海漁業　</t>
    </r>
    <r>
      <rPr>
        <sz val="8.5"/>
        <rFont val="Arial Narrow"/>
        <family val="2"/>
      </rPr>
      <t>Offshore Fishery</t>
    </r>
  </si>
  <si>
    <r>
      <t>沿岸漁業　</t>
    </r>
    <r>
      <rPr>
        <sz val="8.5"/>
        <rFont val="Arial Narrow"/>
        <family val="2"/>
      </rPr>
      <t>Coastal Fishery</t>
    </r>
  </si>
  <si>
    <r>
      <t>養殖漁業　</t>
    </r>
    <r>
      <rPr>
        <sz val="8.5"/>
        <rFont val="Arial Narrow"/>
        <family val="2"/>
      </rPr>
      <t>Culture Fishery</t>
    </r>
  </si>
  <si>
    <r>
      <t>民國</t>
    </r>
    <r>
      <rPr>
        <sz val="8.5"/>
        <rFont val="Arial Narrow"/>
        <family val="2"/>
      </rPr>
      <t>98</t>
    </r>
    <r>
      <rPr>
        <sz val="8.5"/>
        <rFont val="華康粗圓體"/>
        <family val="3"/>
      </rPr>
      <t>年底</t>
    </r>
    <r>
      <rPr>
        <sz val="8.5"/>
        <rFont val="Arial Narrow"/>
        <family val="2"/>
      </rPr>
      <t xml:space="preserve">   2009</t>
    </r>
  </si>
  <si>
    <r>
      <t>表</t>
    </r>
    <r>
      <rPr>
        <sz val="12"/>
        <rFont val="Arial"/>
        <family val="2"/>
      </rPr>
      <t>4-3</t>
    </r>
    <r>
      <rPr>
        <sz val="12"/>
        <rFont val="華康粗圓體"/>
        <family val="3"/>
      </rPr>
      <t>、稻米生產面積及收穫量（續）</t>
    </r>
  </si>
  <si>
    <r>
      <t>　　　</t>
    </r>
    <r>
      <rPr>
        <sz val="9"/>
        <rFont val="Arial Narrow"/>
        <family val="2"/>
      </rPr>
      <t xml:space="preserve"> Starting 2001, the unit was kg.</t>
    </r>
  </si>
  <si>
    <r>
      <t>民國</t>
    </r>
    <r>
      <rPr>
        <sz val="9.5"/>
        <color indexed="8"/>
        <rFont val="Arial"/>
        <family val="2"/>
      </rPr>
      <t>99</t>
    </r>
    <r>
      <rPr>
        <sz val="9.5"/>
        <color indexed="8"/>
        <rFont val="華康粗圓體"/>
        <family val="3"/>
      </rPr>
      <t>年度　　　　　　　　　　　　　　　　　　　　　　　　　　　　　　　　　　　　　　　　　</t>
    </r>
  </si>
  <si>
    <r>
      <t>民國</t>
    </r>
    <r>
      <rPr>
        <sz val="9.5"/>
        <color indexed="8"/>
        <rFont val="Arial"/>
        <family val="2"/>
      </rPr>
      <t>99</t>
    </r>
    <r>
      <rPr>
        <sz val="9.5"/>
        <color indexed="8"/>
        <rFont val="華康粗圓體"/>
        <family val="3"/>
      </rPr>
      <t>年度　　　　　　　　　　　　　　　　　　　　　　　　　　　　　　　　　　　　　　　　　</t>
    </r>
  </si>
  <si>
    <r>
      <t>表</t>
    </r>
    <r>
      <rPr>
        <sz val="12"/>
        <color indexed="8"/>
        <rFont val="Arial"/>
        <family val="2"/>
      </rPr>
      <t>4-10</t>
    </r>
    <r>
      <rPr>
        <sz val="12"/>
        <color indexed="8"/>
        <rFont val="華康粗圓體"/>
        <family val="3"/>
      </rPr>
      <t>、</t>
    </r>
    <r>
      <rPr>
        <sz val="12"/>
        <color indexed="8"/>
        <rFont val="Arial"/>
        <family val="2"/>
      </rPr>
      <t xml:space="preserve"> </t>
    </r>
    <r>
      <rPr>
        <sz val="12"/>
        <color indexed="8"/>
        <rFont val="華康粗圓體"/>
        <family val="3"/>
      </rPr>
      <t>本縣現有農機具概況（續）</t>
    </r>
  </si>
  <si>
    <t>Note : The table does not include data of private forestation.</t>
  </si>
  <si>
    <r>
      <t>表</t>
    </r>
    <r>
      <rPr>
        <sz val="12"/>
        <rFont val="Arial"/>
        <family val="2"/>
      </rPr>
      <t>4-13</t>
    </r>
    <r>
      <rPr>
        <sz val="12"/>
        <rFont val="華康粗圓體"/>
        <family val="3"/>
      </rPr>
      <t>、造林面積及數量－按樹種分（續完）</t>
    </r>
    <r>
      <rPr>
        <sz val="12"/>
        <rFont val="Arial"/>
        <family val="2"/>
      </rPr>
      <t xml:space="preserve">
</t>
    </r>
    <r>
      <rPr>
        <sz val="11"/>
        <rFont val="Arial"/>
        <family val="2"/>
      </rPr>
      <t>4-13</t>
    </r>
    <r>
      <rPr>
        <sz val="11"/>
        <rFont val="華康粗圓體"/>
        <family val="3"/>
      </rPr>
      <t>、</t>
    </r>
    <r>
      <rPr>
        <sz val="11"/>
        <rFont val="Arial"/>
        <family val="2"/>
      </rPr>
      <t>Area Afforested and Number of Trees Planted - by Types of Trees (Continued)</t>
    </r>
  </si>
  <si>
    <t>Sources : Agriculture Bureau statistics (Table number : 2233-02-01-2)</t>
  </si>
  <si>
    <t>Note : "Trees Total" does not include "Bamboo" data.</t>
  </si>
  <si>
    <t xml:space="preserve">           The table does not include data of private forestation.</t>
  </si>
  <si>
    <r>
      <t xml:space="preserve">年及鄉鎮市別
</t>
    </r>
    <r>
      <rPr>
        <sz val="9"/>
        <rFont val="Arial Narrow"/>
        <family val="2"/>
      </rPr>
      <t>Year  &amp;  District</t>
    </r>
  </si>
  <si>
    <r>
      <t>林　　　　　　　　木　　　　</t>
    </r>
    <r>
      <rPr>
        <sz val="9"/>
        <rFont val="Arial Narrow"/>
        <family val="2"/>
      </rPr>
      <t>Trees</t>
    </r>
  </si>
  <si>
    <t>杜　　英</t>
  </si>
  <si>
    <t>Bamboo</t>
  </si>
  <si>
    <t>面積</t>
  </si>
  <si>
    <t>數量</t>
  </si>
  <si>
    <t xml:space="preserve">Area </t>
  </si>
  <si>
    <t>Quantity</t>
  </si>
  <si>
    <t>Beefwood</t>
  </si>
  <si>
    <t>Elaeocarpus Sylvestris</t>
  </si>
  <si>
    <t>Other  Hardwoods</t>
  </si>
  <si>
    <t>Mixed Plantation of Conifer and Hardwood Species</t>
  </si>
  <si>
    <r>
      <t>第</t>
    </r>
    <r>
      <rPr>
        <sz val="8.5"/>
        <rFont val="Arial Narrow"/>
        <family val="2"/>
      </rPr>
      <t xml:space="preserve">   1   </t>
    </r>
    <r>
      <rPr>
        <sz val="8.5"/>
        <rFont val="華康粗圓體"/>
        <family val="3"/>
      </rPr>
      <t>季</t>
    </r>
  </si>
  <si>
    <r>
      <t>第</t>
    </r>
    <r>
      <rPr>
        <sz val="8.5"/>
        <rFont val="Arial Narrow"/>
        <family val="2"/>
      </rPr>
      <t xml:space="preserve">   2   </t>
    </r>
    <r>
      <rPr>
        <sz val="8.5"/>
        <rFont val="華康粗圓體"/>
        <family val="3"/>
      </rPr>
      <t>季</t>
    </r>
  </si>
  <si>
    <r>
      <t>第</t>
    </r>
    <r>
      <rPr>
        <sz val="8.5"/>
        <rFont val="Arial Narrow"/>
        <family val="2"/>
      </rPr>
      <t xml:space="preserve">   3   </t>
    </r>
    <r>
      <rPr>
        <sz val="8.5"/>
        <rFont val="華康粗圓體"/>
        <family val="3"/>
      </rPr>
      <t>季</t>
    </r>
  </si>
  <si>
    <r>
      <t>第</t>
    </r>
    <r>
      <rPr>
        <sz val="8.5"/>
        <rFont val="Arial Narrow"/>
        <family val="2"/>
      </rPr>
      <t xml:space="preserve">   4   </t>
    </r>
    <r>
      <rPr>
        <sz val="8.5"/>
        <rFont val="華康粗圓體"/>
        <family val="3"/>
      </rPr>
      <t>季</t>
    </r>
  </si>
  <si>
    <r>
      <t>年　</t>
    </r>
    <r>
      <rPr>
        <sz val="8.5"/>
        <rFont val="Arial Narrow"/>
        <family val="2"/>
      </rPr>
      <t xml:space="preserve"> (</t>
    </r>
    <r>
      <rPr>
        <sz val="8.5"/>
        <rFont val="華康粗圓體"/>
        <family val="3"/>
      </rPr>
      <t>季</t>
    </r>
    <r>
      <rPr>
        <sz val="8.5"/>
        <rFont val="Arial Narrow"/>
        <family val="2"/>
      </rPr>
      <t>)</t>
    </r>
    <r>
      <rPr>
        <sz val="8.5"/>
        <rFont val="華康粗圓體"/>
        <family val="3"/>
      </rPr>
      <t>　別</t>
    </r>
  </si>
  <si>
    <r>
      <t>砍　伐　數　量　</t>
    </r>
    <r>
      <rPr>
        <sz val="8.5"/>
        <rFont val="Arial Narrow"/>
        <family val="2"/>
      </rPr>
      <t>Quantity of Felling</t>
    </r>
  </si>
  <si>
    <r>
      <t>生產數量</t>
    </r>
    <r>
      <rPr>
        <sz val="8.5"/>
        <rFont val="Arial Narrow"/>
        <family val="2"/>
      </rPr>
      <t xml:space="preserve"> Quantity of Production </t>
    </r>
  </si>
  <si>
    <r>
      <t>林　　　木　　</t>
    </r>
    <r>
      <rPr>
        <sz val="8.5"/>
        <rFont val="Arial Narrow"/>
        <family val="2"/>
      </rPr>
      <t>Trees</t>
    </r>
  </si>
  <si>
    <r>
      <t>竹　</t>
    </r>
    <r>
      <rPr>
        <sz val="8.5"/>
        <rFont val="Arial Narrow"/>
        <family val="2"/>
      </rPr>
      <t>Bamboo</t>
    </r>
  </si>
  <si>
    <r>
      <t xml:space="preserve">木材
</t>
    </r>
    <r>
      <rPr>
        <sz val="8.5"/>
        <rFont val="Arial Narrow"/>
        <family val="2"/>
      </rPr>
      <t>(</t>
    </r>
    <r>
      <rPr>
        <sz val="8.5"/>
        <rFont val="華康粗圓體"/>
        <family val="3"/>
      </rPr>
      <t>利用材積</t>
    </r>
    <r>
      <rPr>
        <sz val="8.5"/>
        <rFont val="Arial Narrow"/>
        <family val="2"/>
      </rPr>
      <t>)</t>
    </r>
  </si>
  <si>
    <t>枝梢材</t>
  </si>
  <si>
    <t>面　積</t>
  </si>
  <si>
    <t>Trees  Standing  Volume</t>
  </si>
  <si>
    <t>Standing  Volume</t>
  </si>
  <si>
    <t>Mill  Wood</t>
  </si>
  <si>
    <t>皆伐</t>
  </si>
  <si>
    <t>薪材</t>
  </si>
  <si>
    <t>Quantity</t>
  </si>
  <si>
    <t>Clearcut</t>
  </si>
  <si>
    <t>Non-clearcut</t>
  </si>
  <si>
    <t>Saw-Timber</t>
  </si>
  <si>
    <t>Firewoods</t>
  </si>
  <si>
    <t>Saw-Timber</t>
  </si>
  <si>
    <t>Firewoods</t>
  </si>
  <si>
    <r>
      <t>表</t>
    </r>
    <r>
      <rPr>
        <sz val="12"/>
        <color indexed="8"/>
        <rFont val="Arial"/>
        <family val="2"/>
      </rPr>
      <t>4-15</t>
    </r>
    <r>
      <rPr>
        <sz val="12"/>
        <color indexed="8"/>
        <rFont val="華康粗圓體"/>
        <family val="3"/>
      </rPr>
      <t>、森林災害（續</t>
    </r>
    <r>
      <rPr>
        <sz val="12"/>
        <color indexed="8"/>
        <rFont val="Arial"/>
        <family val="2"/>
      </rPr>
      <t>1</t>
    </r>
    <r>
      <rPr>
        <sz val="12"/>
        <color indexed="8"/>
        <rFont val="華康粗圓體"/>
        <family val="3"/>
      </rPr>
      <t>）</t>
    </r>
  </si>
  <si>
    <r>
      <t>表</t>
    </r>
    <r>
      <rPr>
        <sz val="12"/>
        <color indexed="8"/>
        <rFont val="Arial"/>
        <family val="2"/>
      </rPr>
      <t>4-15</t>
    </r>
    <r>
      <rPr>
        <sz val="12"/>
        <color indexed="8"/>
        <rFont val="華康粗圓體"/>
        <family val="3"/>
      </rPr>
      <t>、森林災害（續</t>
    </r>
    <r>
      <rPr>
        <sz val="12"/>
        <color indexed="8"/>
        <rFont val="Arial"/>
        <family val="2"/>
      </rPr>
      <t>2</t>
    </r>
    <r>
      <rPr>
        <sz val="12"/>
        <color indexed="8"/>
        <rFont val="華康粗圓體"/>
        <family val="3"/>
      </rPr>
      <t>）</t>
    </r>
  </si>
  <si>
    <r>
      <t xml:space="preserve">年及鄉鎮市別
</t>
    </r>
    <r>
      <rPr>
        <sz val="9"/>
        <color indexed="8"/>
        <rFont val="Arial Narrow"/>
        <family val="2"/>
      </rPr>
      <t>Year  &amp;  District</t>
    </r>
  </si>
  <si>
    <r>
      <t>計　　　　　　　　　　</t>
    </r>
    <r>
      <rPr>
        <sz val="9"/>
        <rFont val="Arial Narrow"/>
        <family val="2"/>
      </rPr>
      <t>Grand Total</t>
    </r>
  </si>
  <si>
    <t xml:space="preserve">Damage </t>
  </si>
  <si>
    <r>
      <t>損　　　　　失　　　　　情　　　　　形　　　</t>
    </r>
    <r>
      <rPr>
        <sz val="9"/>
        <rFont val="Arial Narrow"/>
        <family val="2"/>
      </rPr>
      <t xml:space="preserve">Damage </t>
    </r>
  </si>
  <si>
    <t>被　　　　　　　害　　　　　　　情　　　　　　　形</t>
  </si>
  <si>
    <r>
      <t>數　　　　　　　　量　　　</t>
    </r>
    <r>
      <rPr>
        <sz val="9"/>
        <rFont val="Arial Narrow"/>
        <family val="2"/>
      </rPr>
      <t>Quantity</t>
    </r>
  </si>
  <si>
    <r>
      <t>價</t>
    </r>
    <r>
      <rPr>
        <sz val="9"/>
        <rFont val="Arial Narrow"/>
        <family val="2"/>
      </rPr>
      <t xml:space="preserve">   </t>
    </r>
    <r>
      <rPr>
        <sz val="9"/>
        <rFont val="華康粗圓體"/>
        <family val="3"/>
      </rPr>
      <t xml:space="preserve">值
</t>
    </r>
    <r>
      <rPr>
        <sz val="9"/>
        <rFont val="Arial Narrow"/>
        <family val="2"/>
      </rPr>
      <t>Value</t>
    </r>
  </si>
  <si>
    <t xml:space="preserve">Times  </t>
  </si>
  <si>
    <t>Area</t>
  </si>
  <si>
    <r>
      <t xml:space="preserve">林木
</t>
    </r>
    <r>
      <rPr>
        <sz val="9"/>
        <rFont val="Arial Narrow"/>
        <family val="2"/>
      </rPr>
      <t>(</t>
    </r>
    <r>
      <rPr>
        <sz val="9"/>
        <rFont val="華康粗圓體"/>
        <family val="3"/>
      </rPr>
      <t>立方公尺</t>
    </r>
    <r>
      <rPr>
        <sz val="9"/>
        <rFont val="Arial Narrow"/>
        <family val="2"/>
      </rPr>
      <t>)</t>
    </r>
  </si>
  <si>
    <r>
      <t xml:space="preserve">幼齡木
</t>
    </r>
    <r>
      <rPr>
        <sz val="9"/>
        <rFont val="Arial Narrow"/>
        <family val="2"/>
      </rPr>
      <t>(</t>
    </r>
    <r>
      <rPr>
        <sz val="9"/>
        <rFont val="華康粗圓體"/>
        <family val="3"/>
      </rPr>
      <t>株</t>
    </r>
    <r>
      <rPr>
        <sz val="9"/>
        <rFont val="Arial Narrow"/>
        <family val="2"/>
      </rPr>
      <t>)</t>
    </r>
  </si>
  <si>
    <r>
      <t xml:space="preserve">幼苗
</t>
    </r>
    <r>
      <rPr>
        <sz val="9"/>
        <rFont val="Arial Narrow"/>
        <family val="2"/>
      </rPr>
      <t>(</t>
    </r>
    <r>
      <rPr>
        <sz val="9"/>
        <rFont val="華康粗圓體"/>
        <family val="3"/>
      </rPr>
      <t>株</t>
    </r>
    <r>
      <rPr>
        <sz val="9"/>
        <rFont val="Arial Narrow"/>
        <family val="2"/>
      </rPr>
      <t>)</t>
    </r>
  </si>
  <si>
    <r>
      <t xml:space="preserve">竹
</t>
    </r>
    <r>
      <rPr>
        <sz val="9"/>
        <rFont val="Arial Narrow"/>
        <family val="2"/>
      </rPr>
      <t>(</t>
    </r>
    <r>
      <rPr>
        <sz val="9"/>
        <rFont val="華康粗圓體"/>
        <family val="3"/>
      </rPr>
      <t>支</t>
    </r>
    <r>
      <rPr>
        <sz val="9"/>
        <rFont val="Arial Narrow"/>
        <family val="2"/>
      </rPr>
      <t>)</t>
    </r>
  </si>
  <si>
    <r>
      <t xml:space="preserve">竹
</t>
    </r>
    <r>
      <rPr>
        <sz val="9"/>
        <rFont val="Arial Narrow"/>
        <family val="2"/>
      </rPr>
      <t>(</t>
    </r>
    <r>
      <rPr>
        <sz val="9"/>
        <rFont val="華康粗圓體"/>
        <family val="3"/>
      </rPr>
      <t>欉</t>
    </r>
    <r>
      <rPr>
        <sz val="9"/>
        <rFont val="Arial Narrow"/>
        <family val="2"/>
      </rPr>
      <t>)</t>
    </r>
  </si>
  <si>
    <r>
      <t xml:space="preserve">副產品
</t>
    </r>
    <r>
      <rPr>
        <sz val="9"/>
        <rFont val="Arial Narrow"/>
        <family val="2"/>
      </rPr>
      <t>(</t>
    </r>
    <r>
      <rPr>
        <sz val="9"/>
        <rFont val="華康粗圓體"/>
        <family val="3"/>
      </rPr>
      <t>公斤</t>
    </r>
    <r>
      <rPr>
        <sz val="9"/>
        <rFont val="Arial Narrow"/>
        <family val="2"/>
      </rPr>
      <t>)</t>
    </r>
  </si>
  <si>
    <r>
      <t>Trees(m</t>
    </r>
    <r>
      <rPr>
        <vertAlign val="superscript"/>
        <sz val="9"/>
        <rFont val="Arial Narrow"/>
        <family val="2"/>
      </rPr>
      <t>3</t>
    </r>
    <r>
      <rPr>
        <sz val="9"/>
        <rFont val="Arial Narrow"/>
        <family val="2"/>
      </rPr>
      <t>)</t>
    </r>
  </si>
  <si>
    <t>Young Trees</t>
  </si>
  <si>
    <t>Seedlings</t>
  </si>
  <si>
    <t>Bamboo
(piece)</t>
  </si>
  <si>
    <t>By-Products (Kilogram)</t>
  </si>
  <si>
    <t>By-Products
 (Kilogram)</t>
  </si>
  <si>
    <r>
      <t>災　　　　　　　　　　</t>
    </r>
    <r>
      <rPr>
        <sz val="9"/>
        <color indexed="8"/>
        <rFont val="Arial Narrow"/>
        <family val="2"/>
      </rPr>
      <t>Fire</t>
    </r>
  </si>
  <si>
    <t>被　　　　　　　害　　　　　　　情　　　　　　　形</t>
  </si>
  <si>
    <t xml:space="preserve">Damage </t>
  </si>
  <si>
    <r>
      <t>損　　　　　失　　　　　情　　　　　形　　　</t>
    </r>
    <r>
      <rPr>
        <sz val="9"/>
        <color indexed="8"/>
        <rFont val="Arial Narrow"/>
        <family val="2"/>
      </rPr>
      <t xml:space="preserve">Damage </t>
    </r>
  </si>
  <si>
    <r>
      <t>數　　　　　　　　量　　　</t>
    </r>
    <r>
      <rPr>
        <sz val="9"/>
        <color indexed="8"/>
        <rFont val="Arial Narrow"/>
        <family val="2"/>
      </rPr>
      <t>Quantity</t>
    </r>
  </si>
  <si>
    <r>
      <t>價</t>
    </r>
    <r>
      <rPr>
        <sz val="9"/>
        <color indexed="8"/>
        <rFont val="Arial Narrow"/>
        <family val="2"/>
      </rPr>
      <t xml:space="preserve">   </t>
    </r>
    <r>
      <rPr>
        <sz val="9"/>
        <color indexed="8"/>
        <rFont val="華康粗圓體"/>
        <family val="3"/>
      </rPr>
      <t xml:space="preserve">值
</t>
    </r>
    <r>
      <rPr>
        <sz val="9"/>
        <color indexed="8"/>
        <rFont val="Arial Narrow"/>
        <family val="2"/>
      </rPr>
      <t>Value</t>
    </r>
  </si>
  <si>
    <t xml:space="preserve">Times  </t>
  </si>
  <si>
    <t>Area</t>
  </si>
  <si>
    <r>
      <t xml:space="preserve">林木
</t>
    </r>
    <r>
      <rPr>
        <sz val="9"/>
        <color indexed="8"/>
        <rFont val="Arial Narrow"/>
        <family val="2"/>
      </rPr>
      <t>(</t>
    </r>
    <r>
      <rPr>
        <sz val="9"/>
        <color indexed="8"/>
        <rFont val="華康粗圓體"/>
        <family val="3"/>
      </rPr>
      <t>立方公尺</t>
    </r>
    <r>
      <rPr>
        <sz val="9"/>
        <color indexed="8"/>
        <rFont val="Arial Narrow"/>
        <family val="2"/>
      </rPr>
      <t>)</t>
    </r>
  </si>
  <si>
    <r>
      <t xml:space="preserve">幼齡木
</t>
    </r>
    <r>
      <rPr>
        <sz val="9"/>
        <color indexed="8"/>
        <rFont val="Arial Narrow"/>
        <family val="2"/>
      </rPr>
      <t>(</t>
    </r>
    <r>
      <rPr>
        <sz val="9"/>
        <color indexed="8"/>
        <rFont val="華康粗圓體"/>
        <family val="3"/>
      </rPr>
      <t>株</t>
    </r>
    <r>
      <rPr>
        <sz val="9"/>
        <color indexed="8"/>
        <rFont val="Arial Narrow"/>
        <family val="2"/>
      </rPr>
      <t>)</t>
    </r>
  </si>
  <si>
    <r>
      <t xml:space="preserve">幼苗
</t>
    </r>
    <r>
      <rPr>
        <sz val="9"/>
        <color indexed="8"/>
        <rFont val="Arial Narrow"/>
        <family val="2"/>
      </rPr>
      <t>(</t>
    </r>
    <r>
      <rPr>
        <sz val="9"/>
        <color indexed="8"/>
        <rFont val="華康粗圓體"/>
        <family val="3"/>
      </rPr>
      <t>株</t>
    </r>
    <r>
      <rPr>
        <sz val="9"/>
        <color indexed="8"/>
        <rFont val="Arial Narrow"/>
        <family val="2"/>
      </rPr>
      <t>)</t>
    </r>
  </si>
  <si>
    <r>
      <t xml:space="preserve">竹
</t>
    </r>
    <r>
      <rPr>
        <sz val="9"/>
        <color indexed="8"/>
        <rFont val="Arial Narrow"/>
        <family val="2"/>
      </rPr>
      <t>(</t>
    </r>
    <r>
      <rPr>
        <sz val="9"/>
        <color indexed="8"/>
        <rFont val="華康粗圓體"/>
        <family val="3"/>
      </rPr>
      <t>支</t>
    </r>
    <r>
      <rPr>
        <sz val="9"/>
        <color indexed="8"/>
        <rFont val="Arial Narrow"/>
        <family val="2"/>
      </rPr>
      <t>)</t>
    </r>
  </si>
  <si>
    <r>
      <t xml:space="preserve">竹
</t>
    </r>
    <r>
      <rPr>
        <sz val="9"/>
        <color indexed="8"/>
        <rFont val="Arial Narrow"/>
        <family val="2"/>
      </rPr>
      <t>(</t>
    </r>
    <r>
      <rPr>
        <sz val="9"/>
        <color indexed="8"/>
        <rFont val="華康粗圓體"/>
        <family val="3"/>
      </rPr>
      <t>欉</t>
    </r>
    <r>
      <rPr>
        <sz val="9"/>
        <color indexed="8"/>
        <rFont val="Arial Narrow"/>
        <family val="2"/>
      </rPr>
      <t>)</t>
    </r>
  </si>
  <si>
    <r>
      <t xml:space="preserve">副產品
</t>
    </r>
    <r>
      <rPr>
        <sz val="9"/>
        <color indexed="8"/>
        <rFont val="Arial Narrow"/>
        <family val="2"/>
      </rPr>
      <t>(</t>
    </r>
    <r>
      <rPr>
        <sz val="9"/>
        <color indexed="8"/>
        <rFont val="華康粗圓體"/>
        <family val="3"/>
      </rPr>
      <t>公斤</t>
    </r>
    <r>
      <rPr>
        <sz val="9"/>
        <color indexed="8"/>
        <rFont val="Arial Narrow"/>
        <family val="2"/>
      </rPr>
      <t>)</t>
    </r>
  </si>
  <si>
    <r>
      <t>Trees(m</t>
    </r>
    <r>
      <rPr>
        <vertAlign val="superscript"/>
        <sz val="9"/>
        <color indexed="8"/>
        <rFont val="Arial Narrow"/>
        <family val="2"/>
      </rPr>
      <t>3</t>
    </r>
    <r>
      <rPr>
        <sz val="9"/>
        <color indexed="8"/>
        <rFont val="Arial Narrow"/>
        <family val="2"/>
      </rPr>
      <t>)</t>
    </r>
  </si>
  <si>
    <t>Young Trees</t>
  </si>
  <si>
    <t>Seedlings</t>
  </si>
  <si>
    <t>Bamboo
(piece)</t>
  </si>
  <si>
    <t>Bamboo</t>
  </si>
  <si>
    <t>By-Products (Kilogram)</t>
  </si>
  <si>
    <t>By-Products
 (Kilogram)</t>
  </si>
  <si>
    <r>
      <t>民國</t>
    </r>
    <r>
      <rPr>
        <sz val="9"/>
        <rFont val="Arial Narrow"/>
        <family val="2"/>
      </rPr>
      <t>90</t>
    </r>
    <r>
      <rPr>
        <sz val="9"/>
        <rFont val="華康粗圓體"/>
        <family val="3"/>
      </rPr>
      <t>年底</t>
    </r>
    <r>
      <rPr>
        <sz val="9"/>
        <rFont val="Arial Narrow"/>
        <family val="2"/>
      </rPr>
      <t xml:space="preserve">   End of  2001</t>
    </r>
  </si>
  <si>
    <t>－</t>
  </si>
  <si>
    <r>
      <t>伐　　　　　　　　　　</t>
    </r>
    <r>
      <rPr>
        <sz val="9"/>
        <color indexed="8"/>
        <rFont val="Arial Narrow"/>
        <family val="2"/>
      </rPr>
      <t>Timber    Trespass</t>
    </r>
  </si>
  <si>
    <r>
      <t>墾　　　　　　　　　　</t>
    </r>
    <r>
      <rPr>
        <sz val="9"/>
        <color indexed="8"/>
        <rFont val="Arial Narrow"/>
        <family val="2"/>
      </rPr>
      <t>Illegal     Cultivation</t>
    </r>
  </si>
  <si>
    <r>
      <t>表</t>
    </r>
    <r>
      <rPr>
        <sz val="12"/>
        <color indexed="8"/>
        <rFont val="Arial"/>
        <family val="2"/>
      </rPr>
      <t>4-15</t>
    </r>
    <r>
      <rPr>
        <sz val="12"/>
        <color indexed="8"/>
        <rFont val="華康粗圓體"/>
        <family val="3"/>
      </rPr>
      <t>、森林災害（續</t>
    </r>
    <r>
      <rPr>
        <sz val="12"/>
        <color indexed="8"/>
        <rFont val="Arial"/>
        <family val="2"/>
      </rPr>
      <t>3</t>
    </r>
    <r>
      <rPr>
        <sz val="12"/>
        <color indexed="8"/>
        <rFont val="華康粗圓體"/>
        <family val="3"/>
      </rPr>
      <t>）</t>
    </r>
  </si>
  <si>
    <r>
      <t>表</t>
    </r>
    <r>
      <rPr>
        <sz val="12"/>
        <color indexed="8"/>
        <rFont val="Arial"/>
        <family val="2"/>
      </rPr>
      <t>4-15</t>
    </r>
    <r>
      <rPr>
        <sz val="12"/>
        <color indexed="8"/>
        <rFont val="華康粗圓體"/>
        <family val="3"/>
      </rPr>
      <t>、森林災害（續完）</t>
    </r>
  </si>
  <si>
    <r>
      <t>他　　　　　　　　　　</t>
    </r>
    <r>
      <rPr>
        <sz val="9"/>
        <color indexed="8"/>
        <rFont val="Arial Narrow"/>
        <family val="2"/>
      </rPr>
      <t>Illegal     Cultivation</t>
    </r>
  </si>
  <si>
    <t>Sources : Agriculture Bureau statistics (Table number : 2243-02-01-2)</t>
  </si>
  <si>
    <t>Sources : Agriculture Bureau statistics (Table number : 2243-03-01-2)</t>
  </si>
  <si>
    <r>
      <t>魚類</t>
    </r>
    <r>
      <rPr>
        <b/>
        <sz val="8.5"/>
        <rFont val="Arial Narrow"/>
        <family val="2"/>
      </rPr>
      <t xml:space="preserve"> Fishes</t>
    </r>
  </si>
  <si>
    <r>
      <t>吳郭魚類</t>
    </r>
    <r>
      <rPr>
        <sz val="8.5"/>
        <rFont val="Arial Narrow"/>
        <family val="2"/>
      </rPr>
      <t xml:space="preserve"> Tialpia</t>
    </r>
  </si>
  <si>
    <r>
      <t>鯉魚</t>
    </r>
    <r>
      <rPr>
        <sz val="8.5"/>
        <rFont val="Arial Narrow"/>
        <family val="2"/>
      </rPr>
      <t xml:space="preserve"> Carp</t>
    </r>
  </si>
  <si>
    <r>
      <t>鰻魚</t>
    </r>
    <r>
      <rPr>
        <sz val="8.5"/>
        <rFont val="Arial Narrow"/>
        <family val="2"/>
      </rPr>
      <t xml:space="preserve"> Eel</t>
    </r>
  </si>
  <si>
    <r>
      <t>淡水鯰</t>
    </r>
    <r>
      <rPr>
        <sz val="8.5"/>
        <rFont val="Arial Narrow"/>
        <family val="2"/>
      </rPr>
      <t xml:space="preserve"> Freshwater Catfish</t>
    </r>
  </si>
  <si>
    <r>
      <t>鱸魚</t>
    </r>
    <r>
      <rPr>
        <sz val="8.5"/>
        <rFont val="Arial Narrow"/>
        <family val="2"/>
      </rPr>
      <t xml:space="preserve"> Bass</t>
    </r>
  </si>
  <si>
    <r>
      <t>鱒魚</t>
    </r>
    <r>
      <rPr>
        <sz val="8.5"/>
        <rFont val="Arial Narrow"/>
        <family val="2"/>
      </rPr>
      <t xml:space="preserve"> Trout</t>
    </r>
  </si>
  <si>
    <r>
      <t>香魚</t>
    </r>
    <r>
      <rPr>
        <sz val="8.5"/>
        <rFont val="Arial Narrow"/>
        <family val="2"/>
      </rPr>
      <t xml:space="preserve"> Sweet Fish</t>
    </r>
  </si>
  <si>
    <r>
      <t>觀賞魚類</t>
    </r>
    <r>
      <rPr>
        <sz val="8.5"/>
        <rFont val="Arial Narrow"/>
        <family val="2"/>
      </rPr>
      <t xml:space="preserve"> Ornamental Fish</t>
    </r>
  </si>
  <si>
    <r>
      <t>其他魚類</t>
    </r>
    <r>
      <rPr>
        <sz val="8.5"/>
        <rFont val="Arial Narrow"/>
        <family val="2"/>
      </rPr>
      <t xml:space="preserve"> Others</t>
    </r>
  </si>
  <si>
    <r>
      <t>蝦類</t>
    </r>
    <r>
      <rPr>
        <b/>
        <sz val="8.5"/>
        <rFont val="Arial Narrow"/>
        <family val="2"/>
      </rPr>
      <t xml:space="preserve"> Shrimps</t>
    </r>
  </si>
  <si>
    <r>
      <t>其他蝦類</t>
    </r>
    <r>
      <rPr>
        <sz val="8.5"/>
        <rFont val="Arial Narrow"/>
        <family val="2"/>
      </rPr>
      <t xml:space="preserve"> </t>
    </r>
  </si>
  <si>
    <r>
      <t>貝介類</t>
    </r>
    <r>
      <rPr>
        <b/>
        <sz val="8.5"/>
        <rFont val="Arial Narrow"/>
        <family val="2"/>
      </rPr>
      <t xml:space="preserve"> Shellfish</t>
    </r>
  </si>
  <si>
    <r>
      <t>蜆</t>
    </r>
    <r>
      <rPr>
        <sz val="8.5"/>
        <rFont val="Arial Narrow"/>
        <family val="2"/>
      </rPr>
      <t xml:space="preserve"> Clams</t>
    </r>
  </si>
  <si>
    <r>
      <t>水產生物類</t>
    </r>
    <r>
      <rPr>
        <b/>
        <sz val="8.5"/>
        <rFont val="Arial Narrow"/>
        <family val="2"/>
      </rPr>
      <t xml:space="preserve"> Aquatic Organisms</t>
    </r>
  </si>
  <si>
    <r>
      <t>藻類</t>
    </r>
    <r>
      <rPr>
        <b/>
        <sz val="8.5"/>
        <rFont val="Arial Narrow"/>
        <family val="2"/>
      </rPr>
      <t xml:space="preserve"> Algae</t>
    </r>
  </si>
  <si>
    <t>Note : "Grand Total" does not include "Cage Culture" data.</t>
  </si>
  <si>
    <r>
      <t>附　　註：</t>
    </r>
    <r>
      <rPr>
        <sz val="8.5"/>
        <rFont val="Arial Narrow"/>
        <family val="2"/>
      </rPr>
      <t>“</t>
    </r>
    <r>
      <rPr>
        <sz val="8.5"/>
        <rFont val="華康中黑體"/>
        <family val="3"/>
      </rPr>
      <t>總計</t>
    </r>
    <r>
      <rPr>
        <sz val="8.5"/>
        <rFont val="Arial Narrow"/>
        <family val="2"/>
      </rPr>
      <t>”</t>
    </r>
    <r>
      <rPr>
        <sz val="8.5"/>
        <rFont val="華康中黑體"/>
        <family val="3"/>
      </rPr>
      <t>不含</t>
    </r>
    <r>
      <rPr>
        <sz val="8.5"/>
        <rFont val="Arial Narrow"/>
        <family val="2"/>
      </rPr>
      <t>“</t>
    </r>
    <r>
      <rPr>
        <sz val="8.5"/>
        <rFont val="華康中黑體"/>
        <family val="3"/>
      </rPr>
      <t>箱網養殖</t>
    </r>
    <r>
      <rPr>
        <sz val="8.5"/>
        <rFont val="Arial Narrow"/>
        <family val="2"/>
      </rPr>
      <t>”</t>
    </r>
    <r>
      <rPr>
        <sz val="8.5"/>
        <rFont val="華康中黑體"/>
        <family val="3"/>
      </rPr>
      <t>資料。</t>
    </r>
  </si>
  <si>
    <r>
      <t xml:space="preserve">年底別及鄉鎮市別
</t>
    </r>
    <r>
      <rPr>
        <sz val="8.5"/>
        <rFont val="Arial Narrow"/>
        <family val="2"/>
      </rPr>
      <t>End  of  Year &amp; District</t>
    </r>
  </si>
  <si>
    <r>
      <t xml:space="preserve">總　　　　計
</t>
    </r>
    <r>
      <rPr>
        <sz val="8.5"/>
        <rFont val="Arial Narrow"/>
        <family val="2"/>
      </rPr>
      <t>Grand Total</t>
    </r>
  </si>
  <si>
    <r>
      <t xml:space="preserve">鹹　水　漁　塭
</t>
    </r>
    <r>
      <rPr>
        <sz val="8.5"/>
        <rFont val="Arial Narrow"/>
        <family val="2"/>
      </rPr>
      <t>Salt Water Fish Ponds</t>
    </r>
  </si>
  <si>
    <r>
      <t xml:space="preserve"> </t>
    </r>
    <r>
      <rPr>
        <sz val="8.5"/>
        <rFont val="華康粗圓體"/>
        <family val="3"/>
      </rPr>
      <t xml:space="preserve">淡　水　漁　塭
</t>
    </r>
    <r>
      <rPr>
        <sz val="8.5"/>
        <rFont val="Arial Narrow"/>
        <family val="2"/>
      </rPr>
      <t>Freshwater Fish Ponds</t>
    </r>
  </si>
  <si>
    <r>
      <t>其　他　</t>
    </r>
    <r>
      <rPr>
        <sz val="8.5"/>
        <rFont val="Arial Narrow"/>
        <family val="2"/>
      </rPr>
      <t>(</t>
    </r>
    <r>
      <rPr>
        <sz val="8.5"/>
        <rFont val="華康粗圓體"/>
        <family val="3"/>
      </rPr>
      <t>稻田、池埤水庫</t>
    </r>
    <r>
      <rPr>
        <sz val="8.5"/>
        <rFont val="Arial Narrow"/>
        <family val="2"/>
      </rPr>
      <t>)
Others (Rice Paddies, Ponds and Dams)</t>
    </r>
  </si>
  <si>
    <r>
      <t>網　箱　養　殖　</t>
    </r>
    <r>
      <rPr>
        <sz val="8.5"/>
        <rFont val="Arial Narrow"/>
        <family val="2"/>
      </rPr>
      <t>(</t>
    </r>
    <r>
      <rPr>
        <sz val="8.5"/>
        <rFont val="華康粗圓體"/>
        <family val="3"/>
      </rPr>
      <t>平方公尺</t>
    </r>
    <r>
      <rPr>
        <sz val="8.5"/>
        <rFont val="Arial Narrow"/>
        <family val="2"/>
      </rPr>
      <t>)
Net Cage Culture (Square Meter)</t>
    </r>
  </si>
  <si>
    <t>合計</t>
  </si>
  <si>
    <t>單養</t>
  </si>
  <si>
    <t>混養</t>
  </si>
  <si>
    <t>休養</t>
  </si>
  <si>
    <t>Mono-Culture</t>
  </si>
  <si>
    <t>Poly-Culture</t>
  </si>
  <si>
    <t>Suspend-Culture</t>
  </si>
  <si>
    <t>－</t>
  </si>
  <si>
    <r>
      <t>資料來源：根據本府農業局公務統計報表，表號：</t>
    </r>
    <r>
      <rPr>
        <sz val="8.5"/>
        <rFont val="Arial Narrow"/>
        <family val="2"/>
      </rPr>
      <t>2249-01-01-2</t>
    </r>
    <r>
      <rPr>
        <sz val="8.5"/>
        <rFont val="華康中黑體"/>
        <family val="3"/>
      </rPr>
      <t>。</t>
    </r>
  </si>
  <si>
    <t>Sources : Agriculture Bureau statistics (Table number : 2249-01-01-2)</t>
  </si>
  <si>
    <t>Sources : Council of Agriculture, Executive Yuan.</t>
  </si>
  <si>
    <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r>
      <rPr>
        <sz val="9"/>
        <rFont val="Arial Narrow"/>
        <family val="2"/>
      </rPr>
      <t xml:space="preserve"> </t>
    </r>
    <r>
      <rPr>
        <sz val="9"/>
        <rFont val="華康粗圓體"/>
        <family val="3"/>
      </rPr>
      <t>及
工</t>
    </r>
    <r>
      <rPr>
        <sz val="9"/>
        <rFont val="Arial Narrow"/>
        <family val="2"/>
      </rPr>
      <t xml:space="preserve"> </t>
    </r>
    <r>
      <rPr>
        <sz val="9"/>
        <rFont val="華康粗圓體"/>
        <family val="3"/>
      </rPr>
      <t>程</t>
    </r>
    <r>
      <rPr>
        <sz val="9"/>
        <rFont val="Arial Narrow"/>
        <family val="2"/>
      </rPr>
      <t xml:space="preserve"> </t>
    </r>
    <r>
      <rPr>
        <sz val="9"/>
        <rFont val="華康粗圓體"/>
        <family val="3"/>
      </rPr>
      <t>名</t>
    </r>
    <r>
      <rPr>
        <sz val="9"/>
        <rFont val="Arial Narrow"/>
        <family val="2"/>
      </rPr>
      <t xml:space="preserve"> </t>
    </r>
    <r>
      <rPr>
        <sz val="9"/>
        <rFont val="華康粗圓體"/>
        <family val="3"/>
      </rPr>
      <t>稱</t>
    </r>
    <r>
      <rPr>
        <sz val="9"/>
        <rFont val="Arial Narrow"/>
        <family val="2"/>
      </rPr>
      <t xml:space="preserve"> </t>
    </r>
    <r>
      <rPr>
        <sz val="9"/>
        <rFont val="華康粗圓體"/>
        <family val="3"/>
      </rPr>
      <t>別</t>
    </r>
  </si>
  <si>
    <r>
      <t xml:space="preserve">地　　點
</t>
    </r>
    <r>
      <rPr>
        <sz val="9"/>
        <rFont val="Arial Narrow"/>
        <family val="2"/>
      </rPr>
      <t>(</t>
    </r>
    <r>
      <rPr>
        <sz val="9"/>
        <rFont val="華康粗圓體"/>
        <family val="3"/>
      </rPr>
      <t>鄉鎮別</t>
    </r>
    <r>
      <rPr>
        <sz val="9"/>
        <rFont val="Arial Narrow"/>
        <family val="2"/>
      </rPr>
      <t>)</t>
    </r>
  </si>
  <si>
    <r>
      <t>道路總長度</t>
    </r>
    <r>
      <rPr>
        <sz val="9"/>
        <rFont val="Arial Narrow"/>
        <family val="2"/>
      </rPr>
      <t xml:space="preserve"> (</t>
    </r>
    <r>
      <rPr>
        <sz val="9"/>
        <rFont val="華康粗圓體"/>
        <family val="3"/>
      </rPr>
      <t>公里</t>
    </r>
    <r>
      <rPr>
        <sz val="9"/>
        <rFont val="Arial Narrow"/>
        <family val="2"/>
      </rPr>
      <t>)</t>
    </r>
    <r>
      <rPr>
        <sz val="9"/>
        <rFont val="華康粗圓體"/>
        <family val="3"/>
      </rPr>
      <t>　</t>
    </r>
    <r>
      <rPr>
        <sz val="9"/>
        <rFont val="Arial Narrow"/>
        <family val="2"/>
      </rPr>
      <t>Road Length  (km)</t>
    </r>
  </si>
  <si>
    <r>
      <t>總工程費</t>
    </r>
    <r>
      <rPr>
        <sz val="9"/>
        <rFont val="Arial Narrow"/>
        <family val="2"/>
      </rPr>
      <t xml:space="preserve"> (</t>
    </r>
    <r>
      <rPr>
        <sz val="9"/>
        <rFont val="華康粗圓體"/>
        <family val="3"/>
      </rPr>
      <t>按經費來源分</t>
    </r>
    <r>
      <rPr>
        <sz val="9"/>
        <rFont val="Arial Narrow"/>
        <family val="2"/>
      </rPr>
      <t>)  (</t>
    </r>
    <r>
      <rPr>
        <sz val="9"/>
        <rFont val="華康粗圓體"/>
        <family val="3"/>
      </rPr>
      <t>元</t>
    </r>
    <r>
      <rPr>
        <sz val="9"/>
        <rFont val="Arial Narrow"/>
        <family val="2"/>
      </rPr>
      <t>)</t>
    </r>
    <r>
      <rPr>
        <sz val="9"/>
        <rFont val="華康粗圓體"/>
        <family val="3"/>
      </rPr>
      <t>　</t>
    </r>
    <r>
      <rPr>
        <sz val="9"/>
        <rFont val="Arial Narrow"/>
        <family val="2"/>
      </rPr>
      <t xml:space="preserve">   Funding   (dollars)</t>
    </r>
  </si>
  <si>
    <r>
      <t>省</t>
    </r>
    <r>
      <rPr>
        <sz val="9"/>
        <rFont val="Arial Narrow"/>
        <family val="2"/>
      </rPr>
      <t xml:space="preserve"> (</t>
    </r>
    <r>
      <rPr>
        <sz val="9"/>
        <rFont val="華康粗圓體"/>
        <family val="3"/>
      </rPr>
      <t>市</t>
    </r>
    <r>
      <rPr>
        <sz val="9"/>
        <rFont val="Arial Narrow"/>
        <family val="2"/>
      </rPr>
      <t>)</t>
    </r>
  </si>
  <si>
    <r>
      <t>縣</t>
    </r>
    <r>
      <rPr>
        <sz val="9"/>
        <rFont val="Arial Narrow"/>
        <family val="2"/>
      </rPr>
      <t xml:space="preserve"> (</t>
    </r>
    <r>
      <rPr>
        <sz val="9"/>
        <rFont val="華康粗圓體"/>
        <family val="3"/>
      </rPr>
      <t>市</t>
    </r>
    <r>
      <rPr>
        <sz val="9"/>
        <rFont val="Arial Narrow"/>
        <family val="2"/>
      </rPr>
      <t>)</t>
    </r>
  </si>
  <si>
    <t>合　　　計</t>
  </si>
  <si>
    <t>新　屋　鄉</t>
  </si>
  <si>
    <t>中　壢　市</t>
  </si>
  <si>
    <r>
      <t>資料來源：根據本府農業局公務統計報表，報號：</t>
    </r>
    <r>
      <rPr>
        <sz val="9"/>
        <rFont val="Arial Narrow"/>
        <family val="2"/>
      </rPr>
      <t>2229-02-01-2</t>
    </r>
    <r>
      <rPr>
        <sz val="9"/>
        <rFont val="華康中黑體"/>
        <family val="3"/>
      </rPr>
      <t>。</t>
    </r>
  </si>
  <si>
    <r>
      <t>民國</t>
    </r>
    <r>
      <rPr>
        <sz val="9"/>
        <rFont val="Arial Narrow"/>
        <family val="2"/>
      </rPr>
      <t>96</t>
    </r>
    <r>
      <rPr>
        <sz val="9"/>
        <rFont val="華康粗圓體"/>
        <family val="3"/>
      </rPr>
      <t>年底</t>
    </r>
    <r>
      <rPr>
        <sz val="9"/>
        <rFont val="Arial Narrow"/>
        <family val="2"/>
      </rPr>
      <t xml:space="preserve"> End of 2008</t>
    </r>
  </si>
  <si>
    <t>資料來源：行政院農委會提供。</t>
  </si>
  <si>
    <t>End  of  Year &amp; District</t>
  </si>
  <si>
    <t>黃牛及雜種牛</t>
  </si>
  <si>
    <t>Water Buffalos</t>
  </si>
  <si>
    <t>Oxen and Hybrids</t>
  </si>
  <si>
    <t>Milk Cows</t>
  </si>
  <si>
    <r>
      <t>民國</t>
    </r>
    <r>
      <rPr>
        <sz val="8.5"/>
        <rFont val="Arial Narrow"/>
        <family val="2"/>
      </rPr>
      <t>90</t>
    </r>
    <r>
      <rPr>
        <sz val="8.5"/>
        <rFont val="華康粗圓體"/>
        <family val="3"/>
      </rPr>
      <t>年</t>
    </r>
    <r>
      <rPr>
        <sz val="8.5"/>
        <rFont val="Arial Narrow"/>
        <family val="2"/>
      </rPr>
      <t xml:space="preserve"> 2001</t>
    </r>
  </si>
  <si>
    <r>
      <t>4-10</t>
    </r>
    <r>
      <rPr>
        <sz val="12"/>
        <color indexed="8"/>
        <rFont val="華康粗圓體"/>
        <family val="3"/>
      </rPr>
      <t>、</t>
    </r>
    <r>
      <rPr>
        <sz val="12"/>
        <color indexed="8"/>
        <rFont val="Arial"/>
        <family val="2"/>
      </rPr>
      <t xml:space="preserve"> Exisitng Farming Machines</t>
    </r>
  </si>
  <si>
    <r>
      <t>4-10</t>
    </r>
    <r>
      <rPr>
        <sz val="12"/>
        <color indexed="8"/>
        <rFont val="華康粗圓體"/>
        <family val="3"/>
      </rPr>
      <t>、</t>
    </r>
    <r>
      <rPr>
        <sz val="12"/>
        <color indexed="8"/>
        <rFont val="Arial"/>
        <family val="2"/>
      </rPr>
      <t xml:space="preserve"> Exisitng Farming Machines (Cont.)</t>
    </r>
  </si>
  <si>
    <r>
      <t xml:space="preserve">Value : </t>
    </r>
    <r>
      <rPr>
        <sz val="8.5"/>
        <rFont val="Arial Narrow"/>
        <family val="2"/>
      </rPr>
      <t>Dollars</t>
    </r>
  </si>
  <si>
    <r>
      <t xml:space="preserve">Area : </t>
    </r>
    <r>
      <rPr>
        <sz val="8.5"/>
        <rFont val="Arial Narrow"/>
        <family val="2"/>
      </rPr>
      <t>Ha</t>
    </r>
  </si>
  <si>
    <r>
      <t xml:space="preserve">Unit : Frequency : </t>
    </r>
    <r>
      <rPr>
        <sz val="8.5"/>
        <rFont val="Arial Narrow"/>
        <family val="2"/>
      </rPr>
      <t>Times</t>
    </r>
  </si>
  <si>
    <r>
      <t>4-31</t>
    </r>
    <r>
      <rPr>
        <sz val="12"/>
        <rFont val="華康粗圓體"/>
        <family val="3"/>
      </rPr>
      <t>、</t>
    </r>
    <r>
      <rPr>
        <sz val="12"/>
        <rFont val="Arial"/>
        <family val="2"/>
      </rPr>
      <t>The Improvement and Maintenance Farm Roads</t>
    </r>
  </si>
  <si>
    <r>
      <t>民國</t>
    </r>
    <r>
      <rPr>
        <sz val="8.5"/>
        <rFont val="Arial Narrow"/>
        <family val="2"/>
      </rPr>
      <t>91</t>
    </r>
    <r>
      <rPr>
        <sz val="8.5"/>
        <rFont val="華康粗圓體"/>
        <family val="3"/>
      </rPr>
      <t>年</t>
    </r>
    <r>
      <rPr>
        <sz val="8.5"/>
        <rFont val="Arial Narrow"/>
        <family val="2"/>
      </rPr>
      <t xml:space="preserve"> 2002</t>
    </r>
  </si>
  <si>
    <r>
      <t>民國</t>
    </r>
    <r>
      <rPr>
        <sz val="8.5"/>
        <rFont val="Arial Narrow"/>
        <family val="2"/>
      </rPr>
      <t>92</t>
    </r>
    <r>
      <rPr>
        <sz val="8.5"/>
        <rFont val="華康粗圓體"/>
        <family val="3"/>
      </rPr>
      <t>年</t>
    </r>
    <r>
      <rPr>
        <sz val="8.5"/>
        <rFont val="Arial Narrow"/>
        <family val="2"/>
      </rPr>
      <t xml:space="preserve"> 2003</t>
    </r>
  </si>
  <si>
    <r>
      <t>民國</t>
    </r>
    <r>
      <rPr>
        <sz val="8.5"/>
        <rFont val="Arial Narrow"/>
        <family val="2"/>
      </rPr>
      <t>93</t>
    </r>
    <r>
      <rPr>
        <sz val="8.5"/>
        <rFont val="華康粗圓體"/>
        <family val="3"/>
      </rPr>
      <t>年</t>
    </r>
    <r>
      <rPr>
        <sz val="8.5"/>
        <rFont val="Arial Narrow"/>
        <family val="2"/>
      </rPr>
      <t xml:space="preserve"> 2004</t>
    </r>
  </si>
  <si>
    <r>
      <t>民國</t>
    </r>
    <r>
      <rPr>
        <sz val="8.5"/>
        <rFont val="Arial Narrow"/>
        <family val="2"/>
      </rPr>
      <t>94</t>
    </r>
    <r>
      <rPr>
        <sz val="8.5"/>
        <rFont val="華康粗圓體"/>
        <family val="3"/>
      </rPr>
      <t>年</t>
    </r>
    <r>
      <rPr>
        <sz val="8.5"/>
        <rFont val="Arial Narrow"/>
        <family val="2"/>
      </rPr>
      <t xml:space="preserve"> 2005</t>
    </r>
  </si>
  <si>
    <r>
      <t>民國</t>
    </r>
    <r>
      <rPr>
        <sz val="8.5"/>
        <rFont val="Arial Narrow"/>
        <family val="2"/>
      </rPr>
      <t>95</t>
    </r>
    <r>
      <rPr>
        <sz val="8.5"/>
        <rFont val="華康粗圓體"/>
        <family val="3"/>
      </rPr>
      <t>年</t>
    </r>
    <r>
      <rPr>
        <sz val="8.5"/>
        <rFont val="Arial Narrow"/>
        <family val="2"/>
      </rPr>
      <t xml:space="preserve"> 2006</t>
    </r>
  </si>
  <si>
    <r>
      <t>民國</t>
    </r>
    <r>
      <rPr>
        <sz val="8.5"/>
        <rFont val="Arial Narrow"/>
        <family val="2"/>
      </rPr>
      <t>96</t>
    </r>
    <r>
      <rPr>
        <sz val="8.5"/>
        <rFont val="華康粗圓體"/>
        <family val="3"/>
      </rPr>
      <t>年</t>
    </r>
    <r>
      <rPr>
        <sz val="8.5"/>
        <rFont val="Arial Narrow"/>
        <family val="2"/>
      </rPr>
      <t xml:space="preserve"> 2007</t>
    </r>
  </si>
  <si>
    <r>
      <t>民國</t>
    </r>
    <r>
      <rPr>
        <sz val="8.5"/>
        <rFont val="Arial Narrow"/>
        <family val="2"/>
      </rPr>
      <t>97</t>
    </r>
    <r>
      <rPr>
        <sz val="8.5"/>
        <rFont val="華康粗圓體"/>
        <family val="3"/>
      </rPr>
      <t>年</t>
    </r>
    <r>
      <rPr>
        <sz val="8.5"/>
        <rFont val="Arial Narrow"/>
        <family val="2"/>
      </rPr>
      <t xml:space="preserve"> 2008</t>
    </r>
  </si>
  <si>
    <r>
      <t>民國</t>
    </r>
    <r>
      <rPr>
        <sz val="8.5"/>
        <rFont val="Arial Narrow"/>
        <family val="2"/>
      </rPr>
      <t>98</t>
    </r>
    <r>
      <rPr>
        <sz val="8.5"/>
        <rFont val="華康粗圓體"/>
        <family val="3"/>
      </rPr>
      <t>年</t>
    </r>
    <r>
      <rPr>
        <sz val="8.5"/>
        <rFont val="Arial Narrow"/>
        <family val="2"/>
      </rPr>
      <t xml:space="preserve"> 2009</t>
    </r>
  </si>
  <si>
    <r>
      <t xml:space="preserve">                                </t>
    </r>
    <r>
      <rPr>
        <sz val="9"/>
        <rFont val="華康中黑體"/>
        <family val="3"/>
      </rPr>
      <t>每公頃平均產量：稻米公斤</t>
    </r>
  </si>
  <si>
    <r>
      <t xml:space="preserve">                                </t>
    </r>
    <r>
      <rPr>
        <sz val="9"/>
        <rFont val="華康中黑體"/>
        <family val="3"/>
      </rPr>
      <t>產　　　　　量：稻米公噸</t>
    </r>
  </si>
  <si>
    <t>火</t>
  </si>
  <si>
    <t>盜</t>
  </si>
  <si>
    <t>其</t>
  </si>
  <si>
    <r>
      <t>年</t>
    </r>
    <r>
      <rPr>
        <sz val="8.5"/>
        <rFont val="Arial Narrow"/>
        <family val="2"/>
      </rPr>
      <t xml:space="preserve">   </t>
    </r>
    <r>
      <rPr>
        <sz val="8.5"/>
        <rFont val="華康粗圓體"/>
        <family val="3"/>
      </rPr>
      <t>底</t>
    </r>
    <r>
      <rPr>
        <sz val="8.5"/>
        <rFont val="Arial Narrow"/>
        <family val="2"/>
      </rPr>
      <t xml:space="preserve">   </t>
    </r>
    <r>
      <rPr>
        <sz val="8.5"/>
        <rFont val="華康粗圓體"/>
        <family val="3"/>
      </rPr>
      <t xml:space="preserve">別
</t>
    </r>
    <r>
      <rPr>
        <sz val="8.5"/>
        <rFont val="Arial Narrow"/>
        <family val="2"/>
      </rPr>
      <t>End  of  Year</t>
    </r>
  </si>
  <si>
    <r>
      <t>苗木總面積　</t>
    </r>
    <r>
      <rPr>
        <sz val="8.5"/>
        <rFont val="Arial Narrow"/>
        <family val="2"/>
      </rPr>
      <t>Area Seedlings Covered</t>
    </r>
  </si>
  <si>
    <r>
      <t>苗　　　木　　</t>
    </r>
    <r>
      <rPr>
        <sz val="8.5"/>
        <rFont val="Arial Narrow"/>
        <family val="2"/>
      </rPr>
      <t>Seedlings</t>
    </r>
  </si>
  <si>
    <r>
      <t>苗</t>
    </r>
    <r>
      <rPr>
        <sz val="8.5"/>
        <rFont val="Arial Narrow"/>
        <family val="2"/>
      </rPr>
      <t xml:space="preserve">   </t>
    </r>
    <r>
      <rPr>
        <sz val="8.5"/>
        <rFont val="華康粗圓體"/>
        <family val="3"/>
      </rPr>
      <t>　　</t>
    </r>
    <r>
      <rPr>
        <sz val="8.5"/>
        <rFont val="Arial Narrow"/>
        <family val="2"/>
      </rPr>
      <t xml:space="preserve"> </t>
    </r>
    <r>
      <rPr>
        <sz val="8.5"/>
        <rFont val="華康粗圓體"/>
        <family val="3"/>
      </rPr>
      <t>　木</t>
    </r>
    <r>
      <rPr>
        <sz val="8.5"/>
        <rFont val="Arial Narrow"/>
        <family val="2"/>
      </rPr>
      <t xml:space="preserve"> </t>
    </r>
    <r>
      <rPr>
        <sz val="8.5"/>
        <rFont val="華康粗圓體"/>
        <family val="3"/>
      </rPr>
      <t>　　　</t>
    </r>
    <r>
      <rPr>
        <sz val="8.5"/>
        <rFont val="Arial Narrow"/>
        <family val="2"/>
      </rPr>
      <t xml:space="preserve">  </t>
    </r>
  </si>
  <si>
    <r>
      <t>株</t>
    </r>
    <r>
      <rPr>
        <sz val="8.5"/>
        <rFont val="Arial Narrow"/>
        <family val="2"/>
      </rPr>
      <t xml:space="preserve"> </t>
    </r>
    <r>
      <rPr>
        <sz val="8.5"/>
        <rFont val="華康粗圓體"/>
        <family val="3"/>
      </rPr>
      <t>　　　　　　</t>
    </r>
    <r>
      <rPr>
        <sz val="8.5"/>
        <rFont val="Arial Narrow"/>
        <family val="2"/>
      </rPr>
      <t xml:space="preserve">   </t>
    </r>
    <r>
      <rPr>
        <sz val="8.5"/>
        <rFont val="華康粗圓體"/>
        <family val="3"/>
      </rPr>
      <t>數</t>
    </r>
  </si>
  <si>
    <r>
      <t>漁　　　戶　　　數　　</t>
    </r>
    <r>
      <rPr>
        <sz val="9"/>
        <rFont val="Arial Narrow"/>
        <family val="2"/>
      </rPr>
      <t>Number of Fishing Households</t>
    </r>
  </si>
  <si>
    <r>
      <t>漁　　　戶　　　人　　　口　　　數　　</t>
    </r>
    <r>
      <rPr>
        <sz val="9"/>
        <rFont val="Arial Narrow"/>
        <family val="2"/>
      </rPr>
      <t>Fishing Population</t>
    </r>
  </si>
  <si>
    <r>
      <t>民國</t>
    </r>
    <r>
      <rPr>
        <sz val="9"/>
        <rFont val="Arial Narrow"/>
        <family val="2"/>
      </rPr>
      <t>90</t>
    </r>
    <r>
      <rPr>
        <sz val="9"/>
        <rFont val="華康粗圓體"/>
        <family val="3"/>
      </rPr>
      <t>年底</t>
    </r>
    <r>
      <rPr>
        <sz val="9"/>
        <rFont val="Arial Narrow"/>
        <family val="2"/>
      </rPr>
      <t xml:space="preserve">   End of  2001</t>
    </r>
  </si>
  <si>
    <r>
      <t>資料來源：根據本府農業局公務統計報表，表號：</t>
    </r>
    <r>
      <rPr>
        <sz val="9"/>
        <rFont val="Arial Narrow"/>
        <family val="2"/>
      </rPr>
      <t>2243-02-01-2</t>
    </r>
    <r>
      <rPr>
        <sz val="9"/>
        <rFont val="華康中黑體"/>
        <family val="3"/>
      </rPr>
      <t>。</t>
    </r>
  </si>
  <si>
    <r>
      <t>表</t>
    </r>
    <r>
      <rPr>
        <sz val="12"/>
        <rFont val="Arial"/>
        <family val="2"/>
      </rPr>
      <t>4-18</t>
    </r>
    <r>
      <rPr>
        <sz val="12"/>
        <rFont val="華康粗圓體"/>
        <family val="3"/>
      </rPr>
      <t>、漁業從業人員</t>
    </r>
  </si>
  <si>
    <t>Butcheries
(Year-End)</t>
  </si>
  <si>
    <t>Electric</t>
  </si>
  <si>
    <t>Manual</t>
  </si>
  <si>
    <r>
      <t>4-18</t>
    </r>
    <r>
      <rPr>
        <sz val="12"/>
        <rFont val="華康粗圓體"/>
        <family val="3"/>
      </rPr>
      <t>、</t>
    </r>
    <r>
      <rPr>
        <sz val="12"/>
        <rFont val="Arial"/>
        <family val="2"/>
      </rPr>
      <t>Fishery Employment</t>
    </r>
    <r>
      <rPr>
        <sz val="12"/>
        <rFont val="華康粗圓體"/>
        <family val="3"/>
      </rPr>
      <t>　</t>
    </r>
  </si>
  <si>
    <r>
      <t>總</t>
    </r>
    <r>
      <rPr>
        <sz val="8.5"/>
        <rFont val="Arial Narrow"/>
        <family val="2"/>
      </rPr>
      <t xml:space="preserve">   </t>
    </r>
    <r>
      <rPr>
        <sz val="8.5"/>
        <rFont val="華康粗圓體"/>
        <family val="3"/>
      </rPr>
      <t xml:space="preserve">計
</t>
    </r>
    <r>
      <rPr>
        <sz val="8.5"/>
        <rFont val="Arial Narrow"/>
        <family val="2"/>
      </rPr>
      <t>Grand Total</t>
    </r>
  </si>
  <si>
    <r>
      <t>未滿</t>
    </r>
    <r>
      <rPr>
        <sz val="8.5"/>
        <rFont val="Arial Narrow"/>
        <family val="2"/>
      </rPr>
      <t>5</t>
    </r>
    <r>
      <rPr>
        <sz val="8.5"/>
        <rFont val="華康粗圓體"/>
        <family val="3"/>
      </rPr>
      <t xml:space="preserve">噸
</t>
    </r>
    <r>
      <rPr>
        <sz val="8.5"/>
        <rFont val="Arial Narrow"/>
        <family val="2"/>
      </rPr>
      <t>Less Than 5 Tons</t>
    </r>
  </si>
  <si>
    <r>
      <t>5</t>
    </r>
    <r>
      <rPr>
        <sz val="8.5"/>
        <rFont val="華康粗圓體"/>
        <family val="3"/>
      </rPr>
      <t>－未滿</t>
    </r>
    <r>
      <rPr>
        <sz val="8.5"/>
        <rFont val="Arial Narrow"/>
        <family val="2"/>
      </rPr>
      <t>10</t>
    </r>
    <r>
      <rPr>
        <sz val="8.5"/>
        <rFont val="華康粗圓體"/>
        <family val="3"/>
      </rPr>
      <t xml:space="preserve">噸
</t>
    </r>
    <r>
      <rPr>
        <sz val="8.5"/>
        <rFont val="Arial Narrow"/>
        <family val="2"/>
      </rPr>
      <t>5-10 Tons</t>
    </r>
  </si>
  <si>
    <r>
      <t>10</t>
    </r>
    <r>
      <rPr>
        <sz val="8.5"/>
        <rFont val="華康粗圓體"/>
        <family val="3"/>
      </rPr>
      <t>－未滿</t>
    </r>
    <r>
      <rPr>
        <sz val="8.5"/>
        <rFont val="Arial Narrow"/>
        <family val="2"/>
      </rPr>
      <t>20</t>
    </r>
    <r>
      <rPr>
        <sz val="8.5"/>
        <rFont val="華康粗圓體"/>
        <family val="3"/>
      </rPr>
      <t xml:space="preserve">噸
</t>
    </r>
    <r>
      <rPr>
        <sz val="8.5"/>
        <rFont val="Arial Narrow"/>
        <family val="2"/>
      </rPr>
      <t>10-20 Tons</t>
    </r>
  </si>
  <si>
    <r>
      <t>20</t>
    </r>
    <r>
      <rPr>
        <sz val="8.5"/>
        <rFont val="華康粗圓體"/>
        <family val="3"/>
      </rPr>
      <t>－未滿</t>
    </r>
    <r>
      <rPr>
        <sz val="8.5"/>
        <rFont val="Arial Narrow"/>
        <family val="2"/>
      </rPr>
      <t>50</t>
    </r>
    <r>
      <rPr>
        <sz val="8.5"/>
        <rFont val="華康粗圓體"/>
        <family val="3"/>
      </rPr>
      <t xml:space="preserve">噸
</t>
    </r>
    <r>
      <rPr>
        <sz val="8.5"/>
        <rFont val="Arial Narrow"/>
        <family val="2"/>
      </rPr>
      <t>20-50 Tons</t>
    </r>
  </si>
  <si>
    <r>
      <t>50</t>
    </r>
    <r>
      <rPr>
        <sz val="8.5"/>
        <rFont val="華康粗圓體"/>
        <family val="3"/>
      </rPr>
      <t>－未滿</t>
    </r>
    <r>
      <rPr>
        <sz val="8.5"/>
        <rFont val="Arial Narrow"/>
        <family val="2"/>
      </rPr>
      <t>100</t>
    </r>
    <r>
      <rPr>
        <sz val="8.5"/>
        <rFont val="華康粗圓體"/>
        <family val="3"/>
      </rPr>
      <t xml:space="preserve">噸
</t>
    </r>
    <r>
      <rPr>
        <sz val="8.5"/>
        <rFont val="Arial Narrow"/>
        <family val="2"/>
      </rPr>
      <t>50-100 Tons</t>
    </r>
  </si>
  <si>
    <r>
      <t>民國</t>
    </r>
    <r>
      <rPr>
        <sz val="8.5"/>
        <rFont val="Arial Narrow"/>
        <family val="2"/>
      </rPr>
      <t>97</t>
    </r>
    <r>
      <rPr>
        <sz val="8.5"/>
        <rFont val="華康粗圓體"/>
        <family val="3"/>
      </rPr>
      <t>年底</t>
    </r>
    <r>
      <rPr>
        <sz val="8.5"/>
        <rFont val="Arial Narrow"/>
        <family val="2"/>
      </rPr>
      <t xml:space="preserve">   End of  2008</t>
    </r>
  </si>
  <si>
    <r>
      <t>100</t>
    </r>
    <r>
      <rPr>
        <sz val="8.5"/>
        <rFont val="華康粗圓體"/>
        <family val="3"/>
      </rPr>
      <t>－未滿</t>
    </r>
    <r>
      <rPr>
        <sz val="8.5"/>
        <rFont val="Arial Narrow"/>
        <family val="2"/>
      </rPr>
      <t>200</t>
    </r>
    <r>
      <rPr>
        <sz val="8.5"/>
        <rFont val="華康粗圓體"/>
        <family val="3"/>
      </rPr>
      <t xml:space="preserve">噸
</t>
    </r>
    <r>
      <rPr>
        <sz val="8.5"/>
        <rFont val="Arial Narrow"/>
        <family val="2"/>
      </rPr>
      <t>100-200 Tons</t>
    </r>
  </si>
  <si>
    <r>
      <t>200</t>
    </r>
    <r>
      <rPr>
        <sz val="8.5"/>
        <rFont val="華康粗圓體"/>
        <family val="3"/>
      </rPr>
      <t>－未滿</t>
    </r>
    <r>
      <rPr>
        <sz val="8.5"/>
        <rFont val="Arial Narrow"/>
        <family val="2"/>
      </rPr>
      <t>500</t>
    </r>
    <r>
      <rPr>
        <sz val="8.5"/>
        <rFont val="華康粗圓體"/>
        <family val="3"/>
      </rPr>
      <t xml:space="preserve">噸
</t>
    </r>
    <r>
      <rPr>
        <sz val="8.5"/>
        <rFont val="Arial Narrow"/>
        <family val="2"/>
      </rPr>
      <t>200-500 Tons</t>
    </r>
  </si>
  <si>
    <r>
      <t>500</t>
    </r>
    <r>
      <rPr>
        <sz val="8.5"/>
        <rFont val="華康粗圓體"/>
        <family val="3"/>
      </rPr>
      <t>－未滿</t>
    </r>
    <r>
      <rPr>
        <sz val="8.5"/>
        <rFont val="Arial Narrow"/>
        <family val="2"/>
      </rPr>
      <t>1000</t>
    </r>
    <r>
      <rPr>
        <sz val="8.5"/>
        <rFont val="華康粗圓體"/>
        <family val="3"/>
      </rPr>
      <t xml:space="preserve">噸
</t>
    </r>
    <r>
      <rPr>
        <sz val="8.5"/>
        <rFont val="Arial Narrow"/>
        <family val="2"/>
      </rPr>
      <t>500-1000 Tons</t>
    </r>
  </si>
  <si>
    <r>
      <t>1000</t>
    </r>
    <r>
      <rPr>
        <sz val="8.5"/>
        <rFont val="華康粗圓體"/>
        <family val="3"/>
      </rPr>
      <t xml:space="preserve">噸以上
</t>
    </r>
    <r>
      <rPr>
        <sz val="8.5"/>
        <rFont val="Arial Narrow"/>
        <family val="2"/>
      </rPr>
      <t>Over 1000 Tons</t>
    </r>
  </si>
  <si>
    <r>
      <t>民國</t>
    </r>
    <r>
      <rPr>
        <sz val="8.5"/>
        <rFont val="Arial Narrow"/>
        <family val="2"/>
      </rPr>
      <t>99</t>
    </r>
    <r>
      <rPr>
        <sz val="8.5"/>
        <rFont val="華康粗圓體"/>
        <family val="3"/>
      </rPr>
      <t>年</t>
    </r>
    <r>
      <rPr>
        <sz val="8.5"/>
        <rFont val="Arial Narrow"/>
        <family val="2"/>
      </rPr>
      <t xml:space="preserve"> 2010</t>
    </r>
  </si>
  <si>
    <r>
      <t xml:space="preserve">年底別及鄉鎮市別
</t>
    </r>
    <r>
      <rPr>
        <sz val="8.5"/>
        <rFont val="Arial Narrow"/>
        <family val="2"/>
      </rPr>
      <t>End  of  Year &amp; District</t>
    </r>
  </si>
  <si>
    <r>
      <t>總</t>
    </r>
    <r>
      <rPr>
        <sz val="8.5"/>
        <rFont val="Arial Narrow"/>
        <family val="2"/>
      </rPr>
      <t xml:space="preserve">   </t>
    </r>
    <r>
      <rPr>
        <sz val="8.5"/>
        <rFont val="華康粗圓體"/>
        <family val="3"/>
      </rPr>
      <t xml:space="preserve">計
</t>
    </r>
    <r>
      <rPr>
        <sz val="8.5"/>
        <rFont val="Arial Narrow"/>
        <family val="2"/>
      </rPr>
      <t>Grand  Total</t>
    </r>
  </si>
  <si>
    <r>
      <t>水</t>
    </r>
    <r>
      <rPr>
        <sz val="8.5"/>
        <rFont val="Arial Narrow"/>
        <family val="2"/>
      </rPr>
      <t xml:space="preserve">        </t>
    </r>
    <r>
      <rPr>
        <sz val="8.5"/>
        <rFont val="華康粗圓體"/>
        <family val="3"/>
      </rPr>
      <t>田　　</t>
    </r>
    <r>
      <rPr>
        <sz val="8.5"/>
        <rFont val="Arial Narrow"/>
        <family val="2"/>
      </rPr>
      <t xml:space="preserve">Paddy  Field </t>
    </r>
  </si>
  <si>
    <r>
      <t>旱</t>
    </r>
    <r>
      <rPr>
        <sz val="8.5"/>
        <rFont val="Arial Narrow"/>
        <family val="2"/>
      </rPr>
      <t xml:space="preserve">  </t>
    </r>
    <r>
      <rPr>
        <sz val="8.5"/>
        <rFont val="華康粗圓體"/>
        <family val="3"/>
      </rPr>
      <t xml:space="preserve">田
</t>
    </r>
    <r>
      <rPr>
        <sz val="8.5"/>
        <rFont val="Arial Narrow"/>
        <family val="2"/>
      </rPr>
      <t>Upland  Field</t>
    </r>
  </si>
  <si>
    <r>
      <t>合</t>
    </r>
    <r>
      <rPr>
        <sz val="8.5"/>
        <rFont val="Arial Narrow"/>
        <family val="2"/>
      </rPr>
      <t xml:space="preserve">  </t>
    </r>
    <r>
      <rPr>
        <sz val="8.5"/>
        <rFont val="華康粗圓體"/>
        <family val="3"/>
      </rPr>
      <t xml:space="preserve">計
</t>
    </r>
    <r>
      <rPr>
        <sz val="8.5"/>
        <rFont val="Arial Narrow"/>
        <family val="2"/>
      </rPr>
      <t>Total</t>
    </r>
  </si>
  <si>
    <r>
      <t xml:space="preserve">兩期作田
</t>
    </r>
    <r>
      <rPr>
        <sz val="8.5"/>
        <rFont val="Arial Narrow"/>
        <family val="2"/>
      </rPr>
      <t>Double-Cropped</t>
    </r>
  </si>
  <si>
    <r>
      <t>單</t>
    </r>
    <r>
      <rPr>
        <sz val="8.5"/>
        <rFont val="Arial Narrow"/>
        <family val="2"/>
      </rPr>
      <t xml:space="preserve">   </t>
    </r>
    <r>
      <rPr>
        <sz val="8.5"/>
        <rFont val="華康粗圓體"/>
        <family val="3"/>
      </rPr>
      <t>期</t>
    </r>
    <r>
      <rPr>
        <sz val="8.5"/>
        <rFont val="Arial Narrow"/>
        <family val="2"/>
      </rPr>
      <t xml:space="preserve">   </t>
    </r>
    <r>
      <rPr>
        <sz val="8.5"/>
        <rFont val="華康粗圓體"/>
        <family val="3"/>
      </rPr>
      <t xml:space="preserve">作
</t>
    </r>
    <r>
      <rPr>
        <sz val="8.5"/>
        <rFont val="Arial Narrow"/>
        <family val="2"/>
      </rPr>
      <t xml:space="preserve"> Single-Cropped</t>
    </r>
  </si>
  <si>
    <r>
      <t xml:space="preserve">第一期作
</t>
    </r>
    <r>
      <rPr>
        <sz val="8.5"/>
        <rFont val="Arial Narrow"/>
        <family val="2"/>
      </rPr>
      <t>1st  Crop</t>
    </r>
  </si>
  <si>
    <r>
      <t xml:space="preserve">第二期作
</t>
    </r>
    <r>
      <rPr>
        <sz val="8.5"/>
        <rFont val="Arial Narrow"/>
        <family val="2"/>
      </rPr>
      <t>2nd Crop</t>
    </r>
  </si>
  <si>
    <r>
      <t>民國</t>
    </r>
    <r>
      <rPr>
        <sz val="8.5"/>
        <rFont val="Arial Narrow"/>
        <family val="2"/>
      </rPr>
      <t>90</t>
    </r>
    <r>
      <rPr>
        <sz val="8.5"/>
        <rFont val="華康粗圓體"/>
        <family val="3"/>
      </rPr>
      <t>年底</t>
    </r>
    <r>
      <rPr>
        <sz val="8.5"/>
        <rFont val="Arial Narrow"/>
        <family val="2"/>
      </rPr>
      <t xml:space="preserve"> End of 2001</t>
    </r>
  </si>
  <si>
    <r>
      <t>民國</t>
    </r>
    <r>
      <rPr>
        <sz val="8.5"/>
        <rFont val="Arial Narrow"/>
        <family val="2"/>
      </rPr>
      <t>91</t>
    </r>
    <r>
      <rPr>
        <sz val="8.5"/>
        <rFont val="華康粗圓體"/>
        <family val="3"/>
      </rPr>
      <t>年底</t>
    </r>
    <r>
      <rPr>
        <sz val="8.5"/>
        <rFont val="Arial Narrow"/>
        <family val="2"/>
      </rPr>
      <t xml:space="preserve"> End of 2002</t>
    </r>
  </si>
  <si>
    <r>
      <t>民國</t>
    </r>
    <r>
      <rPr>
        <sz val="8.5"/>
        <rFont val="Arial Narrow"/>
        <family val="2"/>
      </rPr>
      <t>92</t>
    </r>
    <r>
      <rPr>
        <sz val="8.5"/>
        <rFont val="華康粗圓體"/>
        <family val="3"/>
      </rPr>
      <t>年底</t>
    </r>
    <r>
      <rPr>
        <sz val="8.5"/>
        <rFont val="Arial Narrow"/>
        <family val="2"/>
      </rPr>
      <t xml:space="preserve"> End of 2003</t>
    </r>
  </si>
  <si>
    <r>
      <t>民國</t>
    </r>
    <r>
      <rPr>
        <sz val="8.5"/>
        <rFont val="Arial Narrow"/>
        <family val="2"/>
      </rPr>
      <t>93</t>
    </r>
    <r>
      <rPr>
        <sz val="8.5"/>
        <rFont val="華康粗圓體"/>
        <family val="3"/>
      </rPr>
      <t>年底</t>
    </r>
    <r>
      <rPr>
        <sz val="8.5"/>
        <rFont val="Arial Narrow"/>
        <family val="2"/>
      </rPr>
      <t xml:space="preserve"> End of 2004</t>
    </r>
  </si>
  <si>
    <r>
      <t>民國</t>
    </r>
    <r>
      <rPr>
        <sz val="8.5"/>
        <rFont val="Arial Narrow"/>
        <family val="2"/>
      </rPr>
      <t>95</t>
    </r>
    <r>
      <rPr>
        <sz val="8.5"/>
        <rFont val="華康粗圓體"/>
        <family val="3"/>
      </rPr>
      <t>年底</t>
    </r>
    <r>
      <rPr>
        <sz val="8.5"/>
        <rFont val="Arial Narrow"/>
        <family val="2"/>
      </rPr>
      <t xml:space="preserve"> End of 2006</t>
    </r>
  </si>
  <si>
    <r>
      <t>民國</t>
    </r>
    <r>
      <rPr>
        <sz val="8.5"/>
        <rFont val="Arial Narrow"/>
        <family val="2"/>
      </rPr>
      <t>96</t>
    </r>
    <r>
      <rPr>
        <sz val="8.5"/>
        <rFont val="華康粗圓體"/>
        <family val="3"/>
      </rPr>
      <t>年底</t>
    </r>
    <r>
      <rPr>
        <sz val="8.5"/>
        <rFont val="Arial Narrow"/>
        <family val="2"/>
      </rPr>
      <t xml:space="preserve"> End of 2007</t>
    </r>
  </si>
  <si>
    <r>
      <t>民國</t>
    </r>
    <r>
      <rPr>
        <sz val="8.5"/>
        <rFont val="Arial Narrow"/>
        <family val="2"/>
      </rPr>
      <t>97</t>
    </r>
    <r>
      <rPr>
        <sz val="8.5"/>
        <rFont val="華康粗圓體"/>
        <family val="3"/>
      </rPr>
      <t>年底</t>
    </r>
    <r>
      <rPr>
        <sz val="8.5"/>
        <rFont val="Arial Narrow"/>
        <family val="2"/>
      </rPr>
      <t xml:space="preserve"> End of 2008</t>
    </r>
  </si>
  <si>
    <r>
      <t>民國</t>
    </r>
    <r>
      <rPr>
        <sz val="8.5"/>
        <rFont val="Arial Narrow"/>
        <family val="2"/>
      </rPr>
      <t>98</t>
    </r>
    <r>
      <rPr>
        <sz val="8.5"/>
        <rFont val="華康粗圓體"/>
        <family val="3"/>
      </rPr>
      <t>年底</t>
    </r>
    <r>
      <rPr>
        <sz val="8.5"/>
        <rFont val="Arial Narrow"/>
        <family val="2"/>
      </rPr>
      <t xml:space="preserve"> End of 2009</t>
    </r>
  </si>
  <si>
    <r>
      <t>民國</t>
    </r>
    <r>
      <rPr>
        <sz val="8.5"/>
        <rFont val="Arial Narrow"/>
        <family val="2"/>
      </rPr>
      <t>99</t>
    </r>
    <r>
      <rPr>
        <sz val="8.5"/>
        <rFont val="華康粗圓體"/>
        <family val="3"/>
      </rPr>
      <t>年底</t>
    </r>
    <r>
      <rPr>
        <sz val="8.5"/>
        <rFont val="Arial Narrow"/>
        <family val="2"/>
      </rPr>
      <t xml:space="preserve"> End of 2010</t>
    </r>
  </si>
  <si>
    <r>
      <t xml:space="preserve">   </t>
    </r>
    <r>
      <rPr>
        <sz val="9"/>
        <rFont val="華康粗圓體"/>
        <family val="3"/>
      </rPr>
      <t>桃園市</t>
    </r>
    <r>
      <rPr>
        <sz val="9"/>
        <rFont val="Arial Narrow"/>
        <family val="2"/>
      </rPr>
      <t xml:space="preserve"> Taoyuan City</t>
    </r>
  </si>
  <si>
    <r>
      <t xml:space="preserve">   </t>
    </r>
    <r>
      <rPr>
        <sz val="9"/>
        <rFont val="華康粗圓體"/>
        <family val="3"/>
      </rPr>
      <t>中壢市</t>
    </r>
    <r>
      <rPr>
        <sz val="9"/>
        <rFont val="Arial Narrow"/>
        <family val="2"/>
      </rPr>
      <t xml:space="preserve"> Jhongli City</t>
    </r>
  </si>
  <si>
    <t>－</t>
  </si>
  <si>
    <r>
      <t xml:space="preserve">   </t>
    </r>
    <r>
      <rPr>
        <sz val="9"/>
        <rFont val="華康粗圓體"/>
        <family val="3"/>
      </rPr>
      <t>平鎮市</t>
    </r>
    <r>
      <rPr>
        <sz val="9"/>
        <rFont val="Arial Narrow"/>
        <family val="2"/>
      </rPr>
      <t xml:space="preserve"> Pingjhen City</t>
    </r>
  </si>
  <si>
    <r>
      <t xml:space="preserve">   </t>
    </r>
    <r>
      <rPr>
        <sz val="9"/>
        <rFont val="華康粗圓體"/>
        <family val="3"/>
      </rPr>
      <t>八德市</t>
    </r>
    <r>
      <rPr>
        <sz val="9"/>
        <rFont val="Arial Narrow"/>
        <family val="2"/>
      </rPr>
      <t xml:space="preserve"> Bade City</t>
    </r>
  </si>
  <si>
    <r>
      <t xml:space="preserve">   </t>
    </r>
    <r>
      <rPr>
        <sz val="9"/>
        <rFont val="華康粗圓體"/>
        <family val="3"/>
      </rPr>
      <t>楊梅市</t>
    </r>
    <r>
      <rPr>
        <sz val="9"/>
        <rFont val="Arial Narrow"/>
        <family val="2"/>
      </rPr>
      <t xml:space="preserve"> Yangmei City</t>
    </r>
  </si>
  <si>
    <r>
      <t xml:space="preserve">   </t>
    </r>
    <r>
      <rPr>
        <sz val="9"/>
        <rFont val="華康粗圓體"/>
        <family val="3"/>
      </rPr>
      <t>大溪鎮</t>
    </r>
    <r>
      <rPr>
        <sz val="9"/>
        <rFont val="Arial Narrow"/>
        <family val="2"/>
      </rPr>
      <t xml:space="preserve"> Dasi Township</t>
    </r>
  </si>
  <si>
    <r>
      <t xml:space="preserve">   </t>
    </r>
    <r>
      <rPr>
        <sz val="9"/>
        <rFont val="華康粗圓體"/>
        <family val="3"/>
      </rPr>
      <t>蘆竹鄉</t>
    </r>
    <r>
      <rPr>
        <sz val="9"/>
        <rFont val="Arial Narrow"/>
        <family val="2"/>
      </rPr>
      <t xml:space="preserve"> Lujhu Township</t>
    </r>
  </si>
  <si>
    <r>
      <t xml:space="preserve">   </t>
    </r>
    <r>
      <rPr>
        <sz val="9"/>
        <rFont val="華康粗圓體"/>
        <family val="3"/>
      </rPr>
      <t>大園鄉</t>
    </r>
    <r>
      <rPr>
        <sz val="9"/>
        <rFont val="Arial Narrow"/>
        <family val="2"/>
      </rPr>
      <t xml:space="preserve"> Dayuan Township</t>
    </r>
  </si>
  <si>
    <r>
      <t xml:space="preserve">   </t>
    </r>
    <r>
      <rPr>
        <sz val="9"/>
        <rFont val="華康粗圓體"/>
        <family val="3"/>
      </rPr>
      <t>龜山鄉</t>
    </r>
    <r>
      <rPr>
        <sz val="9"/>
        <rFont val="Arial Narrow"/>
        <family val="2"/>
      </rPr>
      <t xml:space="preserve"> Gueishan Township</t>
    </r>
  </si>
  <si>
    <r>
      <t xml:space="preserve">   </t>
    </r>
    <r>
      <rPr>
        <sz val="9"/>
        <rFont val="華康粗圓體"/>
        <family val="3"/>
      </rPr>
      <t>龍潭鄉</t>
    </r>
    <r>
      <rPr>
        <sz val="9"/>
        <rFont val="Arial Narrow"/>
        <family val="2"/>
      </rPr>
      <t xml:space="preserve"> Longtan Township</t>
    </r>
  </si>
  <si>
    <r>
      <t xml:space="preserve">   </t>
    </r>
    <r>
      <rPr>
        <sz val="9"/>
        <rFont val="華康粗圓體"/>
        <family val="3"/>
      </rPr>
      <t>新屋鄉</t>
    </r>
    <r>
      <rPr>
        <sz val="9"/>
        <rFont val="Arial Narrow"/>
        <family val="2"/>
      </rPr>
      <t xml:space="preserve"> Sinwu Township</t>
    </r>
  </si>
  <si>
    <r>
      <t xml:space="preserve">   </t>
    </r>
    <r>
      <rPr>
        <sz val="9"/>
        <rFont val="華康粗圓體"/>
        <family val="3"/>
      </rPr>
      <t>觀音鄉</t>
    </r>
    <r>
      <rPr>
        <sz val="9"/>
        <rFont val="Arial Narrow"/>
        <family val="2"/>
      </rPr>
      <t xml:space="preserve"> Guanyin Township</t>
    </r>
  </si>
  <si>
    <r>
      <t xml:space="preserve">   </t>
    </r>
    <r>
      <rPr>
        <sz val="9"/>
        <rFont val="華康粗圓體"/>
        <family val="3"/>
      </rPr>
      <t>復興鄉</t>
    </r>
    <r>
      <rPr>
        <sz val="9"/>
        <rFont val="Arial Narrow"/>
        <family val="2"/>
      </rPr>
      <t xml:space="preserve"> Fusing Township</t>
    </r>
  </si>
  <si>
    <r>
      <t>資料來源：根據本府農業局公務統計報表，表號：</t>
    </r>
    <r>
      <rPr>
        <sz val="8.5"/>
        <rFont val="Arial Narrow"/>
        <family val="2"/>
      </rPr>
      <t>1113-01-01-2</t>
    </r>
    <r>
      <rPr>
        <sz val="8.5"/>
        <rFont val="華康中黑體"/>
        <family val="3"/>
      </rPr>
      <t>。</t>
    </r>
  </si>
  <si>
    <t>合　　計</t>
  </si>
  <si>
    <r>
      <t>自</t>
    </r>
    <r>
      <rPr>
        <sz val="9"/>
        <rFont val="Arial Narrow"/>
        <family val="2"/>
      </rPr>
      <t xml:space="preserve"> </t>
    </r>
    <r>
      <rPr>
        <sz val="9"/>
        <rFont val="華康粗圓體"/>
        <family val="3"/>
      </rPr>
      <t>耕</t>
    </r>
    <r>
      <rPr>
        <sz val="9"/>
        <rFont val="Arial Narrow"/>
        <family val="2"/>
      </rPr>
      <t xml:space="preserve"> </t>
    </r>
    <r>
      <rPr>
        <sz val="9"/>
        <rFont val="華康粗圓體"/>
        <family val="3"/>
      </rPr>
      <t>農</t>
    </r>
  </si>
  <si>
    <r>
      <t>半自耕農　</t>
    </r>
    <r>
      <rPr>
        <sz val="9"/>
        <rFont val="Arial Narrow"/>
        <family val="2"/>
      </rPr>
      <t>Part-Owner Famers</t>
    </r>
  </si>
  <si>
    <t>佃　　　農</t>
  </si>
  <si>
    <t>自　耕　農</t>
  </si>
  <si>
    <r>
      <t>半</t>
    </r>
    <r>
      <rPr>
        <sz val="9"/>
        <rFont val="Arial Narrow"/>
        <family val="2"/>
      </rPr>
      <t xml:space="preserve"> </t>
    </r>
    <r>
      <rPr>
        <sz val="9"/>
        <rFont val="華康粗圓體"/>
        <family val="3"/>
      </rPr>
      <t>自</t>
    </r>
    <r>
      <rPr>
        <sz val="9"/>
        <rFont val="Arial Narrow"/>
        <family val="2"/>
      </rPr>
      <t xml:space="preserve"> </t>
    </r>
    <r>
      <rPr>
        <sz val="9"/>
        <rFont val="華康粗圓體"/>
        <family val="3"/>
      </rPr>
      <t>耕</t>
    </r>
    <r>
      <rPr>
        <sz val="9"/>
        <rFont val="Arial Narrow"/>
        <family val="2"/>
      </rPr>
      <t xml:space="preserve"> </t>
    </r>
    <r>
      <rPr>
        <sz val="9"/>
        <rFont val="華康粗圓體"/>
        <family val="3"/>
      </rPr>
      <t>農</t>
    </r>
  </si>
  <si>
    <t>Total</t>
  </si>
  <si>
    <t>Full-Own Farmers</t>
  </si>
  <si>
    <t>Self-owned Land
over 50%</t>
  </si>
  <si>
    <t>Self-owned Land
under 50%</t>
  </si>
  <si>
    <t>Be consigned</t>
  </si>
  <si>
    <t>Non-tilling Farmers</t>
  </si>
  <si>
    <t>Part-Owner Farmers</t>
  </si>
  <si>
    <r>
      <t>民國</t>
    </r>
    <r>
      <rPr>
        <sz val="9"/>
        <rFont val="Arial Narrow"/>
        <family val="2"/>
      </rPr>
      <t>90</t>
    </r>
    <r>
      <rPr>
        <sz val="9"/>
        <rFont val="華康粗圓體"/>
        <family val="3"/>
      </rPr>
      <t>年底</t>
    </r>
    <r>
      <rPr>
        <sz val="9"/>
        <rFont val="Arial Narrow"/>
        <family val="2"/>
      </rPr>
      <t xml:space="preserve"> End of 2001</t>
    </r>
  </si>
  <si>
    <r>
      <t>民國</t>
    </r>
    <r>
      <rPr>
        <sz val="9"/>
        <rFont val="Arial Narrow"/>
        <family val="2"/>
      </rPr>
      <t>91</t>
    </r>
    <r>
      <rPr>
        <sz val="9"/>
        <rFont val="華康粗圓體"/>
        <family val="3"/>
      </rPr>
      <t>年底</t>
    </r>
    <r>
      <rPr>
        <sz val="9"/>
        <rFont val="Arial Narrow"/>
        <family val="2"/>
      </rPr>
      <t xml:space="preserve"> End of 2002</t>
    </r>
  </si>
  <si>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</si>
  <si>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</si>
  <si>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</si>
  <si>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</si>
  <si>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</si>
  <si>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97</t>
    </r>
    <r>
      <rPr>
        <sz val="9"/>
        <rFont val="華康粗圓體"/>
        <family val="3"/>
      </rPr>
      <t>年底</t>
    </r>
    <r>
      <rPr>
        <sz val="9"/>
        <rFont val="Arial Narrow"/>
        <family val="2"/>
      </rPr>
      <t xml:space="preserve"> End of 2008</t>
    </r>
  </si>
  <si>
    <r>
      <t>民國</t>
    </r>
    <r>
      <rPr>
        <sz val="9"/>
        <rFont val="Arial Narrow"/>
        <family val="2"/>
      </rPr>
      <t>98</t>
    </r>
    <r>
      <rPr>
        <sz val="9"/>
        <rFont val="華康粗圓體"/>
        <family val="3"/>
      </rPr>
      <t>年底</t>
    </r>
    <r>
      <rPr>
        <sz val="9"/>
        <rFont val="Arial Narrow"/>
        <family val="2"/>
      </rPr>
      <t xml:space="preserve"> End of 2009</t>
    </r>
  </si>
  <si>
    <r>
      <t>桃園市</t>
    </r>
    <r>
      <rPr>
        <sz val="9"/>
        <color indexed="63"/>
        <rFont val="Arial Narrow"/>
        <family val="2"/>
      </rPr>
      <t xml:space="preserve"> Taoyuan City</t>
    </r>
  </si>
  <si>
    <r>
      <t>民國</t>
    </r>
    <r>
      <rPr>
        <sz val="9"/>
        <rFont val="Arial Narrow"/>
        <family val="2"/>
      </rPr>
      <t>99</t>
    </r>
    <r>
      <rPr>
        <sz val="9"/>
        <rFont val="華康粗圓體"/>
        <family val="3"/>
      </rPr>
      <t>年底</t>
    </r>
    <r>
      <rPr>
        <sz val="9"/>
        <rFont val="Arial Narrow"/>
        <family val="2"/>
      </rPr>
      <t xml:space="preserve"> End of 2010</t>
    </r>
  </si>
  <si>
    <r>
      <t>計　　</t>
    </r>
    <r>
      <rPr>
        <sz val="9"/>
        <rFont val="Arial Narrow"/>
        <family val="2"/>
      </rPr>
      <t xml:space="preserve">  Total</t>
    </r>
  </si>
  <si>
    <r>
      <t>篷　　萊　　</t>
    </r>
    <r>
      <rPr>
        <sz val="9"/>
        <rFont val="Arial Narrow"/>
        <family val="2"/>
      </rPr>
      <t>Japonica  Rice</t>
    </r>
  </si>
  <si>
    <r>
      <t>在　　　萊　　</t>
    </r>
    <r>
      <rPr>
        <sz val="9"/>
        <rFont val="Arial Narrow"/>
        <family val="2"/>
      </rPr>
      <t>India   Rice</t>
    </r>
  </si>
  <si>
    <t>種植面積</t>
  </si>
  <si>
    <t>收穫面積</t>
  </si>
  <si>
    <t>產　量</t>
  </si>
  <si>
    <t>每公頃平均產量</t>
  </si>
  <si>
    <t>收穫面績</t>
  </si>
  <si>
    <t>Planted Area</t>
  </si>
  <si>
    <t xml:space="preserve">Harvested Area </t>
  </si>
  <si>
    <t>Production</t>
  </si>
  <si>
    <t>Average Production Per Hectare</t>
  </si>
  <si>
    <r>
      <t>民國</t>
    </r>
    <r>
      <rPr>
        <sz val="9"/>
        <rFont val="Arial Narrow"/>
        <family val="2"/>
      </rPr>
      <t>93</t>
    </r>
    <r>
      <rPr>
        <sz val="9"/>
        <rFont val="華康粗圓體"/>
        <family val="3"/>
      </rPr>
      <t>年底</t>
    </r>
    <r>
      <rPr>
        <sz val="9"/>
        <rFont val="Arial Narrow"/>
        <family val="2"/>
      </rPr>
      <t>Endof2004</t>
    </r>
  </si>
  <si>
    <r>
      <t>民國</t>
    </r>
    <r>
      <rPr>
        <sz val="9"/>
        <rFont val="Arial Narrow"/>
        <family val="2"/>
      </rPr>
      <t>94</t>
    </r>
    <r>
      <rPr>
        <sz val="9"/>
        <rFont val="華康粗圓體"/>
        <family val="3"/>
      </rPr>
      <t>年底</t>
    </r>
    <r>
      <rPr>
        <sz val="9"/>
        <rFont val="Arial Narrow"/>
        <family val="2"/>
      </rPr>
      <t>Endof2005</t>
    </r>
  </si>
  <si>
    <r>
      <t>民國</t>
    </r>
    <r>
      <rPr>
        <sz val="9"/>
        <rFont val="Arial Narrow"/>
        <family val="2"/>
      </rPr>
      <t>97</t>
    </r>
    <r>
      <rPr>
        <sz val="9"/>
        <rFont val="華康粗圓體"/>
        <family val="3"/>
      </rPr>
      <t>年底</t>
    </r>
    <r>
      <rPr>
        <sz val="9"/>
        <rFont val="Arial Narrow"/>
        <family val="2"/>
      </rPr>
      <t xml:space="preserve"> End of 2008</t>
    </r>
  </si>
  <si>
    <r>
      <t xml:space="preserve">   </t>
    </r>
    <r>
      <rPr>
        <sz val="9"/>
        <rFont val="華康粗圓體"/>
        <family val="3"/>
      </rPr>
      <t>桃園市</t>
    </r>
    <r>
      <rPr>
        <sz val="9"/>
        <rFont val="Arial Narrow"/>
        <family val="2"/>
      </rPr>
      <t xml:space="preserve"> Taoyuan City</t>
    </r>
  </si>
  <si>
    <r>
      <t>4-3</t>
    </r>
    <r>
      <rPr>
        <sz val="12"/>
        <rFont val="華康粗圓體"/>
        <family val="3"/>
      </rPr>
      <t>、</t>
    </r>
    <r>
      <rPr>
        <sz val="12"/>
        <rFont val="Arial"/>
        <family val="2"/>
      </rPr>
      <t>Harvested Area of Paddy Field and Rice Production</t>
    </r>
  </si>
  <si>
    <r>
      <t xml:space="preserve">                                </t>
    </r>
    <r>
      <rPr>
        <sz val="8.5"/>
        <rFont val="華康中黑體"/>
        <family val="3"/>
      </rPr>
      <t>產　　　　　量：稻米公噸</t>
    </r>
  </si>
  <si>
    <r>
      <t xml:space="preserve">      </t>
    </r>
    <r>
      <rPr>
        <sz val="9"/>
        <rFont val="華康粗圓體"/>
        <family val="3"/>
      </rPr>
      <t>長　　秈　</t>
    </r>
    <r>
      <rPr>
        <sz val="9"/>
        <rFont val="Arial Narrow"/>
        <family val="2"/>
      </rPr>
      <t>India Rice (Long)</t>
    </r>
  </si>
  <si>
    <r>
      <t>圓　糯　</t>
    </r>
    <r>
      <rPr>
        <sz val="9"/>
        <rFont val="Arial Narrow"/>
        <family val="2"/>
      </rPr>
      <t>Glutinous Rices of  Japonica Type</t>
    </r>
  </si>
  <si>
    <r>
      <t>長　糯　</t>
    </r>
    <r>
      <rPr>
        <sz val="9"/>
        <rFont val="Arial Narrow"/>
        <family val="2"/>
      </rPr>
      <t>Glutinous  Rice  of  India  Type</t>
    </r>
  </si>
  <si>
    <r>
      <t>民國</t>
    </r>
    <r>
      <rPr>
        <sz val="9"/>
        <rFont val="Arial Narrow"/>
        <family val="2"/>
      </rPr>
      <t>98</t>
    </r>
    <r>
      <rPr>
        <sz val="9"/>
        <rFont val="華康粗圓體"/>
        <family val="3"/>
      </rPr>
      <t>年底</t>
    </r>
    <r>
      <rPr>
        <sz val="9"/>
        <rFont val="Arial Narrow"/>
        <family val="2"/>
      </rPr>
      <t xml:space="preserve"> End of 2009</t>
    </r>
  </si>
  <si>
    <r>
      <t xml:space="preserve">鄉鎮市別
</t>
    </r>
    <r>
      <rPr>
        <sz val="8.5"/>
        <rFont val="Arial Narrow"/>
        <family val="2"/>
      </rPr>
      <t>District</t>
    </r>
  </si>
  <si>
    <r>
      <t xml:space="preserve">田種別
</t>
    </r>
    <r>
      <rPr>
        <sz val="8.5"/>
        <rFont val="Arial Narrow"/>
        <family val="2"/>
      </rPr>
      <t>Types</t>
    </r>
  </si>
  <si>
    <r>
      <t>99</t>
    </r>
    <r>
      <rPr>
        <sz val="8.5"/>
        <rFont val="華康粗圓體"/>
        <family val="3"/>
      </rPr>
      <t>年底
耕地面積</t>
    </r>
  </si>
  <si>
    <r>
      <t>98</t>
    </r>
    <r>
      <rPr>
        <sz val="8.5"/>
        <rFont val="華康粗圓體"/>
        <family val="3"/>
      </rPr>
      <t>年底
耕地面積</t>
    </r>
  </si>
  <si>
    <r>
      <t>比較增</t>
    </r>
    <r>
      <rPr>
        <sz val="8.5"/>
        <rFont val="Arial Narrow"/>
        <family val="2"/>
      </rPr>
      <t xml:space="preserve">(+)
</t>
    </r>
    <r>
      <rPr>
        <sz val="8.5"/>
        <rFont val="華康粗圓體"/>
        <family val="3"/>
      </rPr>
      <t>或減</t>
    </r>
    <r>
      <rPr>
        <sz val="8.5"/>
        <rFont val="Arial Narrow"/>
        <family val="2"/>
      </rPr>
      <t>(-)</t>
    </r>
  </si>
  <si>
    <t>增加面積</t>
  </si>
  <si>
    <r>
      <t>Increase</t>
    </r>
    <r>
      <rPr>
        <sz val="8.5"/>
        <rFont val="華康粗圓體"/>
        <family val="3"/>
      </rPr>
      <t>　</t>
    </r>
    <r>
      <rPr>
        <sz val="8.5"/>
        <rFont val="Arial Narrow"/>
        <family val="2"/>
      </rPr>
      <t>Area</t>
    </r>
  </si>
  <si>
    <r>
      <t>增加面積</t>
    </r>
    <r>
      <rPr>
        <sz val="8.5"/>
        <rFont val="Arial Narrow"/>
        <family val="2"/>
      </rPr>
      <t xml:space="preserve"> Increase</t>
    </r>
    <r>
      <rPr>
        <sz val="8.5"/>
        <rFont val="華康粗圓體"/>
        <family val="3"/>
      </rPr>
      <t>　</t>
    </r>
    <r>
      <rPr>
        <sz val="8.5"/>
        <rFont val="Arial Narrow"/>
        <family val="2"/>
      </rPr>
      <t>Area</t>
    </r>
  </si>
  <si>
    <t>Area Reduction</t>
  </si>
  <si>
    <t>山林及原野地開墾</t>
  </si>
  <si>
    <t>Year  &amp;  District</t>
  </si>
  <si>
    <r>
      <t xml:space="preserve">收穫面積
</t>
    </r>
    <r>
      <rPr>
        <sz val="9"/>
        <rFont val="Arial Narrow"/>
        <family val="2"/>
      </rPr>
      <t>Harvested Area</t>
    </r>
  </si>
  <si>
    <r>
      <t xml:space="preserve">產　量
</t>
    </r>
    <r>
      <rPr>
        <sz val="9"/>
        <rFont val="Arial Narrow"/>
        <family val="2"/>
      </rPr>
      <t>Production</t>
    </r>
  </si>
  <si>
    <r>
      <t>桃園市</t>
    </r>
    <r>
      <rPr>
        <sz val="9"/>
        <rFont val="Arial Narrow"/>
        <family val="2"/>
      </rPr>
      <t xml:space="preserve"> Taoyuan City</t>
    </r>
  </si>
  <si>
    <r>
      <t>中壢市</t>
    </r>
    <r>
      <rPr>
        <sz val="9"/>
        <rFont val="Arial Narrow"/>
        <family val="2"/>
      </rPr>
      <t xml:space="preserve"> Jhongli City</t>
    </r>
  </si>
  <si>
    <r>
      <t>平鎮市</t>
    </r>
    <r>
      <rPr>
        <sz val="9"/>
        <rFont val="Arial Narrow"/>
        <family val="2"/>
      </rPr>
      <t xml:space="preserve"> Pingjhen City</t>
    </r>
  </si>
  <si>
    <r>
      <t>八德市</t>
    </r>
    <r>
      <rPr>
        <sz val="9"/>
        <rFont val="Arial Narrow"/>
        <family val="2"/>
      </rPr>
      <t xml:space="preserve"> Bade City</t>
    </r>
  </si>
  <si>
    <r>
      <t>楊梅市</t>
    </r>
    <r>
      <rPr>
        <sz val="9"/>
        <rFont val="Arial Narrow"/>
        <family val="2"/>
      </rPr>
      <t xml:space="preserve"> Yangmei City</t>
    </r>
  </si>
  <si>
    <r>
      <t>大溪鎮</t>
    </r>
    <r>
      <rPr>
        <sz val="9"/>
        <rFont val="Arial Narrow"/>
        <family val="2"/>
      </rPr>
      <t xml:space="preserve"> Dasi Township</t>
    </r>
  </si>
  <si>
    <r>
      <t>蘆竹鄉</t>
    </r>
    <r>
      <rPr>
        <sz val="9"/>
        <rFont val="Arial Narrow"/>
        <family val="2"/>
      </rPr>
      <t xml:space="preserve"> Lujhu Township</t>
    </r>
  </si>
  <si>
    <r>
      <t>大園鄉</t>
    </r>
    <r>
      <rPr>
        <sz val="9"/>
        <rFont val="Arial Narrow"/>
        <family val="2"/>
      </rPr>
      <t xml:space="preserve"> Dayuan Township</t>
    </r>
  </si>
  <si>
    <r>
      <t>龜山鄉</t>
    </r>
    <r>
      <rPr>
        <sz val="9"/>
        <rFont val="Arial Narrow"/>
        <family val="2"/>
      </rPr>
      <t xml:space="preserve"> Gueishan Township</t>
    </r>
  </si>
  <si>
    <r>
      <t>龍潭鄉</t>
    </r>
    <r>
      <rPr>
        <sz val="9"/>
        <rFont val="Arial Narrow"/>
        <family val="2"/>
      </rPr>
      <t xml:space="preserve"> Longtan Township</t>
    </r>
  </si>
  <si>
    <r>
      <t>新屋鄉</t>
    </r>
    <r>
      <rPr>
        <sz val="9"/>
        <rFont val="Arial Narrow"/>
        <family val="2"/>
      </rPr>
      <t xml:space="preserve"> Sinwu Township</t>
    </r>
  </si>
  <si>
    <r>
      <t>觀音鄉</t>
    </r>
    <r>
      <rPr>
        <sz val="9"/>
        <rFont val="Arial Narrow"/>
        <family val="2"/>
      </rPr>
      <t xml:space="preserve"> Guanyin Township</t>
    </r>
  </si>
  <si>
    <r>
      <t>復興鄉</t>
    </r>
    <r>
      <rPr>
        <sz val="9"/>
        <rFont val="Arial Narrow"/>
        <family val="2"/>
      </rPr>
      <t xml:space="preserve"> Fusing Township</t>
    </r>
  </si>
  <si>
    <t>資料來源：由本府農業局提供。</t>
  </si>
  <si>
    <r>
      <t>民國</t>
    </r>
    <r>
      <rPr>
        <sz val="9"/>
        <rFont val="Arial Narrow"/>
        <family val="2"/>
      </rPr>
      <t>95</t>
    </r>
    <r>
      <rPr>
        <sz val="9"/>
        <rFont val="華康粗圓體"/>
        <family val="3"/>
      </rPr>
      <t>年底</t>
    </r>
    <r>
      <rPr>
        <sz val="9"/>
        <rFont val="Arial Narrow"/>
        <family val="2"/>
      </rPr>
      <t xml:space="preserve"> End of 2005</t>
    </r>
  </si>
  <si>
    <r>
      <t xml:space="preserve">香　　　蕉
</t>
    </r>
    <r>
      <rPr>
        <sz val="9"/>
        <rFont val="Arial Narrow"/>
        <family val="2"/>
      </rPr>
      <t>Bananas</t>
    </r>
  </si>
  <si>
    <r>
      <t xml:space="preserve">梨
</t>
    </r>
    <r>
      <rPr>
        <sz val="9"/>
        <rFont val="Arial Narrow"/>
        <family val="2"/>
      </rPr>
      <t>Plums</t>
    </r>
  </si>
  <si>
    <r>
      <t xml:space="preserve">柑　橘　類
</t>
    </r>
    <r>
      <rPr>
        <sz val="9"/>
        <rFont val="Arial Narrow"/>
        <family val="2"/>
      </rPr>
      <t>Oranges and Citrus</t>
    </r>
  </si>
  <si>
    <r>
      <t xml:space="preserve">番　石　榴
</t>
    </r>
    <r>
      <rPr>
        <sz val="9"/>
        <rFont val="Arial Narrow"/>
        <family val="2"/>
      </rPr>
      <t>Guavas</t>
    </r>
  </si>
  <si>
    <r>
      <t xml:space="preserve">桃
</t>
    </r>
    <r>
      <rPr>
        <sz val="9"/>
        <rFont val="Arial Narrow"/>
        <family val="2"/>
      </rPr>
      <t>Carambolas</t>
    </r>
  </si>
  <si>
    <r>
      <t xml:space="preserve">其他果品類
</t>
    </r>
    <r>
      <rPr>
        <sz val="9"/>
        <rFont val="Arial Narrow"/>
        <family val="2"/>
      </rPr>
      <t>Others  Fruits</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</si>
  <si>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</si>
  <si>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</si>
  <si>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99</t>
    </r>
    <r>
      <rPr>
        <sz val="9"/>
        <rFont val="華康粗圓體"/>
        <family val="3"/>
      </rPr>
      <t>年底</t>
    </r>
    <r>
      <rPr>
        <sz val="9"/>
        <rFont val="Arial Narrow"/>
        <family val="2"/>
      </rPr>
      <t xml:space="preserve"> End of 2009</t>
    </r>
  </si>
  <si>
    <r>
      <t>資料來源：根據本府農業局公務統計報表，表號：</t>
    </r>
    <r>
      <rPr>
        <sz val="9"/>
        <rFont val="Arial Narrow"/>
        <family val="2"/>
      </rPr>
      <t>2224-03-02-01</t>
    </r>
    <r>
      <rPr>
        <sz val="9"/>
        <rFont val="華康中黑體"/>
        <family val="3"/>
      </rPr>
      <t>。</t>
    </r>
  </si>
  <si>
    <r>
      <t>4-9</t>
    </r>
    <r>
      <rPr>
        <sz val="12"/>
        <rFont val="華康粗圓體"/>
        <family val="3"/>
      </rPr>
      <t>、</t>
    </r>
    <r>
      <rPr>
        <sz val="12"/>
        <rFont val="Arial"/>
        <family val="2"/>
      </rPr>
      <t>Self Sufficiency Fertilizer Usage</t>
    </r>
  </si>
  <si>
    <t>農機具所有人</t>
  </si>
  <si>
    <r>
      <t>楊</t>
    </r>
    <r>
      <rPr>
        <sz val="8.5"/>
        <rFont val="Arial Narrow"/>
        <family val="2"/>
      </rPr>
      <t xml:space="preserve"> </t>
    </r>
    <r>
      <rPr>
        <sz val="8.5"/>
        <rFont val="華康粗圓體"/>
        <family val="3"/>
      </rPr>
      <t>梅</t>
    </r>
    <r>
      <rPr>
        <sz val="8.5"/>
        <rFont val="Arial Narrow"/>
        <family val="2"/>
      </rPr>
      <t xml:space="preserve"> </t>
    </r>
    <r>
      <rPr>
        <sz val="8.5"/>
        <rFont val="華康粗圓體"/>
        <family val="3"/>
      </rPr>
      <t xml:space="preserve">市
</t>
    </r>
    <r>
      <rPr>
        <sz val="8.5"/>
        <rFont val="Arial Narrow"/>
        <family val="2"/>
      </rPr>
      <t>Yangmei City</t>
    </r>
  </si>
  <si>
    <r>
      <t>楊梅市</t>
    </r>
    <r>
      <rPr>
        <sz val="9"/>
        <color indexed="63"/>
        <rFont val="Arial Narrow"/>
        <family val="2"/>
      </rPr>
      <t xml:space="preserve"> Yangmei City</t>
    </r>
  </si>
  <si>
    <r>
      <t>4-8</t>
    </r>
    <r>
      <rPr>
        <sz val="12"/>
        <rFont val="華康粗圓體"/>
        <family val="3"/>
      </rPr>
      <t>、</t>
    </r>
    <r>
      <rPr>
        <sz val="12"/>
        <rFont val="Arial"/>
        <family val="2"/>
      </rPr>
      <t>Harvested Area and Production of Crop Products - Production of Fruits</t>
    </r>
  </si>
  <si>
    <r>
      <t>4-7</t>
    </r>
    <r>
      <rPr>
        <sz val="11.5"/>
        <rFont val="華康粗圓體"/>
        <family val="3"/>
      </rPr>
      <t>、</t>
    </r>
    <r>
      <rPr>
        <sz val="11.5"/>
        <rFont val="Arial"/>
        <family val="2"/>
      </rPr>
      <t>Harvested Area and Production of Crop Products - Production of Vegetables</t>
    </r>
  </si>
  <si>
    <r>
      <t>4-6</t>
    </r>
    <r>
      <rPr>
        <sz val="11"/>
        <rFont val="華康粗圓體"/>
        <family val="3"/>
      </rPr>
      <t>、</t>
    </r>
    <r>
      <rPr>
        <sz val="11"/>
        <rFont val="Arial"/>
        <family val="2"/>
      </rPr>
      <t>Harvested Area and Production of Crop Products - Production of Spcial Crops</t>
    </r>
  </si>
  <si>
    <r>
      <t>4-5</t>
    </r>
    <r>
      <rPr>
        <sz val="11"/>
        <rFont val="華康粗圓體"/>
        <family val="3"/>
      </rPr>
      <t>、</t>
    </r>
    <r>
      <rPr>
        <sz val="11"/>
        <rFont val="Arial"/>
        <family val="2"/>
      </rPr>
      <t xml:space="preserve">Harvested Area and Production of Crop Products - Production of Common Crops </t>
    </r>
    <r>
      <rPr>
        <sz val="11"/>
        <rFont val="華康粗圓體"/>
        <family val="3"/>
      </rPr>
      <t>　</t>
    </r>
  </si>
  <si>
    <r>
      <t>表</t>
    </r>
    <r>
      <rPr>
        <sz val="12"/>
        <rFont val="Arial"/>
        <family val="2"/>
      </rPr>
      <t>4-13</t>
    </r>
    <r>
      <rPr>
        <sz val="12"/>
        <rFont val="華康粗圓體"/>
        <family val="3"/>
      </rPr>
      <t>、造林面積及數量－按樹種分</t>
    </r>
  </si>
  <si>
    <r>
      <t>表</t>
    </r>
    <r>
      <rPr>
        <sz val="12"/>
        <rFont val="Arial"/>
        <family val="2"/>
      </rPr>
      <t>4-14</t>
    </r>
    <r>
      <rPr>
        <sz val="12"/>
        <rFont val="華康粗圓體"/>
        <family val="3"/>
      </rPr>
      <t xml:space="preserve">、森林主產物砍伐生產面積與數量
</t>
    </r>
    <r>
      <rPr>
        <sz val="12"/>
        <rFont val="Arial"/>
        <family val="2"/>
      </rPr>
      <t>4-14</t>
    </r>
    <r>
      <rPr>
        <sz val="12"/>
        <rFont val="華康粗圓體"/>
        <family val="3"/>
      </rPr>
      <t>、</t>
    </r>
    <r>
      <rPr>
        <sz val="12"/>
        <rFont val="Arial"/>
        <family val="2"/>
      </rPr>
      <t>Felling of the Trees and Bamboo</t>
    </r>
  </si>
  <si>
    <r>
      <t>4-15</t>
    </r>
    <r>
      <rPr>
        <sz val="12"/>
        <color indexed="8"/>
        <rFont val="華康粗圓體"/>
        <family val="3"/>
      </rPr>
      <t>、</t>
    </r>
    <r>
      <rPr>
        <sz val="12"/>
        <color indexed="8"/>
        <rFont val="Arial"/>
        <family val="2"/>
      </rPr>
      <t>Forest  Damage (Cont. End)</t>
    </r>
  </si>
  <si>
    <t>耕耘機</t>
  </si>
  <si>
    <t>動力中耕
管理機</t>
  </si>
  <si>
    <t>動力割草機</t>
  </si>
  <si>
    <t>動力噴霧機</t>
  </si>
  <si>
    <t>玉米脫粒機</t>
  </si>
  <si>
    <r>
      <t xml:space="preserve">耕耘機附掛式播種機
</t>
    </r>
    <r>
      <rPr>
        <sz val="8"/>
        <color indexed="8"/>
        <rFont val="Arial Narrow"/>
        <family val="2"/>
      </rPr>
      <t>(</t>
    </r>
    <r>
      <rPr>
        <sz val="8"/>
        <color indexed="8"/>
        <rFont val="華康粗圓體"/>
        <family val="3"/>
      </rPr>
      <t>含中耕機用</t>
    </r>
    <r>
      <rPr>
        <sz val="8"/>
        <color indexed="8"/>
        <rFont val="Arial Narrow"/>
        <family val="2"/>
      </rPr>
      <t>)</t>
    </r>
  </si>
  <si>
    <t>高性能動力
噴霧機</t>
  </si>
  <si>
    <t>抽水機</t>
  </si>
  <si>
    <t>水稻聯合
收穫機</t>
  </si>
  <si>
    <t>選別式動力脫觳機</t>
  </si>
  <si>
    <t>農地動力
搬運車</t>
  </si>
  <si>
    <t>動　力
採茶機</t>
  </si>
  <si>
    <t>動　力
剪枝機</t>
  </si>
  <si>
    <t>稻　穀
乾燥機</t>
  </si>
  <si>
    <t>茶葉調製機
﹙組﹚</t>
  </si>
  <si>
    <t>菸　葉
乾燥機</t>
  </si>
  <si>
    <t>玉　米
乾燥機</t>
  </si>
  <si>
    <t>深層鬆土
施肥藥機</t>
  </si>
  <si>
    <t>自走式
噴霧車</t>
  </si>
  <si>
    <t>礱穀機</t>
  </si>
  <si>
    <r>
      <t>其他</t>
    </r>
    <r>
      <rPr>
        <sz val="8"/>
        <color indexed="8"/>
        <rFont val="Arial Narrow"/>
        <family val="2"/>
      </rPr>
      <t>_</t>
    </r>
    <r>
      <rPr>
        <sz val="8"/>
        <color indexed="8"/>
        <rFont val="華康粗圓體"/>
        <family val="3"/>
      </rPr>
      <t>自走式肥料粉粒撒佈機等</t>
    </r>
  </si>
  <si>
    <t>－</t>
  </si>
  <si>
    <r>
      <t>八</t>
    </r>
    <r>
      <rPr>
        <sz val="8"/>
        <color indexed="8"/>
        <rFont val="Arial Narrow"/>
        <family val="2"/>
      </rPr>
      <t xml:space="preserve"> </t>
    </r>
    <r>
      <rPr>
        <sz val="8"/>
        <color indexed="8"/>
        <rFont val="華康粗圓體"/>
        <family val="3"/>
      </rPr>
      <t>德</t>
    </r>
    <r>
      <rPr>
        <sz val="8"/>
        <color indexed="8"/>
        <rFont val="Arial Narrow"/>
        <family val="2"/>
      </rPr>
      <t xml:space="preserve"> </t>
    </r>
    <r>
      <rPr>
        <sz val="8"/>
        <color indexed="8"/>
        <rFont val="華康粗圓體"/>
        <family val="3"/>
      </rPr>
      <t xml:space="preserve">市
</t>
    </r>
    <r>
      <rPr>
        <sz val="8"/>
        <color indexed="8"/>
        <rFont val="Arial Narrow"/>
        <family val="2"/>
      </rPr>
      <t>Bade City</t>
    </r>
  </si>
  <si>
    <r>
      <t>楊</t>
    </r>
    <r>
      <rPr>
        <sz val="8"/>
        <color indexed="8"/>
        <rFont val="Arial Narrow"/>
        <family val="2"/>
      </rPr>
      <t xml:space="preserve"> </t>
    </r>
    <r>
      <rPr>
        <sz val="8"/>
        <color indexed="8"/>
        <rFont val="華康粗圓體"/>
        <family val="3"/>
      </rPr>
      <t>梅</t>
    </r>
    <r>
      <rPr>
        <sz val="8"/>
        <color indexed="8"/>
        <rFont val="Arial Narrow"/>
        <family val="2"/>
      </rPr>
      <t xml:space="preserve"> </t>
    </r>
    <r>
      <rPr>
        <sz val="8"/>
        <color indexed="8"/>
        <rFont val="華康粗圓體"/>
        <family val="3"/>
      </rPr>
      <t xml:space="preserve">市
</t>
    </r>
    <r>
      <rPr>
        <sz val="8"/>
        <color indexed="8"/>
        <rFont val="Arial Narrow"/>
        <family val="2"/>
      </rPr>
      <t>Yangmei City</t>
    </r>
  </si>
  <si>
    <r>
      <t>大</t>
    </r>
    <r>
      <rPr>
        <sz val="8"/>
        <color indexed="8"/>
        <rFont val="Arial Narrow"/>
        <family val="2"/>
      </rPr>
      <t xml:space="preserve"> </t>
    </r>
    <r>
      <rPr>
        <sz val="8"/>
        <color indexed="8"/>
        <rFont val="華康粗圓體"/>
        <family val="3"/>
      </rPr>
      <t>溪</t>
    </r>
    <r>
      <rPr>
        <sz val="8"/>
        <color indexed="8"/>
        <rFont val="Arial Narrow"/>
        <family val="2"/>
      </rPr>
      <t xml:space="preserve"> </t>
    </r>
    <r>
      <rPr>
        <sz val="8"/>
        <color indexed="8"/>
        <rFont val="華康粗圓體"/>
        <family val="3"/>
      </rPr>
      <t xml:space="preserve">鎮
</t>
    </r>
    <r>
      <rPr>
        <sz val="8"/>
        <color indexed="8"/>
        <rFont val="Arial Narrow"/>
        <family val="2"/>
      </rPr>
      <t>Dasi Township</t>
    </r>
  </si>
  <si>
    <t>年度及鄉鎮市別</t>
  </si>
  <si>
    <t>Combined Harvesters</t>
  </si>
  <si>
    <t>Power Rice Transplanters</t>
  </si>
  <si>
    <t>Dryers (Single)</t>
  </si>
  <si>
    <t>Tea Pickers (Double)</t>
  </si>
  <si>
    <t>Tea Pickers</t>
  </si>
  <si>
    <t>Farmland Transporters</t>
  </si>
  <si>
    <t>縣政府補助金額</t>
  </si>
  <si>
    <t>Number</t>
  </si>
  <si>
    <t>Amount Subsidized by County Government</t>
  </si>
  <si>
    <r>
      <t>台</t>
    </r>
    <r>
      <rPr>
        <sz val="9"/>
        <rFont val="Arial Narrow"/>
        <family val="2"/>
      </rPr>
      <t xml:space="preserve">  </t>
    </r>
    <r>
      <rPr>
        <sz val="9"/>
        <rFont val="華康粗圓體"/>
        <family val="3"/>
      </rPr>
      <t>數</t>
    </r>
  </si>
  <si>
    <r>
      <t>Unit</t>
    </r>
    <r>
      <rPr>
        <sz val="8"/>
        <rFont val="華康中黑體"/>
        <family val="3"/>
      </rPr>
      <t>：</t>
    </r>
    <r>
      <rPr>
        <sz val="8"/>
        <rFont val="Arial Narrow"/>
        <family val="2"/>
      </rPr>
      <t xml:space="preserve"> Area </t>
    </r>
    <r>
      <rPr>
        <sz val="8"/>
        <rFont val="華康中黑體"/>
        <family val="3"/>
      </rPr>
      <t>：</t>
    </r>
    <r>
      <rPr>
        <sz val="8"/>
        <rFont val="Arial Narrow"/>
        <family val="2"/>
      </rPr>
      <t xml:space="preserve">Ha  </t>
    </r>
  </si>
  <si>
    <r>
      <t xml:space="preserve">年及鄉鎮市別
</t>
    </r>
    <r>
      <rPr>
        <sz val="8.5"/>
        <rFont val="Arial Narrow"/>
        <family val="2"/>
      </rPr>
      <t>Year  &amp;  District</t>
    </r>
  </si>
  <si>
    <r>
      <t xml:space="preserve">林　木　總　計
</t>
    </r>
    <r>
      <rPr>
        <sz val="8.5"/>
        <rFont val="Arial Narrow"/>
        <family val="2"/>
      </rPr>
      <t>Trees</t>
    </r>
  </si>
  <si>
    <r>
      <t xml:space="preserve">私　有　林
</t>
    </r>
    <r>
      <rPr>
        <sz val="8.5"/>
        <rFont val="Arial Narrow"/>
        <family val="2"/>
      </rPr>
      <t>Private Forests</t>
    </r>
  </si>
  <si>
    <t>耕　　　地
防　風　林</t>
  </si>
  <si>
    <t>Cultivated Lands Windbreak Forests</t>
  </si>
  <si>
    <r>
      <t xml:space="preserve">保　留　地
</t>
    </r>
    <r>
      <rPr>
        <sz val="8.5"/>
        <rFont val="Arial Narrow"/>
        <family val="2"/>
      </rPr>
      <t>Reserved Land</t>
    </r>
  </si>
  <si>
    <r>
      <t xml:space="preserve">海　岸　林
</t>
    </r>
    <r>
      <rPr>
        <sz val="8.5"/>
        <rFont val="Arial Narrow"/>
        <family val="2"/>
      </rPr>
      <t>Coastal Forests</t>
    </r>
  </si>
  <si>
    <r>
      <t xml:space="preserve">保　安　林
</t>
    </r>
    <r>
      <rPr>
        <sz val="8.5"/>
        <rFont val="Arial Narrow"/>
        <family val="2"/>
      </rPr>
      <t>Protection Forests</t>
    </r>
  </si>
  <si>
    <r>
      <t xml:space="preserve">面　積
</t>
    </r>
    <r>
      <rPr>
        <sz val="8.5"/>
        <rFont val="Arial Narrow"/>
        <family val="2"/>
      </rPr>
      <t xml:space="preserve">Area </t>
    </r>
  </si>
  <si>
    <r>
      <t xml:space="preserve">數　　量
</t>
    </r>
    <r>
      <rPr>
        <sz val="8.5"/>
        <rFont val="Arial Narrow"/>
        <family val="2"/>
      </rPr>
      <t>Quantity</t>
    </r>
  </si>
  <si>
    <r>
      <t xml:space="preserve">林
</t>
    </r>
    <r>
      <rPr>
        <sz val="8.5"/>
        <rFont val="Arial Narrow"/>
        <family val="2"/>
      </rPr>
      <t>Wood</t>
    </r>
  </si>
  <si>
    <r>
      <t xml:space="preserve">竹
</t>
    </r>
    <r>
      <rPr>
        <sz val="8.5"/>
        <rFont val="Arial Narrow"/>
        <family val="2"/>
      </rPr>
      <t>Bamboo</t>
    </r>
  </si>
  <si>
    <r>
      <t>民國</t>
    </r>
    <r>
      <rPr>
        <sz val="8.5"/>
        <rFont val="Arial Narrow"/>
        <family val="2"/>
      </rPr>
      <t>90</t>
    </r>
    <r>
      <rPr>
        <sz val="8.5"/>
        <rFont val="華康粗圓體"/>
        <family val="3"/>
      </rPr>
      <t>年底</t>
    </r>
    <r>
      <rPr>
        <sz val="8.5"/>
        <rFont val="Arial Narrow"/>
        <family val="2"/>
      </rPr>
      <t xml:space="preserve">   End of  2001</t>
    </r>
  </si>
  <si>
    <r>
      <t>民國</t>
    </r>
    <r>
      <rPr>
        <sz val="8.5"/>
        <rFont val="Arial Narrow"/>
        <family val="2"/>
      </rPr>
      <t>91</t>
    </r>
    <r>
      <rPr>
        <sz val="8.5"/>
        <rFont val="華康粗圓體"/>
        <family val="3"/>
      </rPr>
      <t>年底</t>
    </r>
    <r>
      <rPr>
        <sz val="8.5"/>
        <rFont val="Arial Narrow"/>
        <family val="2"/>
      </rPr>
      <t xml:space="preserve">   End of  2002</t>
    </r>
  </si>
  <si>
    <r>
      <t>民國</t>
    </r>
    <r>
      <rPr>
        <sz val="8.5"/>
        <rFont val="Arial Narrow"/>
        <family val="2"/>
      </rPr>
      <t>92</t>
    </r>
    <r>
      <rPr>
        <sz val="8.5"/>
        <rFont val="華康粗圓體"/>
        <family val="3"/>
      </rPr>
      <t>年底</t>
    </r>
    <r>
      <rPr>
        <sz val="8.5"/>
        <rFont val="Arial Narrow"/>
        <family val="2"/>
      </rPr>
      <t xml:space="preserve">   End of  2003</t>
    </r>
  </si>
  <si>
    <r>
      <t>民國</t>
    </r>
    <r>
      <rPr>
        <sz val="8.5"/>
        <rFont val="Arial Narrow"/>
        <family val="2"/>
      </rPr>
      <t>93</t>
    </r>
    <r>
      <rPr>
        <sz val="8.5"/>
        <rFont val="華康粗圓體"/>
        <family val="3"/>
      </rPr>
      <t>年底</t>
    </r>
    <r>
      <rPr>
        <sz val="8.5"/>
        <rFont val="Arial Narrow"/>
        <family val="2"/>
      </rPr>
      <t xml:space="preserve">   End of  2004</t>
    </r>
  </si>
  <si>
    <r>
      <t>民國</t>
    </r>
    <r>
      <rPr>
        <sz val="8.5"/>
        <rFont val="Arial Narrow"/>
        <family val="2"/>
      </rPr>
      <t>94</t>
    </r>
    <r>
      <rPr>
        <sz val="8.5"/>
        <rFont val="華康粗圓體"/>
        <family val="3"/>
      </rPr>
      <t>年底</t>
    </r>
    <r>
      <rPr>
        <sz val="8.5"/>
        <rFont val="Arial Narrow"/>
        <family val="2"/>
      </rPr>
      <t xml:space="preserve">   End of  2005</t>
    </r>
  </si>
  <si>
    <r>
      <t>民國</t>
    </r>
    <r>
      <rPr>
        <sz val="8.5"/>
        <rFont val="Arial Narrow"/>
        <family val="2"/>
      </rPr>
      <t>95</t>
    </r>
    <r>
      <rPr>
        <sz val="8.5"/>
        <rFont val="華康粗圓體"/>
        <family val="3"/>
      </rPr>
      <t>年底</t>
    </r>
    <r>
      <rPr>
        <sz val="8.5"/>
        <rFont val="Arial Narrow"/>
        <family val="2"/>
      </rPr>
      <t xml:space="preserve">   End of  2006</t>
    </r>
  </si>
  <si>
    <r>
      <t>民國</t>
    </r>
    <r>
      <rPr>
        <sz val="8.5"/>
        <rFont val="Arial Narrow"/>
        <family val="2"/>
      </rPr>
      <t>96</t>
    </r>
    <r>
      <rPr>
        <sz val="8.5"/>
        <rFont val="華康粗圓體"/>
        <family val="3"/>
      </rPr>
      <t>年底</t>
    </r>
    <r>
      <rPr>
        <sz val="8.5"/>
        <rFont val="Arial Narrow"/>
        <family val="2"/>
      </rPr>
      <t xml:space="preserve">   End of  2007</t>
    </r>
  </si>
  <si>
    <r>
      <t>民國</t>
    </r>
    <r>
      <rPr>
        <sz val="8.5"/>
        <rFont val="Arial Narrow"/>
        <family val="2"/>
      </rPr>
      <t>98</t>
    </r>
    <r>
      <rPr>
        <sz val="8.5"/>
        <rFont val="華康粗圓體"/>
        <family val="3"/>
      </rPr>
      <t>年底</t>
    </r>
    <r>
      <rPr>
        <sz val="8.5"/>
        <rFont val="Arial Narrow"/>
        <family val="2"/>
      </rPr>
      <t xml:space="preserve">   End of  2009</t>
    </r>
  </si>
  <si>
    <r>
      <t>民國</t>
    </r>
    <r>
      <rPr>
        <sz val="8.5"/>
        <rFont val="Arial Narrow"/>
        <family val="2"/>
      </rPr>
      <t>99</t>
    </r>
    <r>
      <rPr>
        <sz val="8.5"/>
        <rFont val="華康粗圓體"/>
        <family val="3"/>
      </rPr>
      <t>年底</t>
    </r>
    <r>
      <rPr>
        <sz val="8.5"/>
        <rFont val="Arial Narrow"/>
        <family val="2"/>
      </rPr>
      <t xml:space="preserve">   End of  2010</t>
    </r>
  </si>
  <si>
    <r>
      <t>民國</t>
    </r>
    <r>
      <rPr>
        <sz val="8.5"/>
        <rFont val="Arial Narrow"/>
        <family val="2"/>
      </rPr>
      <t>94</t>
    </r>
    <r>
      <rPr>
        <sz val="8.5"/>
        <rFont val="華康粗圓體"/>
        <family val="3"/>
      </rPr>
      <t>年底</t>
    </r>
    <r>
      <rPr>
        <sz val="8.5"/>
        <rFont val="Arial Narrow"/>
        <family val="2"/>
      </rPr>
      <t xml:space="preserve"> End of 2005</t>
    </r>
  </si>
  <si>
    <r>
      <t>表</t>
    </r>
    <r>
      <rPr>
        <sz val="12"/>
        <rFont val="Arial"/>
        <family val="2"/>
      </rPr>
      <t>4-21</t>
    </r>
    <r>
      <rPr>
        <sz val="12"/>
        <rFont val="華康粗圓體"/>
        <family val="3"/>
      </rPr>
      <t xml:space="preserve">、遭難漁民數
</t>
    </r>
    <r>
      <rPr>
        <sz val="12"/>
        <rFont val="Arial"/>
        <family val="2"/>
      </rPr>
      <t>4-21</t>
    </r>
    <r>
      <rPr>
        <sz val="12"/>
        <rFont val="華康粗圓體"/>
        <family val="3"/>
      </rPr>
      <t>、</t>
    </r>
    <r>
      <rPr>
        <sz val="12"/>
        <rFont val="Arial"/>
        <family val="2"/>
      </rPr>
      <t>Number of Fishermen Fell Victim to Catastrophes</t>
    </r>
  </si>
  <si>
    <r>
      <t>民國</t>
    </r>
    <r>
      <rPr>
        <sz val="8.5"/>
        <rFont val="Arial Narrow"/>
        <family val="2"/>
      </rPr>
      <t>90</t>
    </r>
    <r>
      <rPr>
        <sz val="8.5"/>
        <rFont val="華康粗圓體"/>
        <family val="3"/>
      </rPr>
      <t>年底</t>
    </r>
    <r>
      <rPr>
        <sz val="8.5"/>
        <rFont val="Arial Narrow"/>
        <family val="2"/>
      </rPr>
      <t xml:space="preserve">   2001</t>
    </r>
  </si>
  <si>
    <r>
      <t>民國</t>
    </r>
    <r>
      <rPr>
        <sz val="8.5"/>
        <rFont val="Arial Narrow"/>
        <family val="2"/>
      </rPr>
      <t>91</t>
    </r>
    <r>
      <rPr>
        <sz val="8.5"/>
        <rFont val="華康粗圓體"/>
        <family val="3"/>
      </rPr>
      <t>年底</t>
    </r>
    <r>
      <rPr>
        <sz val="8.5"/>
        <rFont val="Arial Narrow"/>
        <family val="2"/>
      </rPr>
      <t xml:space="preserve">   2002</t>
    </r>
  </si>
  <si>
    <r>
      <t>民國</t>
    </r>
    <r>
      <rPr>
        <sz val="8.5"/>
        <rFont val="Arial Narrow"/>
        <family val="2"/>
      </rPr>
      <t>92</t>
    </r>
    <r>
      <rPr>
        <sz val="8.5"/>
        <rFont val="華康粗圓體"/>
        <family val="3"/>
      </rPr>
      <t>年底</t>
    </r>
    <r>
      <rPr>
        <sz val="8.5"/>
        <rFont val="Arial Narrow"/>
        <family val="2"/>
      </rPr>
      <t xml:space="preserve">   2003</t>
    </r>
  </si>
  <si>
    <r>
      <t>民國</t>
    </r>
    <r>
      <rPr>
        <sz val="8.5"/>
        <rFont val="Arial Narrow"/>
        <family val="2"/>
      </rPr>
      <t>93</t>
    </r>
    <r>
      <rPr>
        <sz val="8.5"/>
        <rFont val="華康粗圓體"/>
        <family val="3"/>
      </rPr>
      <t>年底</t>
    </r>
    <r>
      <rPr>
        <sz val="8.5"/>
        <rFont val="Arial Narrow"/>
        <family val="2"/>
      </rPr>
      <t xml:space="preserve">   2004</t>
    </r>
  </si>
  <si>
    <r>
      <t>民國</t>
    </r>
    <r>
      <rPr>
        <sz val="8.5"/>
        <rFont val="Arial Narrow"/>
        <family val="2"/>
      </rPr>
      <t>94</t>
    </r>
    <r>
      <rPr>
        <sz val="8.5"/>
        <rFont val="華康粗圓體"/>
        <family val="3"/>
      </rPr>
      <t>年底</t>
    </r>
    <r>
      <rPr>
        <sz val="8.5"/>
        <rFont val="Arial Narrow"/>
        <family val="2"/>
      </rPr>
      <t xml:space="preserve">   2005</t>
    </r>
  </si>
  <si>
    <r>
      <t>民國</t>
    </r>
    <r>
      <rPr>
        <sz val="8.5"/>
        <rFont val="Arial Narrow"/>
        <family val="2"/>
      </rPr>
      <t>95</t>
    </r>
    <r>
      <rPr>
        <sz val="8.5"/>
        <rFont val="華康粗圓體"/>
        <family val="3"/>
      </rPr>
      <t>年底</t>
    </r>
    <r>
      <rPr>
        <sz val="8.5"/>
        <rFont val="Arial Narrow"/>
        <family val="2"/>
      </rPr>
      <t xml:space="preserve">   2006</t>
    </r>
  </si>
  <si>
    <r>
      <t>民國</t>
    </r>
    <r>
      <rPr>
        <sz val="8"/>
        <rFont val="Arial Narrow"/>
        <family val="2"/>
      </rPr>
      <t>90</t>
    </r>
    <r>
      <rPr>
        <sz val="8"/>
        <rFont val="華康粗圓體"/>
        <family val="3"/>
      </rPr>
      <t>年底</t>
    </r>
    <r>
      <rPr>
        <sz val="8"/>
        <rFont val="Arial Narrow"/>
        <family val="2"/>
      </rPr>
      <t xml:space="preserve">   2001</t>
    </r>
  </si>
  <si>
    <r>
      <t>民國</t>
    </r>
    <r>
      <rPr>
        <sz val="8"/>
        <rFont val="Arial Narrow"/>
        <family val="2"/>
      </rPr>
      <t>91</t>
    </r>
    <r>
      <rPr>
        <sz val="8"/>
        <rFont val="華康粗圓體"/>
        <family val="3"/>
      </rPr>
      <t>年底</t>
    </r>
    <r>
      <rPr>
        <sz val="8"/>
        <rFont val="Arial Narrow"/>
        <family val="2"/>
      </rPr>
      <t xml:space="preserve">   2002</t>
    </r>
  </si>
  <si>
    <r>
      <t>民國</t>
    </r>
    <r>
      <rPr>
        <sz val="8"/>
        <rFont val="Arial Narrow"/>
        <family val="2"/>
      </rPr>
      <t>92</t>
    </r>
    <r>
      <rPr>
        <sz val="8"/>
        <rFont val="華康粗圓體"/>
        <family val="3"/>
      </rPr>
      <t>年底</t>
    </r>
    <r>
      <rPr>
        <sz val="8"/>
        <rFont val="Arial Narrow"/>
        <family val="2"/>
      </rPr>
      <t xml:space="preserve">   2003</t>
    </r>
  </si>
  <si>
    <r>
      <t>民國</t>
    </r>
    <r>
      <rPr>
        <sz val="8"/>
        <rFont val="Arial Narrow"/>
        <family val="2"/>
      </rPr>
      <t>93</t>
    </r>
    <r>
      <rPr>
        <sz val="8"/>
        <rFont val="華康粗圓體"/>
        <family val="3"/>
      </rPr>
      <t>年底</t>
    </r>
    <r>
      <rPr>
        <sz val="8"/>
        <rFont val="Arial Narrow"/>
        <family val="2"/>
      </rPr>
      <t xml:space="preserve">   2004</t>
    </r>
  </si>
  <si>
    <r>
      <t>民國</t>
    </r>
    <r>
      <rPr>
        <sz val="8"/>
        <rFont val="Arial Narrow"/>
        <family val="2"/>
      </rPr>
      <t>94</t>
    </r>
    <r>
      <rPr>
        <sz val="8"/>
        <rFont val="華康粗圓體"/>
        <family val="3"/>
      </rPr>
      <t>年底</t>
    </r>
    <r>
      <rPr>
        <sz val="8"/>
        <rFont val="Arial Narrow"/>
        <family val="2"/>
      </rPr>
      <t xml:space="preserve">   2005</t>
    </r>
  </si>
  <si>
    <r>
      <t>民國</t>
    </r>
    <r>
      <rPr>
        <sz val="8"/>
        <rFont val="Arial Narrow"/>
        <family val="2"/>
      </rPr>
      <t>95</t>
    </r>
    <r>
      <rPr>
        <sz val="8"/>
        <rFont val="華康粗圓體"/>
        <family val="3"/>
      </rPr>
      <t>年底</t>
    </r>
    <r>
      <rPr>
        <sz val="8"/>
        <rFont val="Arial Narrow"/>
        <family val="2"/>
      </rPr>
      <t xml:space="preserve">   2006</t>
    </r>
  </si>
  <si>
    <t>合　計</t>
  </si>
  <si>
    <t>地下水開發
增加之耕地</t>
  </si>
  <si>
    <t>海埔地及未登錄地開墾</t>
  </si>
  <si>
    <t>河川地利用</t>
  </si>
  <si>
    <t>公有地放租</t>
  </si>
  <si>
    <t>重劃及測量
校正</t>
  </si>
  <si>
    <t>災害復舊</t>
  </si>
  <si>
    <t>其他</t>
  </si>
  <si>
    <r>
      <t>合</t>
    </r>
    <r>
      <rPr>
        <sz val="8.5"/>
        <rFont val="Arial Narrow"/>
        <family val="2"/>
      </rPr>
      <t xml:space="preserve"> </t>
    </r>
    <r>
      <rPr>
        <sz val="8.5"/>
        <rFont val="華康粗圓體"/>
        <family val="3"/>
      </rPr>
      <t>計</t>
    </r>
  </si>
  <si>
    <t>住宅及農場用地</t>
  </si>
  <si>
    <t>公共設施用地</t>
  </si>
  <si>
    <t>工商用地</t>
  </si>
  <si>
    <t>養魚池用地</t>
  </si>
  <si>
    <t>造林及廢耕地</t>
  </si>
  <si>
    <t>流失埋沒</t>
  </si>
  <si>
    <t>重劃及測量校正</t>
  </si>
  <si>
    <t>Area of Cultivated Lands by End of 2007</t>
  </si>
  <si>
    <t>Area of Cultivated Lands by End of 2006</t>
  </si>
  <si>
    <t>Increase/Decrease</t>
  </si>
  <si>
    <t>Cultivation of Mountainous, Wooded Fields and Open Country</t>
  </si>
  <si>
    <t>Lands Cultivated with Groundwater</t>
  </si>
  <si>
    <t>Cultivation of Coastal and Unregistered Lands</t>
  </si>
  <si>
    <t>Utilizing Land by the River</t>
  </si>
  <si>
    <t>Renting out Government-Owned Land</t>
  </si>
  <si>
    <t>Consolidation, Measurement and Correction</t>
  </si>
  <si>
    <t>Restoration after Disasters</t>
  </si>
  <si>
    <t>Others</t>
  </si>
  <si>
    <t>Residential and Farming Lands</t>
  </si>
  <si>
    <t>Lands for Public Facilities</t>
  </si>
  <si>
    <t>Lands  for Commerce and Industry</t>
  </si>
  <si>
    <t>Lands for Breeding Fish</t>
  </si>
  <si>
    <t xml:space="preserve">Lands for Forestation </t>
  </si>
  <si>
    <t>Washed away and Covered up</t>
  </si>
  <si>
    <r>
      <t>總</t>
    </r>
    <r>
      <rPr>
        <sz val="8.5"/>
        <rFont val="Arial Narrow"/>
        <family val="2"/>
      </rPr>
      <t xml:space="preserve">    </t>
    </r>
    <r>
      <rPr>
        <sz val="8.5"/>
        <rFont val="華康粗圓體"/>
        <family val="3"/>
      </rPr>
      <t xml:space="preserve">計
</t>
    </r>
    <r>
      <rPr>
        <sz val="8.5"/>
        <rFont val="Arial Narrow"/>
        <family val="2"/>
      </rPr>
      <t>Grand Total</t>
    </r>
  </si>
  <si>
    <r>
      <t xml:space="preserve">    </t>
    </r>
    <r>
      <rPr>
        <sz val="8.5"/>
        <rFont val="華康粗圓體"/>
        <family val="3"/>
      </rPr>
      <t>計</t>
    </r>
    <r>
      <rPr>
        <sz val="8.5"/>
        <rFont val="Arial Narrow"/>
        <family val="2"/>
      </rPr>
      <t>Total</t>
    </r>
  </si>
  <si>
    <r>
      <t xml:space="preserve">    </t>
    </r>
    <r>
      <rPr>
        <sz val="8.5"/>
        <rFont val="華康粗圓體"/>
        <family val="3"/>
      </rPr>
      <t>水田</t>
    </r>
    <r>
      <rPr>
        <sz val="8.5"/>
        <rFont val="Arial Narrow"/>
        <family val="2"/>
      </rPr>
      <t>Rice Paddies</t>
    </r>
  </si>
  <si>
    <r>
      <t xml:space="preserve">    </t>
    </r>
    <r>
      <rPr>
        <sz val="8.5"/>
        <rFont val="華康粗圓體"/>
        <family val="3"/>
      </rPr>
      <t>旱田</t>
    </r>
    <r>
      <rPr>
        <sz val="8.5"/>
        <rFont val="Arial Narrow"/>
        <family val="2"/>
      </rPr>
      <t>Dry Lands</t>
    </r>
  </si>
  <si>
    <r>
      <t>桃</t>
    </r>
    <r>
      <rPr>
        <sz val="8.5"/>
        <rFont val="Arial Narrow"/>
        <family val="2"/>
      </rPr>
      <t xml:space="preserve"> </t>
    </r>
    <r>
      <rPr>
        <sz val="8.5"/>
        <rFont val="華康粗圓體"/>
        <family val="3"/>
      </rPr>
      <t>園</t>
    </r>
    <r>
      <rPr>
        <sz val="8.5"/>
        <rFont val="Arial Narrow"/>
        <family val="2"/>
      </rPr>
      <t xml:space="preserve"> </t>
    </r>
    <r>
      <rPr>
        <sz val="8.5"/>
        <rFont val="華康粗圓體"/>
        <family val="3"/>
      </rPr>
      <t xml:space="preserve">市
</t>
    </r>
    <r>
      <rPr>
        <sz val="8.5"/>
        <rFont val="Arial Narrow"/>
        <family val="2"/>
      </rPr>
      <t xml:space="preserve"> Taoyuan City</t>
    </r>
  </si>
  <si>
    <r>
      <t>中</t>
    </r>
    <r>
      <rPr>
        <sz val="8.5"/>
        <rFont val="Arial Narrow"/>
        <family val="2"/>
      </rPr>
      <t xml:space="preserve"> </t>
    </r>
    <r>
      <rPr>
        <sz val="8.5"/>
        <rFont val="華康粗圓體"/>
        <family val="3"/>
      </rPr>
      <t>壢</t>
    </r>
    <r>
      <rPr>
        <sz val="8.5"/>
        <rFont val="Arial Narrow"/>
        <family val="2"/>
      </rPr>
      <t xml:space="preserve"> </t>
    </r>
    <r>
      <rPr>
        <sz val="8.5"/>
        <rFont val="華康粗圓體"/>
        <family val="3"/>
      </rPr>
      <t xml:space="preserve">市
</t>
    </r>
    <r>
      <rPr>
        <sz val="8.5"/>
        <rFont val="Arial Narrow"/>
        <family val="2"/>
      </rPr>
      <t>Jhongli City</t>
    </r>
  </si>
  <si>
    <r>
      <t>平</t>
    </r>
    <r>
      <rPr>
        <sz val="8.5"/>
        <rFont val="Arial Narrow"/>
        <family val="2"/>
      </rPr>
      <t xml:space="preserve"> </t>
    </r>
    <r>
      <rPr>
        <sz val="8.5"/>
        <rFont val="華康粗圓體"/>
        <family val="3"/>
      </rPr>
      <t>鎮</t>
    </r>
    <r>
      <rPr>
        <sz val="8.5"/>
        <rFont val="Arial Narrow"/>
        <family val="2"/>
      </rPr>
      <t xml:space="preserve"> </t>
    </r>
    <r>
      <rPr>
        <sz val="8.5"/>
        <rFont val="華康粗圓體"/>
        <family val="3"/>
      </rPr>
      <t xml:space="preserve">市
</t>
    </r>
    <r>
      <rPr>
        <sz val="8.5"/>
        <rFont val="Arial Narrow"/>
        <family val="2"/>
      </rPr>
      <t>Pingjhen City</t>
    </r>
  </si>
  <si>
    <r>
      <t>八</t>
    </r>
    <r>
      <rPr>
        <sz val="8.5"/>
        <rFont val="Arial Narrow"/>
        <family val="2"/>
      </rPr>
      <t xml:space="preserve"> </t>
    </r>
    <r>
      <rPr>
        <sz val="8.5"/>
        <rFont val="華康粗圓體"/>
        <family val="3"/>
      </rPr>
      <t>德</t>
    </r>
    <r>
      <rPr>
        <sz val="8.5"/>
        <rFont val="Arial Narrow"/>
        <family val="2"/>
      </rPr>
      <t xml:space="preserve"> </t>
    </r>
    <r>
      <rPr>
        <sz val="8.5"/>
        <rFont val="華康粗圓體"/>
        <family val="3"/>
      </rPr>
      <t xml:space="preserve">市
</t>
    </r>
    <r>
      <rPr>
        <sz val="8.5"/>
        <rFont val="Arial Narrow"/>
        <family val="2"/>
      </rPr>
      <t>Bade City</t>
    </r>
  </si>
  <si>
    <r>
      <t>大</t>
    </r>
    <r>
      <rPr>
        <sz val="8.5"/>
        <rFont val="Arial Narrow"/>
        <family val="2"/>
      </rPr>
      <t xml:space="preserve"> </t>
    </r>
    <r>
      <rPr>
        <sz val="8.5"/>
        <rFont val="華康粗圓體"/>
        <family val="3"/>
      </rPr>
      <t>溪</t>
    </r>
    <r>
      <rPr>
        <sz val="8.5"/>
        <rFont val="Arial Narrow"/>
        <family val="2"/>
      </rPr>
      <t xml:space="preserve"> </t>
    </r>
    <r>
      <rPr>
        <sz val="8.5"/>
        <rFont val="華康粗圓體"/>
        <family val="3"/>
      </rPr>
      <t xml:space="preserve">鎮
</t>
    </r>
    <r>
      <rPr>
        <sz val="8.5"/>
        <rFont val="Arial Narrow"/>
        <family val="2"/>
      </rPr>
      <t>Dasi Township</t>
    </r>
  </si>
  <si>
    <r>
      <t>蘆</t>
    </r>
    <r>
      <rPr>
        <sz val="8.5"/>
        <rFont val="Arial Narrow"/>
        <family val="2"/>
      </rPr>
      <t xml:space="preserve"> </t>
    </r>
    <r>
      <rPr>
        <sz val="8.5"/>
        <rFont val="華康粗圓體"/>
        <family val="3"/>
      </rPr>
      <t>竹</t>
    </r>
    <r>
      <rPr>
        <sz val="8.5"/>
        <rFont val="Arial Narrow"/>
        <family val="2"/>
      </rPr>
      <t xml:space="preserve"> </t>
    </r>
    <r>
      <rPr>
        <sz val="8.5"/>
        <rFont val="華康粗圓體"/>
        <family val="3"/>
      </rPr>
      <t xml:space="preserve">鄉
</t>
    </r>
    <r>
      <rPr>
        <sz val="8.5"/>
        <rFont val="Arial Narrow"/>
        <family val="2"/>
      </rPr>
      <t>Lujhu Township</t>
    </r>
  </si>
  <si>
    <r>
      <t>大</t>
    </r>
    <r>
      <rPr>
        <sz val="8.5"/>
        <rFont val="Arial Narrow"/>
        <family val="2"/>
      </rPr>
      <t xml:space="preserve"> </t>
    </r>
    <r>
      <rPr>
        <sz val="8.5"/>
        <rFont val="華康粗圓體"/>
        <family val="3"/>
      </rPr>
      <t>園</t>
    </r>
    <r>
      <rPr>
        <sz val="8.5"/>
        <rFont val="Arial Narrow"/>
        <family val="2"/>
      </rPr>
      <t xml:space="preserve"> </t>
    </r>
    <r>
      <rPr>
        <sz val="8.5"/>
        <rFont val="華康粗圓體"/>
        <family val="3"/>
      </rPr>
      <t xml:space="preserve">鄉
</t>
    </r>
    <r>
      <rPr>
        <sz val="8.5"/>
        <rFont val="Arial Narrow"/>
        <family val="2"/>
      </rPr>
      <t>Dayuan Township</t>
    </r>
  </si>
  <si>
    <r>
      <t>龜</t>
    </r>
    <r>
      <rPr>
        <sz val="8.5"/>
        <rFont val="Arial Narrow"/>
        <family val="2"/>
      </rPr>
      <t xml:space="preserve"> </t>
    </r>
    <r>
      <rPr>
        <sz val="8.5"/>
        <rFont val="華康粗圓體"/>
        <family val="3"/>
      </rPr>
      <t>山</t>
    </r>
    <r>
      <rPr>
        <sz val="8.5"/>
        <rFont val="Arial Narrow"/>
        <family val="2"/>
      </rPr>
      <t xml:space="preserve"> </t>
    </r>
    <r>
      <rPr>
        <sz val="8.5"/>
        <rFont val="華康粗圓體"/>
        <family val="3"/>
      </rPr>
      <t xml:space="preserve">鄉
</t>
    </r>
    <r>
      <rPr>
        <sz val="8.5"/>
        <rFont val="Arial Narrow"/>
        <family val="2"/>
      </rPr>
      <t>Gueishan Township</t>
    </r>
  </si>
  <si>
    <r>
      <t>龍</t>
    </r>
    <r>
      <rPr>
        <sz val="8.5"/>
        <rFont val="Arial Narrow"/>
        <family val="2"/>
      </rPr>
      <t xml:space="preserve"> </t>
    </r>
    <r>
      <rPr>
        <sz val="8.5"/>
        <rFont val="華康粗圓體"/>
        <family val="3"/>
      </rPr>
      <t>潭</t>
    </r>
    <r>
      <rPr>
        <sz val="8.5"/>
        <rFont val="Arial Narrow"/>
        <family val="2"/>
      </rPr>
      <t xml:space="preserve"> </t>
    </r>
    <r>
      <rPr>
        <sz val="8.5"/>
        <rFont val="華康粗圓體"/>
        <family val="3"/>
      </rPr>
      <t xml:space="preserve">鄉
</t>
    </r>
    <r>
      <rPr>
        <sz val="8.5"/>
        <rFont val="Arial Narrow"/>
        <family val="2"/>
      </rPr>
      <t>Longtan Township</t>
    </r>
  </si>
  <si>
    <r>
      <t>新</t>
    </r>
    <r>
      <rPr>
        <sz val="8.5"/>
        <rFont val="Arial Narrow"/>
        <family val="2"/>
      </rPr>
      <t xml:space="preserve"> </t>
    </r>
    <r>
      <rPr>
        <sz val="8.5"/>
        <rFont val="華康粗圓體"/>
        <family val="3"/>
      </rPr>
      <t>屋</t>
    </r>
    <r>
      <rPr>
        <sz val="8.5"/>
        <rFont val="Arial Narrow"/>
        <family val="2"/>
      </rPr>
      <t xml:space="preserve"> </t>
    </r>
    <r>
      <rPr>
        <sz val="8.5"/>
        <rFont val="華康粗圓體"/>
        <family val="3"/>
      </rPr>
      <t xml:space="preserve">鄉
</t>
    </r>
    <r>
      <rPr>
        <sz val="8.5"/>
        <rFont val="Arial Narrow"/>
        <family val="2"/>
      </rPr>
      <t>Sinwu Township</t>
    </r>
  </si>
  <si>
    <r>
      <t>觀</t>
    </r>
    <r>
      <rPr>
        <sz val="8.5"/>
        <rFont val="Arial Narrow"/>
        <family val="2"/>
      </rPr>
      <t xml:space="preserve"> </t>
    </r>
    <r>
      <rPr>
        <sz val="8.5"/>
        <rFont val="華康粗圓體"/>
        <family val="3"/>
      </rPr>
      <t>音</t>
    </r>
    <r>
      <rPr>
        <sz val="8.5"/>
        <rFont val="Arial Narrow"/>
        <family val="2"/>
      </rPr>
      <t xml:space="preserve"> </t>
    </r>
    <r>
      <rPr>
        <sz val="8.5"/>
        <rFont val="華康粗圓體"/>
        <family val="3"/>
      </rPr>
      <t xml:space="preserve">鄉
</t>
    </r>
    <r>
      <rPr>
        <sz val="8.5"/>
        <rFont val="Arial Narrow"/>
        <family val="2"/>
      </rPr>
      <t>Guanyin Township</t>
    </r>
  </si>
  <si>
    <r>
      <t>復</t>
    </r>
    <r>
      <rPr>
        <sz val="8.5"/>
        <rFont val="Arial Narrow"/>
        <family val="2"/>
      </rPr>
      <t xml:space="preserve"> </t>
    </r>
    <r>
      <rPr>
        <sz val="8.5"/>
        <rFont val="華康粗圓體"/>
        <family val="3"/>
      </rPr>
      <t>興</t>
    </r>
    <r>
      <rPr>
        <sz val="8.5"/>
        <rFont val="Arial Narrow"/>
        <family val="2"/>
      </rPr>
      <t xml:space="preserve"> </t>
    </r>
    <r>
      <rPr>
        <sz val="8.5"/>
        <rFont val="華康粗圓體"/>
        <family val="3"/>
      </rPr>
      <t xml:space="preserve">鄉
</t>
    </r>
    <r>
      <rPr>
        <sz val="8.5"/>
        <rFont val="Arial Narrow"/>
        <family val="2"/>
      </rPr>
      <t>Fusing Township</t>
    </r>
  </si>
  <si>
    <r>
      <t>表</t>
    </r>
    <r>
      <rPr>
        <sz val="12"/>
        <rFont val="Arial"/>
        <family val="2"/>
      </rPr>
      <t>4-22</t>
    </r>
    <r>
      <rPr>
        <sz val="12"/>
        <rFont val="華康粗圓體"/>
        <family val="3"/>
      </rPr>
      <t xml:space="preserve">、遭難漁船數
</t>
    </r>
    <r>
      <rPr>
        <sz val="11"/>
        <rFont val="Arial"/>
        <family val="2"/>
      </rPr>
      <t>4-22</t>
    </r>
    <r>
      <rPr>
        <sz val="11"/>
        <rFont val="華康粗圓體"/>
        <family val="3"/>
      </rPr>
      <t>、</t>
    </r>
    <r>
      <rPr>
        <sz val="11"/>
        <rFont val="Arial"/>
        <family val="2"/>
      </rPr>
      <t>Number of Fishing Boats Fell Victim to Catastrophes</t>
    </r>
  </si>
  <si>
    <t>單位：艘、噸</t>
  </si>
  <si>
    <t>數　　　量：　　　公噸</t>
  </si>
  <si>
    <t>漁　船　數：　　　　艘</t>
  </si>
  <si>
    <t>價值</t>
  </si>
  <si>
    <t>漁筏</t>
  </si>
  <si>
    <t>Quantity</t>
  </si>
  <si>
    <t>死亡</t>
  </si>
  <si>
    <t>落海</t>
  </si>
  <si>
    <t>重傷</t>
  </si>
  <si>
    <t>失蹤</t>
  </si>
  <si>
    <t>合計</t>
  </si>
  <si>
    <r>
      <t>表</t>
    </r>
    <r>
      <rPr>
        <sz val="12"/>
        <rFont val="Arial"/>
        <family val="2"/>
      </rPr>
      <t>4-19</t>
    </r>
    <r>
      <rPr>
        <sz val="12"/>
        <rFont val="華康粗圓體"/>
        <family val="3"/>
      </rPr>
      <t>、現有動力漁船數</t>
    </r>
  </si>
  <si>
    <t>年底別及漁業種類別</t>
  </si>
  <si>
    <r>
      <t xml:space="preserve">動力舢舨
</t>
    </r>
    <r>
      <rPr>
        <sz val="8.5"/>
        <rFont val="Arial Narrow"/>
        <family val="2"/>
      </rPr>
      <t>Power Sampan</t>
    </r>
  </si>
  <si>
    <t>單位：人</t>
  </si>
  <si>
    <t>單位：漁戶數：戶</t>
  </si>
  <si>
    <t>漁民數：人</t>
  </si>
  <si>
    <t>近海</t>
  </si>
  <si>
    <t>沿岸</t>
  </si>
  <si>
    <r>
      <t>表</t>
    </r>
    <r>
      <rPr>
        <sz val="12"/>
        <rFont val="Arial"/>
        <family val="2"/>
      </rPr>
      <t>4-5</t>
    </r>
    <r>
      <rPr>
        <sz val="12"/>
        <rFont val="華康粗圓體"/>
        <family val="3"/>
      </rPr>
      <t>、農產品產量及收穫面積－普通作物生產</t>
    </r>
  </si>
  <si>
    <t>林　　　　　　　　木</t>
  </si>
  <si>
    <t xml:space="preserve">                   Trees</t>
  </si>
  <si>
    <t>林木總計</t>
  </si>
  <si>
    <t>針葉樹合計</t>
  </si>
  <si>
    <t>肖　　楠</t>
  </si>
  <si>
    <t>濕　地　松</t>
  </si>
  <si>
    <t>杉　　木</t>
  </si>
  <si>
    <t>柳　杉</t>
  </si>
  <si>
    <t>其他針</t>
  </si>
  <si>
    <t>闊葉樹合計</t>
  </si>
  <si>
    <t>樟　樹</t>
  </si>
  <si>
    <t>楓　香</t>
  </si>
  <si>
    <t>赤　揚</t>
  </si>
  <si>
    <t>Trees</t>
  </si>
  <si>
    <t>Conifers Total</t>
  </si>
  <si>
    <r>
      <t>戶　　　　　　　　　數　　</t>
    </r>
    <r>
      <rPr>
        <sz val="9"/>
        <rFont val="Arial Narrow"/>
        <family val="2"/>
      </rPr>
      <t>(</t>
    </r>
    <r>
      <rPr>
        <sz val="9"/>
        <rFont val="華康粗圓體"/>
        <family val="3"/>
      </rPr>
      <t>戶</t>
    </r>
    <r>
      <rPr>
        <sz val="9"/>
        <rFont val="Arial Narrow"/>
        <family val="2"/>
      </rPr>
      <t>)</t>
    </r>
    <r>
      <rPr>
        <sz val="9"/>
        <rFont val="華康粗圓體"/>
        <family val="3"/>
      </rPr>
      <t>　　　　</t>
    </r>
    <r>
      <rPr>
        <sz val="9"/>
        <rFont val="Arial Narrow"/>
        <family val="2"/>
      </rPr>
      <t>Households    (House)</t>
    </r>
  </si>
  <si>
    <r>
      <t>人　　　　　口　　　　　數　　　</t>
    </r>
    <r>
      <rPr>
        <sz val="9"/>
        <rFont val="Arial Narrow"/>
        <family val="2"/>
      </rPr>
      <t>(</t>
    </r>
    <r>
      <rPr>
        <sz val="9"/>
        <rFont val="華康粗圓體"/>
        <family val="3"/>
      </rPr>
      <t>人</t>
    </r>
    <r>
      <rPr>
        <sz val="9"/>
        <rFont val="Arial Narrow"/>
        <family val="2"/>
      </rPr>
      <t>)</t>
    </r>
    <r>
      <rPr>
        <sz val="9"/>
        <rFont val="華康粗圓體"/>
        <family val="3"/>
      </rPr>
      <t>　　　</t>
    </r>
    <r>
      <rPr>
        <sz val="9"/>
        <rFont val="Arial Narrow"/>
        <family val="2"/>
      </rPr>
      <t>Persons   (Persons)</t>
    </r>
  </si>
  <si>
    <r>
      <t>中壢市</t>
    </r>
    <r>
      <rPr>
        <sz val="9"/>
        <color indexed="63"/>
        <rFont val="Arial Narrow"/>
        <family val="2"/>
      </rPr>
      <t xml:space="preserve"> Jhongli City</t>
    </r>
  </si>
  <si>
    <t>－</t>
  </si>
  <si>
    <r>
      <t>平鎮市</t>
    </r>
    <r>
      <rPr>
        <sz val="9"/>
        <color indexed="63"/>
        <rFont val="Arial Narrow"/>
        <family val="2"/>
      </rPr>
      <t xml:space="preserve"> Pingjhen City</t>
    </r>
  </si>
  <si>
    <r>
      <t>八德市</t>
    </r>
    <r>
      <rPr>
        <sz val="9"/>
        <color indexed="63"/>
        <rFont val="Arial Narrow"/>
        <family val="2"/>
      </rPr>
      <t xml:space="preserve"> Bade City</t>
    </r>
  </si>
  <si>
    <r>
      <t>大溪鎮</t>
    </r>
    <r>
      <rPr>
        <sz val="9"/>
        <color indexed="63"/>
        <rFont val="Arial Narrow"/>
        <family val="2"/>
      </rPr>
      <t xml:space="preserve"> Dasi Township</t>
    </r>
  </si>
  <si>
    <r>
      <t>蘆竹鄉</t>
    </r>
    <r>
      <rPr>
        <sz val="9"/>
        <color indexed="63"/>
        <rFont val="Arial Narrow"/>
        <family val="2"/>
      </rPr>
      <t xml:space="preserve"> Lujhu Township</t>
    </r>
  </si>
  <si>
    <r>
      <t>大園鄉</t>
    </r>
    <r>
      <rPr>
        <sz val="9"/>
        <color indexed="63"/>
        <rFont val="Arial Narrow"/>
        <family val="2"/>
      </rPr>
      <t xml:space="preserve"> Dayuan Township</t>
    </r>
  </si>
  <si>
    <r>
      <t>龜山鄉</t>
    </r>
    <r>
      <rPr>
        <sz val="9"/>
        <color indexed="63"/>
        <rFont val="Arial Narrow"/>
        <family val="2"/>
      </rPr>
      <t xml:space="preserve"> Gueishan Township</t>
    </r>
  </si>
  <si>
    <r>
      <t>龍潭鄉</t>
    </r>
    <r>
      <rPr>
        <sz val="9"/>
        <color indexed="63"/>
        <rFont val="Arial Narrow"/>
        <family val="2"/>
      </rPr>
      <t xml:space="preserve"> Longtan Township</t>
    </r>
  </si>
  <si>
    <r>
      <t>新屋鄉</t>
    </r>
    <r>
      <rPr>
        <sz val="9"/>
        <color indexed="63"/>
        <rFont val="Arial Narrow"/>
        <family val="2"/>
      </rPr>
      <t xml:space="preserve"> Sinwu Township</t>
    </r>
  </si>
  <si>
    <r>
      <t>觀音鄉</t>
    </r>
    <r>
      <rPr>
        <sz val="9"/>
        <color indexed="63"/>
        <rFont val="Arial Narrow"/>
        <family val="2"/>
      </rPr>
      <t xml:space="preserve"> Guanyin Township</t>
    </r>
  </si>
  <si>
    <r>
      <t>復興鄉</t>
    </r>
    <r>
      <rPr>
        <sz val="9"/>
        <color indexed="63"/>
        <rFont val="Arial Narrow"/>
        <family val="2"/>
      </rPr>
      <t xml:space="preserve"> Fusing Township</t>
    </r>
  </si>
  <si>
    <r>
      <t>資料來源：行政院農委會</t>
    </r>
    <r>
      <rPr>
        <sz val="9"/>
        <rFont val="華康中黑體"/>
        <family val="3"/>
      </rPr>
      <t>。</t>
    </r>
  </si>
  <si>
    <r>
      <t xml:space="preserve">   </t>
    </r>
    <r>
      <rPr>
        <sz val="9"/>
        <rFont val="華康粗圓體"/>
        <family val="3"/>
      </rPr>
      <t>水　　　　　　　　　　　　　　　稻</t>
    </r>
  </si>
  <si>
    <t>單位：公頃</t>
  </si>
  <si>
    <r>
      <t>民國</t>
    </r>
    <r>
      <rPr>
        <sz val="10"/>
        <rFont val="Arial"/>
        <family val="2"/>
      </rPr>
      <t>99</t>
    </r>
    <r>
      <rPr>
        <sz val="10"/>
        <rFont val="華康粗圓體"/>
        <family val="3"/>
      </rPr>
      <t>年度　　　　　　　　　　　　　　　　　　　　　　　　　　　　　　　　　　　　　　　　　</t>
    </r>
  </si>
  <si>
    <r>
      <t>　桃園市</t>
    </r>
    <r>
      <rPr>
        <sz val="9"/>
        <rFont val="Arial Narrow"/>
        <family val="2"/>
      </rPr>
      <t xml:space="preserve"> Taoyuan City</t>
    </r>
  </si>
  <si>
    <r>
      <t>　中壢市</t>
    </r>
    <r>
      <rPr>
        <sz val="9"/>
        <rFont val="Arial Narrow"/>
        <family val="2"/>
      </rPr>
      <t xml:space="preserve"> Jhongli City</t>
    </r>
  </si>
  <si>
    <r>
      <t>　平鎮市</t>
    </r>
    <r>
      <rPr>
        <sz val="9"/>
        <rFont val="Arial Narrow"/>
        <family val="2"/>
      </rPr>
      <t xml:space="preserve"> Pingjhen City</t>
    </r>
  </si>
  <si>
    <r>
      <t>　八德市</t>
    </r>
    <r>
      <rPr>
        <sz val="9"/>
        <rFont val="Arial Narrow"/>
        <family val="2"/>
      </rPr>
      <t xml:space="preserve"> Bade City</t>
    </r>
  </si>
  <si>
    <r>
      <t>　楊梅市</t>
    </r>
    <r>
      <rPr>
        <sz val="9"/>
        <rFont val="Arial Narrow"/>
        <family val="2"/>
      </rPr>
      <t xml:space="preserve"> Yangmei City</t>
    </r>
  </si>
  <si>
    <r>
      <t>　大溪鎮</t>
    </r>
    <r>
      <rPr>
        <sz val="9"/>
        <rFont val="Arial Narrow"/>
        <family val="2"/>
      </rPr>
      <t xml:space="preserve"> Dasi Township</t>
    </r>
  </si>
  <si>
    <r>
      <t>　蘆竹鄉</t>
    </r>
    <r>
      <rPr>
        <sz val="9"/>
        <rFont val="Arial Narrow"/>
        <family val="2"/>
      </rPr>
      <t xml:space="preserve"> Lujhu Township</t>
    </r>
  </si>
  <si>
    <r>
      <t>　大園鄉</t>
    </r>
    <r>
      <rPr>
        <sz val="9"/>
        <rFont val="Arial Narrow"/>
        <family val="2"/>
      </rPr>
      <t xml:space="preserve"> Dayuan Township</t>
    </r>
  </si>
  <si>
    <r>
      <t>　龜山鄉</t>
    </r>
    <r>
      <rPr>
        <sz val="9"/>
        <rFont val="Arial Narrow"/>
        <family val="2"/>
      </rPr>
      <t xml:space="preserve"> Gueishan Township</t>
    </r>
  </si>
  <si>
    <r>
      <t>　龍潭鄉</t>
    </r>
    <r>
      <rPr>
        <sz val="9"/>
        <rFont val="Arial Narrow"/>
        <family val="2"/>
      </rPr>
      <t xml:space="preserve"> Longtan Township</t>
    </r>
  </si>
  <si>
    <r>
      <t>　新屋鄉</t>
    </r>
    <r>
      <rPr>
        <sz val="9"/>
        <rFont val="Arial Narrow"/>
        <family val="2"/>
      </rPr>
      <t xml:space="preserve"> Sinwu Township</t>
    </r>
  </si>
  <si>
    <r>
      <t>　觀音鄉</t>
    </r>
    <r>
      <rPr>
        <sz val="9"/>
        <rFont val="Arial Narrow"/>
        <family val="2"/>
      </rPr>
      <t xml:space="preserve"> Guanyin Township</t>
    </r>
  </si>
  <si>
    <r>
      <t>　復興鄉</t>
    </r>
    <r>
      <rPr>
        <sz val="9"/>
        <rFont val="Arial Narrow"/>
        <family val="2"/>
      </rPr>
      <t xml:space="preserve"> Fusing Township</t>
    </r>
  </si>
  <si>
    <r>
      <t>　桃園市</t>
    </r>
    <r>
      <rPr>
        <sz val="9"/>
        <rFont val="Arial Narrow"/>
        <family val="2"/>
      </rPr>
      <t xml:space="preserve"> Taoyuan City</t>
    </r>
  </si>
  <si>
    <r>
      <t xml:space="preserve">                  </t>
    </r>
    <r>
      <rPr>
        <sz val="9"/>
        <rFont val="華康中黑體"/>
        <family val="3"/>
      </rPr>
      <t>單位：公噸</t>
    </r>
  </si>
  <si>
    <r>
      <t>　中壢市</t>
    </r>
    <r>
      <rPr>
        <sz val="9"/>
        <rFont val="Arial Narrow"/>
        <family val="2"/>
      </rPr>
      <t xml:space="preserve"> Jhongli City</t>
    </r>
  </si>
  <si>
    <r>
      <t>　平鎮市</t>
    </r>
    <r>
      <rPr>
        <sz val="9"/>
        <rFont val="Arial Narrow"/>
        <family val="2"/>
      </rPr>
      <t xml:space="preserve"> Pingjhen City</t>
    </r>
  </si>
  <si>
    <r>
      <t>　八德市</t>
    </r>
    <r>
      <rPr>
        <sz val="9"/>
        <rFont val="Arial Narrow"/>
        <family val="2"/>
      </rPr>
      <t xml:space="preserve"> Bade City</t>
    </r>
  </si>
  <si>
    <r>
      <t>　楊梅市</t>
    </r>
    <r>
      <rPr>
        <sz val="9"/>
        <rFont val="Arial Narrow"/>
        <family val="2"/>
      </rPr>
      <t xml:space="preserve"> Yangmei City</t>
    </r>
  </si>
  <si>
    <r>
      <t>　大溪鎮</t>
    </r>
    <r>
      <rPr>
        <sz val="9"/>
        <rFont val="Arial Narrow"/>
        <family val="2"/>
      </rPr>
      <t xml:space="preserve"> Dasi Township</t>
    </r>
  </si>
  <si>
    <r>
      <t>　蘆竹鄉</t>
    </r>
    <r>
      <rPr>
        <sz val="9"/>
        <rFont val="Arial Narrow"/>
        <family val="2"/>
      </rPr>
      <t xml:space="preserve"> Lujhu Township</t>
    </r>
  </si>
  <si>
    <r>
      <t>　大園鄉</t>
    </r>
    <r>
      <rPr>
        <sz val="9"/>
        <rFont val="Arial Narrow"/>
        <family val="2"/>
      </rPr>
      <t xml:space="preserve"> Dayuan Township</t>
    </r>
  </si>
  <si>
    <r>
      <t>　龜山鄉</t>
    </r>
    <r>
      <rPr>
        <sz val="9"/>
        <rFont val="Arial Narrow"/>
        <family val="2"/>
      </rPr>
      <t xml:space="preserve"> Gueishan Township</t>
    </r>
  </si>
  <si>
    <r>
      <t>　龍潭鄉</t>
    </r>
    <r>
      <rPr>
        <sz val="9"/>
        <rFont val="Arial Narrow"/>
        <family val="2"/>
      </rPr>
      <t xml:space="preserve"> Longtan Township</t>
    </r>
  </si>
  <si>
    <r>
      <t>　新屋鄉</t>
    </r>
    <r>
      <rPr>
        <sz val="9"/>
        <rFont val="Arial Narrow"/>
        <family val="2"/>
      </rPr>
      <t xml:space="preserve"> Sinwu Township</t>
    </r>
  </si>
  <si>
    <r>
      <t>　觀音鄉</t>
    </r>
    <r>
      <rPr>
        <sz val="9"/>
        <rFont val="Arial Narrow"/>
        <family val="2"/>
      </rPr>
      <t xml:space="preserve"> Guanyin Township</t>
    </r>
  </si>
  <si>
    <r>
      <t>　復興鄉</t>
    </r>
    <r>
      <rPr>
        <sz val="9"/>
        <rFont val="Arial Narrow"/>
        <family val="2"/>
      </rPr>
      <t xml:space="preserve"> Fusing Township</t>
    </r>
  </si>
  <si>
    <t>Dollars</t>
  </si>
  <si>
    <r>
      <t xml:space="preserve">                  </t>
    </r>
    <r>
      <rPr>
        <sz val="9"/>
        <rFont val="華康中黑體"/>
        <family val="3"/>
      </rPr>
      <t>台數單位：　　　台　　</t>
    </r>
  </si>
  <si>
    <t>曳　引　機</t>
  </si>
  <si>
    <t>聯合收穫機</t>
  </si>
  <si>
    <t>動力插秧機</t>
  </si>
  <si>
    <r>
      <t>烘</t>
    </r>
    <r>
      <rPr>
        <sz val="9"/>
        <rFont val="Arial Narrow"/>
        <family val="2"/>
      </rPr>
      <t xml:space="preserve"> </t>
    </r>
    <r>
      <rPr>
        <sz val="9"/>
        <rFont val="華康粗圓體"/>
        <family val="3"/>
      </rPr>
      <t>乾</t>
    </r>
    <r>
      <rPr>
        <sz val="9"/>
        <rFont val="Arial Narrow"/>
        <family val="2"/>
      </rPr>
      <t xml:space="preserve"> </t>
    </r>
    <r>
      <rPr>
        <sz val="9"/>
        <rFont val="華康粗圓體"/>
        <family val="3"/>
      </rPr>
      <t>機</t>
    </r>
    <r>
      <rPr>
        <sz val="9"/>
        <rFont val="Arial Narrow"/>
        <family val="2"/>
      </rPr>
      <t xml:space="preserve"> (</t>
    </r>
    <r>
      <rPr>
        <sz val="9"/>
        <rFont val="華康粗圓體"/>
        <family val="3"/>
      </rPr>
      <t>單人式</t>
    </r>
    <r>
      <rPr>
        <sz val="9"/>
        <rFont val="Arial Narrow"/>
        <family val="2"/>
      </rPr>
      <t>)</t>
    </r>
  </si>
  <si>
    <r>
      <t>採</t>
    </r>
    <r>
      <rPr>
        <sz val="9"/>
        <rFont val="Arial Narrow"/>
        <family val="2"/>
      </rPr>
      <t xml:space="preserve"> </t>
    </r>
    <r>
      <rPr>
        <sz val="9"/>
        <rFont val="華康粗圓體"/>
        <family val="3"/>
      </rPr>
      <t>茶</t>
    </r>
    <r>
      <rPr>
        <sz val="9"/>
        <rFont val="Arial Narrow"/>
        <family val="2"/>
      </rPr>
      <t xml:space="preserve"> </t>
    </r>
    <r>
      <rPr>
        <sz val="9"/>
        <rFont val="華康粗圓體"/>
        <family val="3"/>
      </rPr>
      <t>式</t>
    </r>
    <r>
      <rPr>
        <sz val="9"/>
        <rFont val="Arial Narrow"/>
        <family val="2"/>
      </rPr>
      <t xml:space="preserve"> (</t>
    </r>
    <r>
      <rPr>
        <sz val="9"/>
        <rFont val="華康粗圓體"/>
        <family val="3"/>
      </rPr>
      <t>雙人式</t>
    </r>
    <r>
      <rPr>
        <sz val="9"/>
        <rFont val="Arial Narrow"/>
        <family val="2"/>
      </rPr>
      <t>)</t>
    </r>
  </si>
  <si>
    <r>
      <t>表</t>
    </r>
    <r>
      <rPr>
        <sz val="12"/>
        <rFont val="Arial"/>
        <family val="2"/>
      </rPr>
      <t>4-11</t>
    </r>
    <r>
      <rPr>
        <sz val="12"/>
        <rFont val="華康粗圓體"/>
        <family val="3"/>
      </rPr>
      <t>、本縣補助農民購置機具名稱台數及金額</t>
    </r>
  </si>
  <si>
    <r>
      <t>4-11</t>
    </r>
    <r>
      <rPr>
        <sz val="12"/>
        <rFont val="華康粗圓體"/>
        <family val="3"/>
      </rPr>
      <t>、</t>
    </r>
    <r>
      <rPr>
        <sz val="12"/>
        <rFont val="Arial"/>
        <family val="2"/>
      </rPr>
      <t>Famring Machines Subsidized by the County Names, Numbers and Amounts of Machines</t>
    </r>
  </si>
  <si>
    <r>
      <t>　　　2</t>
    </r>
    <r>
      <rPr>
        <sz val="8"/>
        <rFont val="Arial Narrow"/>
        <family val="2"/>
      </rPr>
      <t>.</t>
    </r>
    <r>
      <rPr>
        <sz val="8"/>
        <rFont val="華康中黑體"/>
        <family val="3"/>
      </rPr>
      <t>本表不含全民造林資料。</t>
    </r>
  </si>
  <si>
    <r>
      <t>　桃園市</t>
    </r>
    <r>
      <rPr>
        <sz val="9"/>
        <rFont val="Arial Narrow"/>
        <family val="2"/>
      </rPr>
      <t xml:space="preserve"> Taoyuan City</t>
    </r>
  </si>
  <si>
    <t>　</t>
  </si>
  <si>
    <r>
      <t>民國</t>
    </r>
    <r>
      <rPr>
        <sz val="9"/>
        <rFont val="Arial Narrow"/>
        <family val="2"/>
      </rPr>
      <t>98</t>
    </r>
    <r>
      <rPr>
        <sz val="9"/>
        <rFont val="華康粗圓體"/>
        <family val="3"/>
      </rPr>
      <t>年底</t>
    </r>
    <r>
      <rPr>
        <sz val="9"/>
        <rFont val="Arial Narrow"/>
        <family val="2"/>
      </rPr>
      <t xml:space="preserve">   End of  2010</t>
    </r>
  </si>
  <si>
    <r>
      <t>資料來源：根據本府農業局公務統計報表，表號：</t>
    </r>
    <r>
      <rPr>
        <sz val="9"/>
        <rFont val="Arial Narrow"/>
        <family val="2"/>
      </rPr>
      <t>2234-01-01-2</t>
    </r>
  </si>
  <si>
    <t>Area</t>
  </si>
  <si>
    <t>Bamboo</t>
  </si>
  <si>
    <r>
      <t xml:space="preserve">                     </t>
    </r>
    <r>
      <rPr>
        <sz val="8.5"/>
        <rFont val="華康中黑體"/>
        <family val="3"/>
      </rPr>
      <t>單位：面積：公　　頃</t>
    </r>
  </si>
  <si>
    <r>
      <t xml:space="preserve">                     </t>
    </r>
    <r>
      <rPr>
        <sz val="8.5"/>
        <color indexed="8"/>
        <rFont val="華康中黑體"/>
        <family val="3"/>
      </rPr>
      <t>單位：面積：公　　頃</t>
    </r>
  </si>
  <si>
    <r>
      <t>4-17</t>
    </r>
    <r>
      <rPr>
        <sz val="12"/>
        <rFont val="華康粗圓體"/>
        <family val="3"/>
      </rPr>
      <t>、</t>
    </r>
    <r>
      <rPr>
        <sz val="12"/>
        <rFont val="Arial"/>
        <family val="2"/>
      </rPr>
      <t xml:space="preserve"> Fishing Households and Population</t>
    </r>
  </si>
  <si>
    <r>
      <t xml:space="preserve">   </t>
    </r>
    <r>
      <rPr>
        <sz val="8"/>
        <rFont val="華康粗圓體"/>
        <family val="3"/>
      </rPr>
      <t>桃園市</t>
    </r>
    <r>
      <rPr>
        <sz val="8"/>
        <rFont val="Arial Narrow"/>
        <family val="2"/>
      </rPr>
      <t xml:space="preserve"> Taoyuan City</t>
    </r>
  </si>
  <si>
    <r>
      <t xml:space="preserve">   </t>
    </r>
    <r>
      <rPr>
        <sz val="8"/>
        <rFont val="華康粗圓體"/>
        <family val="3"/>
      </rPr>
      <t>中壢市</t>
    </r>
    <r>
      <rPr>
        <sz val="8"/>
        <rFont val="Arial Narrow"/>
        <family val="2"/>
      </rPr>
      <t xml:space="preserve"> Jhongli City</t>
    </r>
  </si>
  <si>
    <r>
      <t xml:space="preserve">   </t>
    </r>
    <r>
      <rPr>
        <sz val="8"/>
        <rFont val="華康粗圓體"/>
        <family val="3"/>
      </rPr>
      <t>平鎮市</t>
    </r>
    <r>
      <rPr>
        <sz val="8"/>
        <rFont val="Arial Narrow"/>
        <family val="2"/>
      </rPr>
      <t xml:space="preserve"> Pingjhen City</t>
    </r>
  </si>
  <si>
    <r>
      <t xml:space="preserve">   </t>
    </r>
    <r>
      <rPr>
        <sz val="8"/>
        <rFont val="華康粗圓體"/>
        <family val="3"/>
      </rPr>
      <t>八德市</t>
    </r>
    <r>
      <rPr>
        <sz val="8"/>
        <rFont val="Arial Narrow"/>
        <family val="2"/>
      </rPr>
      <t xml:space="preserve"> Bade City</t>
    </r>
  </si>
  <si>
    <r>
      <t xml:space="preserve">   </t>
    </r>
    <r>
      <rPr>
        <sz val="8"/>
        <rFont val="華康粗圓體"/>
        <family val="3"/>
      </rPr>
      <t>楊梅市</t>
    </r>
    <r>
      <rPr>
        <sz val="8"/>
        <rFont val="Arial Narrow"/>
        <family val="2"/>
      </rPr>
      <t xml:space="preserve"> Yangmei City</t>
    </r>
  </si>
  <si>
    <r>
      <t xml:space="preserve">   </t>
    </r>
    <r>
      <rPr>
        <sz val="8"/>
        <rFont val="華康粗圓體"/>
        <family val="3"/>
      </rPr>
      <t>大溪鎮</t>
    </r>
    <r>
      <rPr>
        <sz val="8"/>
        <rFont val="Arial Narrow"/>
        <family val="2"/>
      </rPr>
      <t xml:space="preserve"> Dasi Township</t>
    </r>
  </si>
  <si>
    <r>
      <t xml:space="preserve">   </t>
    </r>
    <r>
      <rPr>
        <sz val="8"/>
        <rFont val="華康粗圓體"/>
        <family val="3"/>
      </rPr>
      <t>蘆竹鄉</t>
    </r>
    <r>
      <rPr>
        <sz val="8"/>
        <rFont val="Arial Narrow"/>
        <family val="2"/>
      </rPr>
      <t xml:space="preserve"> Lujhu Township</t>
    </r>
  </si>
  <si>
    <r>
      <t xml:space="preserve">   </t>
    </r>
    <r>
      <rPr>
        <sz val="8"/>
        <rFont val="華康粗圓體"/>
        <family val="3"/>
      </rPr>
      <t>大園鄉</t>
    </r>
    <r>
      <rPr>
        <sz val="8"/>
        <rFont val="Arial Narrow"/>
        <family val="2"/>
      </rPr>
      <t xml:space="preserve"> Dayuan Township</t>
    </r>
  </si>
  <si>
    <r>
      <t xml:space="preserve">   </t>
    </r>
    <r>
      <rPr>
        <sz val="8"/>
        <rFont val="華康粗圓體"/>
        <family val="3"/>
      </rPr>
      <t>龜山鄉</t>
    </r>
    <r>
      <rPr>
        <sz val="8"/>
        <rFont val="Arial Narrow"/>
        <family val="2"/>
      </rPr>
      <t xml:space="preserve"> Gueishan Township</t>
    </r>
  </si>
  <si>
    <r>
      <t xml:space="preserve">   </t>
    </r>
    <r>
      <rPr>
        <sz val="8"/>
        <rFont val="華康粗圓體"/>
        <family val="3"/>
      </rPr>
      <t>龍潭鄉</t>
    </r>
    <r>
      <rPr>
        <sz val="8"/>
        <rFont val="Arial Narrow"/>
        <family val="2"/>
      </rPr>
      <t xml:space="preserve"> Longtan Township</t>
    </r>
  </si>
  <si>
    <r>
      <t xml:space="preserve">   </t>
    </r>
    <r>
      <rPr>
        <sz val="8"/>
        <rFont val="華康粗圓體"/>
        <family val="3"/>
      </rPr>
      <t>新屋鄉</t>
    </r>
    <r>
      <rPr>
        <sz val="8"/>
        <rFont val="Arial Narrow"/>
        <family val="2"/>
      </rPr>
      <t xml:space="preserve"> Sinwu Township</t>
    </r>
  </si>
  <si>
    <r>
      <t xml:space="preserve">   </t>
    </r>
    <r>
      <rPr>
        <sz val="8"/>
        <rFont val="華康粗圓體"/>
        <family val="3"/>
      </rPr>
      <t>觀音鄉</t>
    </r>
    <r>
      <rPr>
        <sz val="8"/>
        <rFont val="Arial Narrow"/>
        <family val="2"/>
      </rPr>
      <t xml:space="preserve"> Guanyin Township</t>
    </r>
  </si>
  <si>
    <r>
      <t xml:space="preserve">   </t>
    </r>
    <r>
      <rPr>
        <sz val="8"/>
        <rFont val="華康粗圓體"/>
        <family val="3"/>
      </rPr>
      <t>復興鄉</t>
    </r>
    <r>
      <rPr>
        <sz val="8"/>
        <rFont val="Arial Narrow"/>
        <family val="2"/>
      </rPr>
      <t xml:space="preserve"> Fusing Township</t>
    </r>
  </si>
  <si>
    <r>
      <t xml:space="preserve">   </t>
    </r>
    <r>
      <rPr>
        <sz val="8"/>
        <rFont val="華康粗圓體"/>
        <family val="3"/>
      </rPr>
      <t>桃</t>
    </r>
    <r>
      <rPr>
        <sz val="8"/>
        <rFont val="Arial Narrow"/>
        <family val="2"/>
      </rPr>
      <t xml:space="preserve">  </t>
    </r>
    <r>
      <rPr>
        <sz val="8"/>
        <rFont val="華康粗圓體"/>
        <family val="3"/>
      </rPr>
      <t>園</t>
    </r>
    <r>
      <rPr>
        <sz val="8"/>
        <rFont val="Arial Narrow"/>
        <family val="2"/>
      </rPr>
      <t xml:space="preserve">  </t>
    </r>
    <r>
      <rPr>
        <sz val="8"/>
        <rFont val="華康粗圓體"/>
        <family val="3"/>
      </rPr>
      <t>區</t>
    </r>
    <r>
      <rPr>
        <sz val="8"/>
        <rFont val="Arial Narrow"/>
        <family val="2"/>
      </rPr>
      <t xml:space="preserve">  </t>
    </r>
    <r>
      <rPr>
        <sz val="8"/>
        <rFont val="華康粗圓體"/>
        <family val="3"/>
      </rPr>
      <t>漁</t>
    </r>
    <r>
      <rPr>
        <sz val="8"/>
        <rFont val="Arial Narrow"/>
        <family val="2"/>
      </rPr>
      <t xml:space="preserve">  </t>
    </r>
    <r>
      <rPr>
        <sz val="8"/>
        <rFont val="華康粗圓體"/>
        <family val="3"/>
      </rPr>
      <t>會</t>
    </r>
  </si>
  <si>
    <r>
      <t xml:space="preserve">   </t>
    </r>
    <r>
      <rPr>
        <sz val="8"/>
        <rFont val="華康粗圓體"/>
        <family val="3"/>
      </rPr>
      <t>中</t>
    </r>
    <r>
      <rPr>
        <sz val="8"/>
        <rFont val="Arial Narrow"/>
        <family val="2"/>
      </rPr>
      <t xml:space="preserve">  </t>
    </r>
    <r>
      <rPr>
        <sz val="8"/>
        <rFont val="華康粗圓體"/>
        <family val="3"/>
      </rPr>
      <t>壢</t>
    </r>
    <r>
      <rPr>
        <sz val="8"/>
        <rFont val="Arial Narrow"/>
        <family val="2"/>
      </rPr>
      <t xml:space="preserve">  </t>
    </r>
    <r>
      <rPr>
        <sz val="8"/>
        <rFont val="華康粗圓體"/>
        <family val="3"/>
      </rPr>
      <t>區</t>
    </r>
    <r>
      <rPr>
        <sz val="8"/>
        <rFont val="Arial Narrow"/>
        <family val="2"/>
      </rPr>
      <t xml:space="preserve">  </t>
    </r>
    <r>
      <rPr>
        <sz val="8"/>
        <rFont val="華康粗圓體"/>
        <family val="3"/>
      </rPr>
      <t>漁</t>
    </r>
    <r>
      <rPr>
        <sz val="8"/>
        <rFont val="Arial Narrow"/>
        <family val="2"/>
      </rPr>
      <t xml:space="preserve">  </t>
    </r>
    <r>
      <rPr>
        <sz val="8"/>
        <rFont val="華康粗圓體"/>
        <family val="3"/>
      </rPr>
      <t>會</t>
    </r>
  </si>
  <si>
    <t>專業</t>
  </si>
  <si>
    <t>兼業</t>
  </si>
  <si>
    <r>
      <t xml:space="preserve">   </t>
    </r>
    <r>
      <rPr>
        <sz val="8"/>
        <rFont val="華康粗圓體"/>
        <family val="3"/>
      </rPr>
      <t xml:space="preserve">鯛及雜魚延繩釣
</t>
    </r>
    <r>
      <rPr>
        <sz val="8"/>
        <rFont val="Arial Narrow"/>
        <family val="2"/>
      </rPr>
      <t xml:space="preserve">   Long Line</t>
    </r>
  </si>
  <si>
    <r>
      <t>民國</t>
    </r>
    <r>
      <rPr>
        <sz val="9"/>
        <rFont val="Arial Narrow"/>
        <family val="2"/>
      </rPr>
      <t>90</t>
    </r>
    <r>
      <rPr>
        <sz val="9"/>
        <rFont val="華康粗圓體"/>
        <family val="3"/>
      </rPr>
      <t>年</t>
    </r>
    <r>
      <rPr>
        <sz val="9"/>
        <rFont val="Arial Narrow"/>
        <family val="2"/>
      </rPr>
      <t xml:space="preserve"> 2001</t>
    </r>
  </si>
  <si>
    <r>
      <t>民國</t>
    </r>
    <r>
      <rPr>
        <sz val="9"/>
        <rFont val="Arial Narrow"/>
        <family val="2"/>
      </rPr>
      <t>97</t>
    </r>
    <r>
      <rPr>
        <sz val="9"/>
        <rFont val="華康粗圓體"/>
        <family val="3"/>
      </rPr>
      <t>年</t>
    </r>
    <r>
      <rPr>
        <sz val="9"/>
        <rFont val="Arial Narrow"/>
        <family val="2"/>
      </rPr>
      <t xml:space="preserve"> 2008</t>
    </r>
  </si>
  <si>
    <t>年別及鄉鎮市別</t>
  </si>
  <si>
    <r>
      <t xml:space="preserve">年底飼養戶數
</t>
    </r>
    <r>
      <rPr>
        <sz val="9"/>
        <rFont val="Arial Narrow"/>
        <family val="2"/>
      </rPr>
      <t>(</t>
    </r>
    <r>
      <rPr>
        <sz val="9"/>
        <rFont val="華康粗圓體"/>
        <family val="3"/>
      </rPr>
      <t>戶</t>
    </r>
    <r>
      <rPr>
        <sz val="9"/>
        <rFont val="Arial Narrow"/>
        <family val="2"/>
      </rPr>
      <t>)</t>
    </r>
  </si>
  <si>
    <r>
      <t xml:space="preserve">年底經產牛頭數
</t>
    </r>
    <r>
      <rPr>
        <sz val="9"/>
        <rFont val="Arial Narrow"/>
        <family val="2"/>
      </rPr>
      <t>(</t>
    </r>
    <r>
      <rPr>
        <sz val="9"/>
        <rFont val="華康粗圓體"/>
        <family val="3"/>
      </rPr>
      <t>頭</t>
    </r>
    <r>
      <rPr>
        <sz val="9"/>
        <rFont val="Arial Narrow"/>
        <family val="2"/>
      </rPr>
      <t>)</t>
    </r>
  </si>
  <si>
    <r>
      <t xml:space="preserve">全年產乳量及價值
</t>
    </r>
    <r>
      <rPr>
        <sz val="9"/>
        <rFont val="Arial Narrow"/>
        <family val="2"/>
      </rPr>
      <t>Yearly Milk Output</t>
    </r>
  </si>
  <si>
    <t>Number of Households Raising Cows at Year-End (Households)</t>
  </si>
  <si>
    <t>Number of Productive Cows at Year-End</t>
  </si>
  <si>
    <r>
      <t>產乳量</t>
    </r>
    <r>
      <rPr>
        <sz val="9"/>
        <rFont val="Arial Narrow"/>
        <family val="2"/>
      </rPr>
      <t>(</t>
    </r>
    <r>
      <rPr>
        <sz val="9"/>
        <rFont val="華康粗圓體"/>
        <family val="3"/>
      </rPr>
      <t>公斤</t>
    </r>
    <r>
      <rPr>
        <sz val="9"/>
        <rFont val="Arial Narrow"/>
        <family val="2"/>
      </rPr>
      <t>)
Quantity (Kilograms)</t>
    </r>
  </si>
  <si>
    <r>
      <t>總價</t>
    </r>
    <r>
      <rPr>
        <sz val="9"/>
        <rFont val="Arial Narrow"/>
        <family val="2"/>
      </rPr>
      <t>(</t>
    </r>
    <r>
      <rPr>
        <sz val="9"/>
        <rFont val="華康粗圓體"/>
        <family val="3"/>
      </rPr>
      <t>元</t>
    </r>
    <r>
      <rPr>
        <sz val="9"/>
        <rFont val="Arial Narrow"/>
        <family val="2"/>
      </rPr>
      <t>)
Value (Dollars)</t>
    </r>
  </si>
  <si>
    <r>
      <t>雞　　</t>
    </r>
    <r>
      <rPr>
        <sz val="9"/>
        <rFont val="Arial Narrow"/>
        <family val="2"/>
      </rPr>
      <t>Chickens</t>
    </r>
  </si>
  <si>
    <r>
      <t>鴨　　</t>
    </r>
    <r>
      <rPr>
        <sz val="9"/>
        <rFont val="Arial Narrow"/>
        <family val="2"/>
      </rPr>
      <t>Ducks</t>
    </r>
  </si>
  <si>
    <r>
      <t xml:space="preserve">鵝
</t>
    </r>
    <r>
      <rPr>
        <sz val="9"/>
        <rFont val="Arial Narrow"/>
        <family val="2"/>
      </rPr>
      <t>Geese</t>
    </r>
  </si>
  <si>
    <r>
      <t xml:space="preserve">火　　雞
</t>
    </r>
    <r>
      <rPr>
        <sz val="9"/>
        <rFont val="Arial Narrow"/>
        <family val="2"/>
      </rPr>
      <t>Turkeys</t>
    </r>
  </si>
  <si>
    <r>
      <t>備　　註：自民國</t>
    </r>
    <r>
      <rPr>
        <sz val="9"/>
        <rFont val="Arial Narrow"/>
        <family val="2"/>
      </rPr>
      <t>95</t>
    </r>
    <r>
      <rPr>
        <sz val="9"/>
        <rFont val="華康中黑體"/>
        <family val="3"/>
      </rPr>
      <t>年起行政院農委會不提供家畜死亡數量資料。</t>
    </r>
  </si>
  <si>
    <t>Formasan Michelia</t>
  </si>
  <si>
    <t>Loblolly Pine</t>
  </si>
  <si>
    <t>Cunninghamia  Lanceolata  Hook</t>
  </si>
  <si>
    <t>Cryptomerias</t>
  </si>
  <si>
    <t>Hardwoods</t>
  </si>
  <si>
    <t>Cinnamomum                           Camphora Sieb</t>
  </si>
  <si>
    <t>Liquidambar Formosana</t>
  </si>
  <si>
    <t>Poplars</t>
  </si>
  <si>
    <t>面積</t>
  </si>
  <si>
    <t>數量</t>
  </si>
  <si>
    <t xml:space="preserve">Area </t>
  </si>
  <si>
    <t>濫</t>
  </si>
  <si>
    <t>株　　數：　　　株</t>
  </si>
  <si>
    <t>苗木育成別</t>
  </si>
  <si>
    <t>株　　　　　　　　　　　　　　數</t>
  </si>
  <si>
    <t>內陸漁撈</t>
  </si>
  <si>
    <t>內陸養殖</t>
  </si>
  <si>
    <t>Offshore</t>
  </si>
  <si>
    <t>Coastal</t>
  </si>
  <si>
    <t>Inland Fishing</t>
  </si>
  <si>
    <t>Inland Breeding</t>
  </si>
  <si>
    <r>
      <t xml:space="preserve">                  </t>
    </r>
    <r>
      <rPr>
        <sz val="8"/>
        <rFont val="華康中黑體"/>
        <family val="3"/>
      </rPr>
      <t>單位：數量：</t>
    </r>
    <r>
      <rPr>
        <sz val="8"/>
        <rFont val="Arial Narrow"/>
        <family val="2"/>
      </rPr>
      <t>(</t>
    </r>
    <r>
      <rPr>
        <sz val="8"/>
        <rFont val="華康中黑體"/>
        <family val="3"/>
      </rPr>
      <t>林木</t>
    </r>
    <r>
      <rPr>
        <sz val="8"/>
        <rFont val="Arial Narrow"/>
        <family val="2"/>
      </rPr>
      <t>)</t>
    </r>
    <r>
      <rPr>
        <sz val="8"/>
        <rFont val="華康中黑體"/>
        <family val="3"/>
      </rPr>
      <t>株</t>
    </r>
  </si>
  <si>
    <r>
      <t>Quantity</t>
    </r>
    <r>
      <rPr>
        <sz val="8"/>
        <rFont val="華康中黑體"/>
        <family val="3"/>
      </rPr>
      <t>：</t>
    </r>
    <r>
      <rPr>
        <sz val="8"/>
        <rFont val="Arial Narrow"/>
        <family val="2"/>
      </rPr>
      <t>(Trees) Stock</t>
    </r>
  </si>
  <si>
    <r>
      <t xml:space="preserve">                                          (</t>
    </r>
    <r>
      <rPr>
        <sz val="8"/>
        <rFont val="華康中黑體"/>
        <family val="3"/>
      </rPr>
      <t>竹類</t>
    </r>
    <r>
      <rPr>
        <sz val="8"/>
        <rFont val="Arial Narrow"/>
        <family val="2"/>
      </rPr>
      <t>)</t>
    </r>
    <r>
      <rPr>
        <sz val="8"/>
        <rFont val="華康中黑體"/>
        <family val="3"/>
      </rPr>
      <t>支、叢</t>
    </r>
  </si>
  <si>
    <r>
      <t>民國</t>
    </r>
    <r>
      <rPr>
        <sz val="8.5"/>
        <rFont val="Arial Narrow"/>
        <family val="2"/>
      </rPr>
      <t>90</t>
    </r>
    <r>
      <rPr>
        <sz val="8.5"/>
        <rFont val="華康粗圓體"/>
        <family val="3"/>
      </rPr>
      <t>年底</t>
    </r>
    <r>
      <rPr>
        <sz val="8.5"/>
        <rFont val="Arial Narrow"/>
        <family val="2"/>
      </rPr>
      <t xml:space="preserve">   End of  2001</t>
    </r>
  </si>
  <si>
    <r>
      <t xml:space="preserve">年及鄉鎮市別
</t>
    </r>
    <r>
      <rPr>
        <sz val="8"/>
        <rFont val="Arial Narrow"/>
        <family val="2"/>
      </rPr>
      <t>Year  &amp;  District</t>
    </r>
  </si>
  <si>
    <r>
      <t xml:space="preserve">                     </t>
    </r>
    <r>
      <rPr>
        <sz val="8"/>
        <rFont val="華康中黑體"/>
        <family val="3"/>
      </rPr>
      <t>單位：數量：</t>
    </r>
    <r>
      <rPr>
        <sz val="8"/>
        <rFont val="Arial Narrow"/>
        <family val="2"/>
      </rPr>
      <t>(</t>
    </r>
    <r>
      <rPr>
        <sz val="8"/>
        <rFont val="華康中黑體"/>
        <family val="3"/>
      </rPr>
      <t>林木</t>
    </r>
    <r>
      <rPr>
        <sz val="8"/>
        <rFont val="Arial Narrow"/>
        <family val="2"/>
      </rPr>
      <t>)</t>
    </r>
    <r>
      <rPr>
        <sz val="8"/>
        <rFont val="華康中黑體"/>
        <family val="3"/>
      </rPr>
      <t>株</t>
    </r>
  </si>
  <si>
    <t>竹　　類</t>
  </si>
  <si>
    <t>近海</t>
  </si>
  <si>
    <t>次數：　　　次</t>
  </si>
  <si>
    <r>
      <t xml:space="preserve">堆　　　肥
</t>
    </r>
    <r>
      <rPr>
        <sz val="9"/>
        <rFont val="Arial Narrow"/>
        <family val="2"/>
      </rPr>
      <t>Compost</t>
    </r>
  </si>
  <si>
    <r>
      <t>合　　　計</t>
    </r>
    <r>
      <rPr>
        <sz val="9"/>
        <rFont val="Arial Narrow"/>
        <family val="2"/>
      </rPr>
      <t xml:space="preserve"> 
Total</t>
    </r>
  </si>
  <si>
    <t>立木材積</t>
  </si>
  <si>
    <t>間擇伐</t>
  </si>
  <si>
    <t>用材</t>
  </si>
  <si>
    <t>薪材</t>
  </si>
  <si>
    <t>總</t>
  </si>
  <si>
    <t>次數</t>
  </si>
  <si>
    <t>價值：新台幣元</t>
  </si>
  <si>
    <t>竹</t>
  </si>
  <si>
    <t>面積：公頃</t>
  </si>
  <si>
    <t>面積</t>
  </si>
  <si>
    <t>數量</t>
  </si>
  <si>
    <t>木麻黃</t>
  </si>
  <si>
    <t>其他闊</t>
  </si>
  <si>
    <t>針闊混淆林</t>
  </si>
  <si>
    <r>
      <t xml:space="preserve">年別及鄉鎮市別
</t>
    </r>
    <r>
      <rPr>
        <sz val="9"/>
        <rFont val="Arial Narrow"/>
        <family val="2"/>
      </rPr>
      <t>Year  &amp;  District</t>
    </r>
  </si>
  <si>
    <r>
      <t xml:space="preserve">綠　　　肥
</t>
    </r>
    <r>
      <rPr>
        <sz val="9"/>
        <rFont val="Arial Narrow"/>
        <family val="2"/>
      </rPr>
      <t>Green Manure</t>
    </r>
  </si>
  <si>
    <r>
      <t xml:space="preserve">畜　禽　糞
</t>
    </r>
    <r>
      <rPr>
        <sz val="9"/>
        <rFont val="Arial Narrow"/>
        <family val="2"/>
      </rPr>
      <t>Manure</t>
    </r>
  </si>
  <si>
    <r>
      <t xml:space="preserve">草　本　灰
</t>
    </r>
    <r>
      <rPr>
        <sz val="9"/>
        <rFont val="Arial Narrow"/>
        <family val="2"/>
      </rPr>
      <t>Burned Grass</t>
    </r>
  </si>
  <si>
    <r>
      <t xml:space="preserve">稻　　　草
</t>
    </r>
    <r>
      <rPr>
        <sz val="9"/>
        <rFont val="Arial Narrow"/>
        <family val="2"/>
      </rPr>
      <t>Straw</t>
    </r>
  </si>
  <si>
    <r>
      <t xml:space="preserve">穀　　　殼
</t>
    </r>
    <r>
      <rPr>
        <sz val="9"/>
        <rFont val="Arial Narrow"/>
        <family val="2"/>
      </rPr>
      <t>Husk</t>
    </r>
  </si>
  <si>
    <r>
      <t xml:space="preserve">其　　　他
</t>
    </r>
    <r>
      <rPr>
        <sz val="9"/>
        <rFont val="Arial Narrow"/>
        <family val="2"/>
      </rPr>
      <t>Others</t>
    </r>
  </si>
  <si>
    <t>鄉鎮市別</t>
  </si>
  <si>
    <t>曳引機</t>
  </si>
  <si>
    <t>曳引機附掛式綜合播種機</t>
  </si>
  <si>
    <t>二行式</t>
  </si>
  <si>
    <t>四行式</t>
  </si>
  <si>
    <t>六行式以上</t>
  </si>
  <si>
    <t>單位：臺</t>
  </si>
  <si>
    <t>農林漁牧</t>
  </si>
  <si>
    <t>單位：公頃</t>
  </si>
  <si>
    <t>－</t>
  </si>
  <si>
    <t>受委託經營</t>
  </si>
  <si>
    <t>農地搬運機</t>
  </si>
  <si>
    <t>Tractors</t>
  </si>
  <si>
    <t>減少面積</t>
  </si>
  <si>
    <t>年別及鄉鎮市別</t>
  </si>
  <si>
    <t>Agriculture, Forestry, Fishery and Animal Husbandry</t>
  </si>
  <si>
    <t>－</t>
  </si>
  <si>
    <t>面積單位：平方公尺</t>
  </si>
  <si>
    <t>共計</t>
  </si>
  <si>
    <t>炮仗紅</t>
  </si>
  <si>
    <t>樟樹</t>
  </si>
  <si>
    <t>濕地松</t>
  </si>
  <si>
    <t>杜英</t>
  </si>
  <si>
    <t>福木</t>
  </si>
  <si>
    <t>桂花</t>
  </si>
  <si>
    <t>玉蘭花</t>
  </si>
  <si>
    <t>南洋杉</t>
  </si>
  <si>
    <t>含笑花</t>
  </si>
  <si>
    <t>杜鵑</t>
  </si>
  <si>
    <t>仙丹</t>
  </si>
  <si>
    <t>楓香</t>
  </si>
  <si>
    <t>黑板樹</t>
  </si>
  <si>
    <t>七里香</t>
  </si>
  <si>
    <t>黃槿</t>
  </si>
  <si>
    <t>白千層</t>
  </si>
  <si>
    <t>夜合</t>
  </si>
  <si>
    <t>Beefwood</t>
  </si>
  <si>
    <t>Rice</t>
  </si>
  <si>
    <r>
      <t xml:space="preserve">陸　　　　　　　　稻
</t>
    </r>
    <r>
      <rPr>
        <sz val="9"/>
        <rFont val="Arial Narrow"/>
        <family val="2"/>
      </rPr>
      <t>Upland Rice</t>
    </r>
  </si>
  <si>
    <t>－</t>
  </si>
  <si>
    <r>
      <t>4-3</t>
    </r>
    <r>
      <rPr>
        <sz val="12"/>
        <rFont val="華康粗圓體"/>
        <family val="3"/>
      </rPr>
      <t>、</t>
    </r>
    <r>
      <rPr>
        <sz val="12"/>
        <rFont val="Arial"/>
        <family val="2"/>
      </rPr>
      <t>Harvested Area of Paddy Field and Rice Production (Cont.)</t>
    </r>
  </si>
  <si>
    <r>
      <t xml:space="preserve">                                </t>
    </r>
    <r>
      <rPr>
        <sz val="8.5"/>
        <rFont val="華康中黑體"/>
        <family val="3"/>
      </rPr>
      <t>每公頃平均產量：稻米公斤</t>
    </r>
  </si>
  <si>
    <r>
      <t>動</t>
    </r>
    <r>
      <rPr>
        <sz val="8"/>
        <color indexed="8"/>
        <rFont val="Arial Narrow"/>
        <family val="2"/>
      </rPr>
      <t xml:space="preserve"> </t>
    </r>
    <r>
      <rPr>
        <sz val="8"/>
        <color indexed="8"/>
        <rFont val="華康粗圓體"/>
        <family val="3"/>
      </rPr>
      <t>力</t>
    </r>
    <r>
      <rPr>
        <sz val="8"/>
        <color indexed="8"/>
        <rFont val="Arial Narrow"/>
        <family val="2"/>
      </rPr>
      <t xml:space="preserve"> </t>
    </r>
    <r>
      <rPr>
        <sz val="8"/>
        <color indexed="8"/>
        <rFont val="華康粗圓體"/>
        <family val="3"/>
      </rPr>
      <t>插</t>
    </r>
    <r>
      <rPr>
        <sz val="8"/>
        <color indexed="8"/>
        <rFont val="Arial Narrow"/>
        <family val="2"/>
      </rPr>
      <t xml:space="preserve"> </t>
    </r>
    <r>
      <rPr>
        <sz val="8"/>
        <color indexed="8"/>
        <rFont val="華康粗圓體"/>
        <family val="3"/>
      </rPr>
      <t>秧</t>
    </r>
    <r>
      <rPr>
        <sz val="8"/>
        <color indexed="8"/>
        <rFont val="Arial Narrow"/>
        <family val="2"/>
      </rPr>
      <t xml:space="preserve"> </t>
    </r>
    <r>
      <rPr>
        <sz val="8"/>
        <color indexed="8"/>
        <rFont val="華康粗圓體"/>
        <family val="3"/>
      </rPr>
      <t>機</t>
    </r>
  </si>
  <si>
    <t>Motor Rice Transplanters</t>
  </si>
  <si>
    <t>District</t>
  </si>
  <si>
    <t>Owners</t>
  </si>
  <si>
    <t>Tillers</t>
  </si>
  <si>
    <t>Tractors</t>
  </si>
  <si>
    <t>Power Cultivators</t>
  </si>
  <si>
    <r>
      <t xml:space="preserve">單位：人
</t>
    </r>
    <r>
      <rPr>
        <sz val="8.5"/>
        <rFont val="Arial Narrow"/>
        <family val="2"/>
      </rPr>
      <t>Unit : Person</t>
    </r>
  </si>
  <si>
    <t>Sources : Agriculture Bureau statistics (Table number : 2249-01-02-2).</t>
  </si>
  <si>
    <t>Number of Fishing : Boats</t>
  </si>
  <si>
    <t>Value : Unit : NT$Thousand</t>
  </si>
  <si>
    <r>
      <t xml:space="preserve">Quantity : </t>
    </r>
    <r>
      <rPr>
        <sz val="8"/>
        <rFont val="華康中黑體"/>
        <family val="3"/>
      </rPr>
      <t>　　</t>
    </r>
    <r>
      <rPr>
        <sz val="8"/>
        <rFont val="Arial Narrow"/>
        <family val="2"/>
      </rPr>
      <t>Ton</t>
    </r>
  </si>
  <si>
    <t>－</t>
  </si>
  <si>
    <r>
      <t>年　</t>
    </r>
    <r>
      <rPr>
        <sz val="8"/>
        <rFont val="Arial Narrow"/>
        <family val="2"/>
      </rPr>
      <t>(</t>
    </r>
    <r>
      <rPr>
        <sz val="8"/>
        <rFont val="華康粗圓體"/>
        <family val="3"/>
      </rPr>
      <t>底</t>
    </r>
    <r>
      <rPr>
        <sz val="8"/>
        <rFont val="Arial Narrow"/>
        <family val="2"/>
      </rPr>
      <t>)</t>
    </r>
    <r>
      <rPr>
        <sz val="8"/>
        <rFont val="華康粗圓體"/>
        <family val="3"/>
      </rPr>
      <t xml:space="preserve">　別
</t>
    </r>
    <r>
      <rPr>
        <sz val="8"/>
        <rFont val="Arial Narrow"/>
        <family val="2"/>
      </rPr>
      <t>Year</t>
    </r>
  </si>
  <si>
    <r>
      <t xml:space="preserve">全年漁產量
</t>
    </r>
    <r>
      <rPr>
        <sz val="8"/>
        <rFont val="Arial Narrow"/>
        <family val="2"/>
      </rPr>
      <t>Yearly Catch</t>
    </r>
  </si>
  <si>
    <r>
      <t>年底本港籍漁船筏數</t>
    </r>
    <r>
      <rPr>
        <sz val="8"/>
        <rFont val="Arial Narrow"/>
        <family val="2"/>
      </rPr>
      <t>(</t>
    </r>
    <r>
      <rPr>
        <sz val="8"/>
        <rFont val="華康粗圓體"/>
        <family val="3"/>
      </rPr>
      <t>艘</t>
    </r>
    <r>
      <rPr>
        <sz val="8"/>
        <rFont val="Arial Narrow"/>
        <family val="2"/>
      </rPr>
      <t>)
Number of Boats Registered at Year-End</t>
    </r>
  </si>
  <si>
    <r>
      <t xml:space="preserve">全年中最多時
之漁船筏數
</t>
    </r>
    <r>
      <rPr>
        <sz val="8"/>
        <rFont val="Arial Narrow"/>
        <family val="2"/>
      </rPr>
      <t>(</t>
    </r>
    <r>
      <rPr>
        <sz val="8"/>
        <rFont val="華康粗圓體"/>
        <family val="3"/>
      </rPr>
      <t>艘</t>
    </r>
    <r>
      <rPr>
        <sz val="8"/>
        <rFont val="Arial Narrow"/>
        <family val="2"/>
      </rPr>
      <t>)The Highest
Number of Boats
in the Year</t>
    </r>
  </si>
  <si>
    <t>無動力
舢舨</t>
  </si>
  <si>
    <t>動力
舢舨</t>
  </si>
  <si>
    <r>
      <t xml:space="preserve">未滿
</t>
    </r>
    <r>
      <rPr>
        <sz val="8"/>
        <rFont val="Arial Narrow"/>
        <family val="2"/>
      </rPr>
      <t>5</t>
    </r>
    <r>
      <rPr>
        <sz val="8"/>
        <rFont val="華康粗圓體"/>
        <family val="3"/>
      </rPr>
      <t>噸</t>
    </r>
  </si>
  <si>
    <r>
      <t>5</t>
    </r>
    <r>
      <rPr>
        <sz val="8"/>
        <rFont val="華康粗圓體"/>
        <family val="3"/>
      </rPr>
      <t>噸以上
未滿</t>
    </r>
    <r>
      <rPr>
        <sz val="8"/>
        <rFont val="Arial Narrow"/>
        <family val="2"/>
      </rPr>
      <t>10</t>
    </r>
    <r>
      <rPr>
        <sz val="8"/>
        <rFont val="華康粗圓體"/>
        <family val="3"/>
      </rPr>
      <t>噸</t>
    </r>
  </si>
  <si>
    <r>
      <t>10</t>
    </r>
    <r>
      <rPr>
        <sz val="8"/>
        <rFont val="華康粗圓體"/>
        <family val="3"/>
      </rPr>
      <t>噸以上
未滿</t>
    </r>
    <r>
      <rPr>
        <sz val="8"/>
        <rFont val="Arial Narrow"/>
        <family val="2"/>
      </rPr>
      <t>20</t>
    </r>
    <r>
      <rPr>
        <sz val="8"/>
        <rFont val="華康粗圓體"/>
        <family val="3"/>
      </rPr>
      <t>噸</t>
    </r>
  </si>
  <si>
    <r>
      <t>20</t>
    </r>
    <r>
      <rPr>
        <sz val="8"/>
        <rFont val="華康粗圓體"/>
        <family val="3"/>
      </rPr>
      <t>噸
以上</t>
    </r>
  </si>
  <si>
    <t>Quantity</t>
  </si>
  <si>
    <t>Value</t>
  </si>
  <si>
    <t>Total</t>
  </si>
  <si>
    <t>Rafts</t>
  </si>
  <si>
    <t>Power Sampan</t>
  </si>
  <si>
    <t>Less Than 5 Tons</t>
  </si>
  <si>
    <t>5-10 Tons</t>
  </si>
  <si>
    <t>10-10 Tons</t>
  </si>
  <si>
    <t>Over 20Tons</t>
  </si>
  <si>
    <t>－</t>
  </si>
  <si>
    <r>
      <t>民國</t>
    </r>
    <r>
      <rPr>
        <sz val="8"/>
        <rFont val="Arial Narrow"/>
        <family val="2"/>
      </rPr>
      <t>96</t>
    </r>
    <r>
      <rPr>
        <sz val="8"/>
        <rFont val="華康粗圓體"/>
        <family val="3"/>
      </rPr>
      <t>年底</t>
    </r>
    <r>
      <rPr>
        <sz val="8"/>
        <rFont val="Arial Narrow"/>
        <family val="2"/>
      </rPr>
      <t xml:space="preserve">   2007</t>
    </r>
  </si>
  <si>
    <r>
      <t>民國</t>
    </r>
    <r>
      <rPr>
        <sz val="8"/>
        <rFont val="Arial Narrow"/>
        <family val="2"/>
      </rPr>
      <t>97</t>
    </r>
    <r>
      <rPr>
        <sz val="8"/>
        <rFont val="華康粗圓體"/>
        <family val="3"/>
      </rPr>
      <t>年底</t>
    </r>
    <r>
      <rPr>
        <sz val="8"/>
        <rFont val="Arial Narrow"/>
        <family val="2"/>
      </rPr>
      <t xml:space="preserve">   2008</t>
    </r>
  </si>
  <si>
    <r>
      <t>民國</t>
    </r>
    <r>
      <rPr>
        <sz val="8"/>
        <rFont val="Arial Narrow"/>
        <family val="2"/>
      </rPr>
      <t>98</t>
    </r>
    <r>
      <rPr>
        <sz val="8"/>
        <rFont val="華康粗圓體"/>
        <family val="3"/>
      </rPr>
      <t>年底</t>
    </r>
    <r>
      <rPr>
        <sz val="8"/>
        <rFont val="Arial Narrow"/>
        <family val="2"/>
      </rPr>
      <t xml:space="preserve">   2009</t>
    </r>
  </si>
  <si>
    <r>
      <t>民國</t>
    </r>
    <r>
      <rPr>
        <sz val="8"/>
        <rFont val="Arial Narrow"/>
        <family val="2"/>
      </rPr>
      <t>99</t>
    </r>
    <r>
      <rPr>
        <sz val="8"/>
        <rFont val="華康粗圓體"/>
        <family val="3"/>
      </rPr>
      <t>年底</t>
    </r>
    <r>
      <rPr>
        <sz val="8"/>
        <rFont val="Arial Narrow"/>
        <family val="2"/>
      </rPr>
      <t xml:space="preserve">   2010</t>
    </r>
  </si>
  <si>
    <r>
      <t>竹</t>
    </r>
    <r>
      <rPr>
        <sz val="8"/>
        <rFont val="Arial Narrow"/>
        <family val="2"/>
      </rPr>
      <t xml:space="preserve"> </t>
    </r>
    <r>
      <rPr>
        <sz val="8"/>
        <rFont val="華康粗圓體"/>
        <family val="3"/>
      </rPr>
      <t>圍</t>
    </r>
    <r>
      <rPr>
        <sz val="8"/>
        <rFont val="Arial Narrow"/>
        <family val="2"/>
      </rPr>
      <t xml:space="preserve"> </t>
    </r>
    <r>
      <rPr>
        <sz val="8"/>
        <rFont val="華康粗圓體"/>
        <family val="3"/>
      </rPr>
      <t>漁</t>
    </r>
    <r>
      <rPr>
        <sz val="8"/>
        <rFont val="Arial Narrow"/>
        <family val="2"/>
      </rPr>
      <t xml:space="preserve"> </t>
    </r>
    <r>
      <rPr>
        <sz val="8"/>
        <rFont val="華康粗圓體"/>
        <family val="3"/>
      </rPr>
      <t xml:space="preserve">港
</t>
    </r>
    <r>
      <rPr>
        <sz val="8"/>
        <rFont val="Arial Narrow"/>
        <family val="2"/>
      </rPr>
      <t>Zhuwei Fishing Port</t>
    </r>
  </si>
  <si>
    <r>
      <t>永</t>
    </r>
    <r>
      <rPr>
        <sz val="8"/>
        <rFont val="Arial Narrow"/>
        <family val="2"/>
      </rPr>
      <t xml:space="preserve"> </t>
    </r>
    <r>
      <rPr>
        <sz val="8"/>
        <rFont val="華康粗圓體"/>
        <family val="3"/>
      </rPr>
      <t>安</t>
    </r>
    <r>
      <rPr>
        <sz val="8"/>
        <rFont val="Arial Narrow"/>
        <family val="2"/>
      </rPr>
      <t xml:space="preserve"> </t>
    </r>
    <r>
      <rPr>
        <sz val="8"/>
        <rFont val="華康粗圓體"/>
        <family val="3"/>
      </rPr>
      <t>漁</t>
    </r>
    <r>
      <rPr>
        <sz val="8"/>
        <rFont val="Arial Narrow"/>
        <family val="2"/>
      </rPr>
      <t xml:space="preserve"> </t>
    </r>
    <r>
      <rPr>
        <sz val="8"/>
        <rFont val="華康粗圓體"/>
        <family val="3"/>
      </rPr>
      <t xml:space="preserve">港
</t>
    </r>
    <r>
      <rPr>
        <sz val="8"/>
        <rFont val="Arial Narrow"/>
        <family val="2"/>
      </rPr>
      <t>Yong'an Fishing Port</t>
    </r>
  </si>
  <si>
    <r>
      <t>年</t>
    </r>
    <r>
      <rPr>
        <sz val="8"/>
        <rFont val="Arial Narrow"/>
        <family val="2"/>
      </rPr>
      <t xml:space="preserve">        </t>
    </r>
    <r>
      <rPr>
        <sz val="8"/>
        <rFont val="華康粗圓體"/>
        <family val="3"/>
      </rPr>
      <t xml:space="preserve">別
</t>
    </r>
    <r>
      <rPr>
        <sz val="8"/>
        <rFont val="Arial Narrow"/>
        <family val="2"/>
      </rPr>
      <t>Year</t>
    </r>
  </si>
  <si>
    <r>
      <t xml:space="preserve">總　　計
</t>
    </r>
    <r>
      <rPr>
        <sz val="8"/>
        <rFont val="Arial Narrow"/>
        <family val="2"/>
      </rPr>
      <t>Total</t>
    </r>
  </si>
  <si>
    <r>
      <t xml:space="preserve">沉　　沒
</t>
    </r>
    <r>
      <rPr>
        <sz val="8"/>
        <rFont val="Arial Narrow"/>
        <family val="2"/>
      </rPr>
      <t>Sunk</t>
    </r>
  </si>
  <si>
    <r>
      <t xml:space="preserve">破　　損
</t>
    </r>
    <r>
      <rPr>
        <sz val="8"/>
        <rFont val="Arial Narrow"/>
        <family val="2"/>
      </rPr>
      <t>Damaged</t>
    </r>
  </si>
  <si>
    <r>
      <t xml:space="preserve">失　　蹤
</t>
    </r>
    <r>
      <rPr>
        <sz val="8"/>
        <rFont val="Arial Narrow"/>
        <family val="2"/>
      </rPr>
      <t>Missing</t>
    </r>
  </si>
  <si>
    <r>
      <t xml:space="preserve">其　　他
</t>
    </r>
    <r>
      <rPr>
        <sz val="8"/>
        <rFont val="Arial Narrow"/>
        <family val="2"/>
      </rPr>
      <t>Others</t>
    </r>
  </si>
  <si>
    <r>
      <t xml:space="preserve">總數
</t>
    </r>
    <r>
      <rPr>
        <sz val="8"/>
        <rFont val="Arial Narrow"/>
        <family val="2"/>
      </rPr>
      <t>Total</t>
    </r>
  </si>
  <si>
    <r>
      <t xml:space="preserve">噸數
</t>
    </r>
    <r>
      <rPr>
        <sz val="8"/>
        <rFont val="Arial Narrow"/>
        <family val="2"/>
      </rPr>
      <t>Tonnage</t>
    </r>
  </si>
  <si>
    <r>
      <t>民國</t>
    </r>
    <r>
      <rPr>
        <sz val="8"/>
        <rFont val="Arial Narrow"/>
        <family val="2"/>
      </rPr>
      <t>95</t>
    </r>
    <r>
      <rPr>
        <sz val="8"/>
        <rFont val="華康粗圓體"/>
        <family val="3"/>
      </rPr>
      <t>年底</t>
    </r>
    <r>
      <rPr>
        <sz val="8"/>
        <rFont val="Arial Narrow"/>
        <family val="2"/>
      </rPr>
      <t xml:space="preserve">   2006</t>
    </r>
  </si>
  <si>
    <r>
      <t>民國</t>
    </r>
    <r>
      <rPr>
        <sz val="8"/>
        <rFont val="Arial Narrow"/>
        <family val="2"/>
      </rPr>
      <t>98</t>
    </r>
    <r>
      <rPr>
        <sz val="8"/>
        <rFont val="華康粗圓體"/>
        <family val="3"/>
      </rPr>
      <t>年底</t>
    </r>
    <r>
      <rPr>
        <sz val="8"/>
        <rFont val="Arial Narrow"/>
        <family val="2"/>
      </rPr>
      <t xml:space="preserve">   2009</t>
    </r>
  </si>
  <si>
    <t>Sources : Agriculture Bureau statistics (Table number : 2243-03-06-2).</t>
  </si>
  <si>
    <r>
      <t>資料來源：根據本府農業局公務統計報表，表號：</t>
    </r>
    <r>
      <rPr>
        <sz val="8"/>
        <rFont val="Arial Narrow"/>
        <family val="2"/>
      </rPr>
      <t>2243-03-06-2</t>
    </r>
    <r>
      <rPr>
        <sz val="8"/>
        <rFont val="華康中黑體"/>
        <family val="3"/>
      </rPr>
      <t>。</t>
    </r>
  </si>
  <si>
    <r>
      <t>表</t>
    </r>
    <r>
      <rPr>
        <sz val="12"/>
        <rFont val="Arial"/>
        <family val="2"/>
      </rPr>
      <t>4-23</t>
    </r>
    <r>
      <rPr>
        <sz val="12"/>
        <rFont val="華康粗圓體"/>
        <family val="3"/>
      </rPr>
      <t xml:space="preserve">、漁港別、漁產量及漁船筏數
</t>
    </r>
    <r>
      <rPr>
        <sz val="11"/>
        <rFont val="Arial"/>
        <family val="2"/>
      </rPr>
      <t>4-23</t>
    </r>
    <r>
      <rPr>
        <sz val="11"/>
        <rFont val="華康粗圓體"/>
        <family val="3"/>
      </rPr>
      <t>、</t>
    </r>
    <r>
      <rPr>
        <sz val="11"/>
        <rFont val="Arial"/>
        <family val="2"/>
      </rPr>
      <t>Fishing Ports, Catches and Number of Boats</t>
    </r>
  </si>
  <si>
    <r>
      <t>資料來源：根據本府農業局公務統計報表，表號：</t>
    </r>
    <r>
      <rPr>
        <sz val="8"/>
        <rFont val="Arial Narrow"/>
        <family val="2"/>
      </rPr>
      <t>2249-01-02-2</t>
    </r>
    <r>
      <rPr>
        <sz val="8"/>
        <rFont val="華康中黑體"/>
        <family val="3"/>
      </rPr>
      <t>。</t>
    </r>
  </si>
  <si>
    <t>價值：單位：新台幣千元</t>
  </si>
  <si>
    <t>Unit : Boats, Ton</t>
  </si>
  <si>
    <r>
      <t>年</t>
    </r>
    <r>
      <rPr>
        <sz val="8"/>
        <rFont val="Arial Narrow"/>
        <family val="2"/>
      </rPr>
      <t xml:space="preserve">     </t>
    </r>
    <r>
      <rPr>
        <sz val="8"/>
        <rFont val="華康粗圓體"/>
        <family val="3"/>
      </rPr>
      <t>別</t>
    </r>
    <r>
      <rPr>
        <sz val="8"/>
        <rFont val="Arial Narrow"/>
        <family val="2"/>
      </rPr>
      <t xml:space="preserve">     </t>
    </r>
    <r>
      <rPr>
        <sz val="8"/>
        <rFont val="華康粗圓體"/>
        <family val="3"/>
      </rPr>
      <t>及</t>
    </r>
  </si>
  <si>
    <t>總　　計</t>
  </si>
  <si>
    <t>漁業種類別</t>
  </si>
  <si>
    <t xml:space="preserve">Grand Total </t>
  </si>
  <si>
    <t>Offshore  Fisheries</t>
  </si>
  <si>
    <t>Coastal  Fisheries</t>
  </si>
  <si>
    <t>Marine  Aquacultrue</t>
  </si>
  <si>
    <t>Inland  water  Fisheries</t>
  </si>
  <si>
    <t>Year &amp; Fishing Type</t>
  </si>
  <si>
    <r>
      <t xml:space="preserve">產量
</t>
    </r>
    <r>
      <rPr>
        <sz val="8"/>
        <rFont val="Arial Narrow"/>
        <family val="2"/>
      </rPr>
      <t>Production</t>
    </r>
  </si>
  <si>
    <r>
      <t xml:space="preserve">價值
</t>
    </r>
    <r>
      <rPr>
        <sz val="8"/>
        <rFont val="Arial Narrow"/>
        <family val="2"/>
      </rPr>
      <t>Value</t>
    </r>
  </si>
  <si>
    <r>
      <t xml:space="preserve">   </t>
    </r>
    <r>
      <rPr>
        <sz val="8"/>
        <rFont val="華康粗圓體"/>
        <family val="3"/>
      </rPr>
      <t xml:space="preserve">一支釣
</t>
    </r>
    <r>
      <rPr>
        <sz val="8"/>
        <rFont val="Arial Narrow"/>
        <family val="2"/>
      </rPr>
      <t xml:space="preserve">   Pole and Lines</t>
    </r>
  </si>
  <si>
    <r>
      <t xml:space="preserve">   </t>
    </r>
    <r>
      <rPr>
        <sz val="8"/>
        <rFont val="華康粗圓體"/>
        <family val="3"/>
      </rPr>
      <t xml:space="preserve">刺網
</t>
    </r>
    <r>
      <rPr>
        <sz val="8"/>
        <rFont val="Arial Narrow"/>
        <family val="2"/>
      </rPr>
      <t xml:space="preserve">   Gill Net</t>
    </r>
  </si>
  <si>
    <r>
      <t xml:space="preserve">   </t>
    </r>
    <r>
      <rPr>
        <sz val="8"/>
        <rFont val="華康粗圓體"/>
        <family val="3"/>
      </rPr>
      <t xml:space="preserve">定置網
</t>
    </r>
    <r>
      <rPr>
        <sz val="8"/>
        <rFont val="Arial Narrow"/>
        <family val="2"/>
      </rPr>
      <t xml:space="preserve">   Fixed Net</t>
    </r>
  </si>
  <si>
    <r>
      <t xml:space="preserve">   </t>
    </r>
    <r>
      <rPr>
        <sz val="8"/>
        <rFont val="華康粗圓體"/>
        <family val="3"/>
      </rPr>
      <t>火誘</t>
    </r>
    <r>
      <rPr>
        <sz val="8"/>
        <rFont val="Arial Narrow"/>
        <family val="2"/>
      </rPr>
      <t xml:space="preserve"> (</t>
    </r>
    <r>
      <rPr>
        <sz val="8"/>
        <rFont val="華康粗圓體"/>
        <family val="3"/>
      </rPr>
      <t>焚寄</t>
    </r>
    <r>
      <rPr>
        <sz val="8"/>
        <rFont val="Arial Narrow"/>
        <family val="2"/>
      </rPr>
      <t xml:space="preserve">) </t>
    </r>
    <r>
      <rPr>
        <sz val="8"/>
        <rFont val="華康粗圓體"/>
        <family val="3"/>
      </rPr>
      <t xml:space="preserve">網
</t>
    </r>
    <r>
      <rPr>
        <sz val="8"/>
        <rFont val="Arial Narrow"/>
        <family val="2"/>
      </rPr>
      <t xml:space="preserve">   Torch Light Net</t>
    </r>
  </si>
  <si>
    <r>
      <t xml:space="preserve">   </t>
    </r>
    <r>
      <rPr>
        <sz val="8"/>
        <rFont val="華康粗圓體"/>
        <family val="3"/>
      </rPr>
      <t xml:space="preserve">其他網
</t>
    </r>
    <r>
      <rPr>
        <sz val="8"/>
        <rFont val="Arial Narrow"/>
        <family val="2"/>
      </rPr>
      <t xml:space="preserve">   Others</t>
    </r>
  </si>
  <si>
    <r>
      <t xml:space="preserve">   </t>
    </r>
    <r>
      <rPr>
        <sz val="8"/>
        <rFont val="華康粗圓體"/>
        <family val="3"/>
      </rPr>
      <t xml:space="preserve">其他釣
</t>
    </r>
    <r>
      <rPr>
        <sz val="8"/>
        <rFont val="Arial Narrow"/>
        <family val="2"/>
      </rPr>
      <t xml:space="preserve">   Other  Line</t>
    </r>
  </si>
  <si>
    <r>
      <t xml:space="preserve">   </t>
    </r>
    <r>
      <rPr>
        <sz val="8"/>
        <rFont val="華康粗圓體"/>
        <family val="3"/>
      </rPr>
      <t xml:space="preserve">鹹水漁塭
</t>
    </r>
    <r>
      <rPr>
        <sz val="8"/>
        <rFont val="Arial Narrow"/>
        <family val="2"/>
      </rPr>
      <t xml:space="preserve">   Salt Water Fish Ponds</t>
    </r>
  </si>
  <si>
    <r>
      <t xml:space="preserve">   </t>
    </r>
    <r>
      <rPr>
        <sz val="8"/>
        <rFont val="華康粗圓體"/>
        <family val="3"/>
      </rPr>
      <t xml:space="preserve">淡水漁塭
</t>
    </r>
    <r>
      <rPr>
        <sz val="8"/>
        <rFont val="Arial Narrow"/>
        <family val="2"/>
      </rPr>
      <t xml:space="preserve">   Fresh Water Fish Ponds</t>
    </r>
  </si>
  <si>
    <r>
      <t xml:space="preserve">   </t>
    </r>
    <r>
      <rPr>
        <sz val="8"/>
        <rFont val="華康粗圓體"/>
        <family val="3"/>
      </rPr>
      <t xml:space="preserve">箱網養殖
</t>
    </r>
    <r>
      <rPr>
        <sz val="8"/>
        <rFont val="Arial Narrow"/>
        <family val="2"/>
      </rPr>
      <t xml:space="preserve">   Cage Culture</t>
    </r>
  </si>
  <si>
    <r>
      <t xml:space="preserve">   </t>
    </r>
    <r>
      <rPr>
        <sz val="8"/>
        <rFont val="華康粗圓體"/>
        <family val="3"/>
      </rPr>
      <t xml:space="preserve">其他養殖
</t>
    </r>
    <r>
      <rPr>
        <sz val="8"/>
        <rFont val="Arial Narrow"/>
        <family val="2"/>
      </rPr>
      <t xml:space="preserve">   Other Cultures</t>
    </r>
  </si>
  <si>
    <r>
      <t xml:space="preserve">   </t>
    </r>
    <r>
      <rPr>
        <sz val="8"/>
        <rFont val="華康粗圓體"/>
        <family val="3"/>
      </rPr>
      <t xml:space="preserve">河川漁撈
</t>
    </r>
    <r>
      <rPr>
        <sz val="8"/>
        <rFont val="Arial Narrow"/>
        <family val="2"/>
      </rPr>
      <t xml:space="preserve">   River Fishing</t>
    </r>
  </si>
  <si>
    <r>
      <t xml:space="preserve">   </t>
    </r>
    <r>
      <rPr>
        <sz val="8"/>
        <rFont val="華康粗圓體"/>
        <family val="3"/>
      </rPr>
      <t xml:space="preserve">水庫漁撈
</t>
    </r>
    <r>
      <rPr>
        <sz val="8"/>
        <rFont val="Arial Narrow"/>
        <family val="2"/>
      </rPr>
      <t xml:space="preserve">   Dam Fishing</t>
    </r>
  </si>
  <si>
    <t>資料來源：根據行政院農委會漁業署資料提供。</t>
  </si>
  <si>
    <r>
      <t>說　　明：</t>
    </r>
    <r>
      <rPr>
        <sz val="8"/>
        <rFont val="Arial Narrow"/>
        <family val="2"/>
      </rPr>
      <t>99</t>
    </r>
    <r>
      <rPr>
        <sz val="8"/>
        <rFont val="華康中黑體"/>
        <family val="3"/>
      </rPr>
      <t>年起其他養殖資料中含觀賞魚養殖部分漁業署資料改以尾數計算故不合計產量只合計價值。</t>
    </r>
  </si>
  <si>
    <t>Source : The Fisheries Agency, Council of Agriculture, Executive Yuan.</t>
  </si>
  <si>
    <t xml:space="preserve">Explanation : Starting from 2010, the Agency began providing only the quantity of the bred ornamental fish categorized " Other Types of Bred </t>
  </si>
  <si>
    <t xml:space="preserve">                       Fish. " Therefore, only the total value is shown here.</t>
  </si>
  <si>
    <r>
      <t xml:space="preserve">單位：頭
</t>
    </r>
    <r>
      <rPr>
        <sz val="9"/>
        <rFont val="Arial Narrow"/>
        <family val="2"/>
      </rPr>
      <t>Unit : Head</t>
    </r>
  </si>
  <si>
    <t>年底別及鄉鎮市別</t>
  </si>
  <si>
    <t>總計</t>
  </si>
  <si>
    <t>乳牛</t>
  </si>
  <si>
    <t>馬</t>
  </si>
  <si>
    <t>豬</t>
  </si>
  <si>
    <t>鹿</t>
  </si>
  <si>
    <t>兔</t>
  </si>
  <si>
    <t>羊</t>
  </si>
  <si>
    <t>End  of  Year &amp; District</t>
  </si>
  <si>
    <t xml:space="preserve">Grand Total </t>
  </si>
  <si>
    <t>Milk Cows</t>
  </si>
  <si>
    <t>Horses</t>
  </si>
  <si>
    <t>Pigs</t>
  </si>
  <si>
    <t>Deers</t>
  </si>
  <si>
    <t>Rabbits</t>
  </si>
  <si>
    <t>Goats</t>
  </si>
  <si>
    <r>
      <t>民國</t>
    </r>
    <r>
      <rPr>
        <sz val="9"/>
        <rFont val="Arial Narrow"/>
        <family val="2"/>
      </rPr>
      <t>90</t>
    </r>
    <r>
      <rPr>
        <sz val="9"/>
        <rFont val="華康粗圓體"/>
        <family val="3"/>
      </rPr>
      <t>年底</t>
    </r>
    <r>
      <rPr>
        <sz val="9"/>
        <rFont val="Arial Narrow"/>
        <family val="2"/>
      </rPr>
      <t xml:space="preserve"> End of 2001</t>
    </r>
  </si>
  <si>
    <t>－</t>
  </si>
  <si>
    <t>Sources : Council of Agriculture, Executive Yuan.</t>
  </si>
  <si>
    <r>
      <t xml:space="preserve">單位：頭
</t>
    </r>
    <r>
      <rPr>
        <sz val="9"/>
        <rFont val="Arial Narrow"/>
        <family val="2"/>
      </rPr>
      <t>Unit : Head</t>
    </r>
  </si>
  <si>
    <t>年別及鄉鎮市別</t>
  </si>
  <si>
    <r>
      <t xml:space="preserve">屠宰場所
</t>
    </r>
    <r>
      <rPr>
        <sz val="8.5"/>
        <rFont val="Arial Narrow"/>
        <family val="2"/>
      </rPr>
      <t>(</t>
    </r>
    <r>
      <rPr>
        <sz val="8.5"/>
        <rFont val="華康粗圓體"/>
        <family val="3"/>
      </rPr>
      <t>年底</t>
    </r>
    <r>
      <rPr>
        <sz val="8.5"/>
        <rFont val="Arial Narrow"/>
        <family val="2"/>
      </rPr>
      <t>)(</t>
    </r>
    <r>
      <rPr>
        <sz val="8.5"/>
        <rFont val="華康粗圓體"/>
        <family val="3"/>
      </rPr>
      <t>所</t>
    </r>
    <r>
      <rPr>
        <sz val="8.5"/>
        <rFont val="Arial Narrow"/>
        <family val="2"/>
      </rPr>
      <t>)</t>
    </r>
  </si>
  <si>
    <r>
      <t xml:space="preserve">總　計
</t>
    </r>
    <r>
      <rPr>
        <sz val="8.5"/>
        <rFont val="Arial Narrow"/>
        <family val="2"/>
      </rPr>
      <t>Grand Total</t>
    </r>
  </si>
  <si>
    <r>
      <t xml:space="preserve">牛
</t>
    </r>
    <r>
      <rPr>
        <sz val="8.5"/>
        <rFont val="Arial Narrow"/>
        <family val="2"/>
      </rPr>
      <t>Cattle</t>
    </r>
  </si>
  <si>
    <r>
      <t xml:space="preserve">豬
</t>
    </r>
    <r>
      <rPr>
        <sz val="8.5"/>
        <rFont val="Arial Narrow"/>
        <family val="2"/>
      </rPr>
      <t>(</t>
    </r>
    <r>
      <rPr>
        <sz val="8.5"/>
        <rFont val="華康粗圓體"/>
        <family val="3"/>
      </rPr>
      <t>登記屠宰</t>
    </r>
    <r>
      <rPr>
        <sz val="8.5"/>
        <rFont val="Arial Narrow"/>
        <family val="2"/>
      </rPr>
      <t>)</t>
    </r>
  </si>
  <si>
    <r>
      <t xml:space="preserve">羊
</t>
    </r>
    <r>
      <rPr>
        <sz val="8.5"/>
        <rFont val="Arial Narrow"/>
        <family val="2"/>
      </rPr>
      <t>Goats</t>
    </r>
  </si>
  <si>
    <t>Pigs
(Registered to be Butchered)</t>
  </si>
  <si>
    <r>
      <t>　桃園市</t>
    </r>
    <r>
      <rPr>
        <sz val="9"/>
        <rFont val="Arial Narrow"/>
        <family val="2"/>
      </rPr>
      <t xml:space="preserve"> Taoyuan City</t>
    </r>
  </si>
  <si>
    <t>資料來源：行政院農委會及動植物防疫檢疫局提供。</t>
  </si>
  <si>
    <t>Sources : Council of Agriculture, Executive Yuan and Bureau of Animal and Plant Health Inspection Quarantine.</t>
  </si>
  <si>
    <t>Sources : Agriculture Bureau statistics.</t>
  </si>
  <si>
    <t>Unit : Head</t>
  </si>
  <si>
    <r>
      <t xml:space="preserve">年別及鄉鎮市別
</t>
    </r>
    <r>
      <rPr>
        <sz val="9"/>
        <rFont val="Arial Narrow"/>
        <family val="2"/>
      </rPr>
      <t>End  of  Year &amp; District</t>
    </r>
  </si>
  <si>
    <r>
      <t>牛　</t>
    </r>
    <r>
      <rPr>
        <sz val="9"/>
        <rFont val="Arial Narrow"/>
        <family val="2"/>
      </rPr>
      <t>Cattle</t>
    </r>
  </si>
  <si>
    <r>
      <t>豬　</t>
    </r>
    <r>
      <rPr>
        <sz val="9"/>
        <rFont val="Arial Narrow"/>
        <family val="2"/>
      </rPr>
      <t>Pigs</t>
    </r>
  </si>
  <si>
    <t>Remarks : Starting from 2006, the Council of Agriculture ceased to provide the number of deaths of livestock.</t>
  </si>
  <si>
    <r>
      <t>山</t>
    </r>
    <r>
      <rPr>
        <sz val="9"/>
        <rFont val="Arial Narrow"/>
        <family val="2"/>
      </rPr>
      <t xml:space="preserve"> </t>
    </r>
    <r>
      <rPr>
        <sz val="9"/>
        <rFont val="華康粗圓體"/>
        <family val="3"/>
      </rPr>
      <t>邊</t>
    </r>
    <r>
      <rPr>
        <sz val="9"/>
        <rFont val="Arial Narrow"/>
        <family val="2"/>
      </rPr>
      <t xml:space="preserve"> </t>
    </r>
    <r>
      <rPr>
        <sz val="9"/>
        <rFont val="華康粗圓體"/>
        <family val="3"/>
      </rPr>
      <t>溝
（公頃）</t>
    </r>
  </si>
  <si>
    <r>
      <t>其他</t>
    </r>
    <r>
      <rPr>
        <sz val="9"/>
        <rFont val="Arial Narrow"/>
        <family val="2"/>
      </rPr>
      <t xml:space="preserve"> (</t>
    </r>
    <r>
      <rPr>
        <sz val="9"/>
        <rFont val="華康粗圓體"/>
        <family val="3"/>
      </rPr>
      <t>水土保持維護</t>
    </r>
    <r>
      <rPr>
        <sz val="9"/>
        <rFont val="Arial Narrow"/>
        <family val="2"/>
      </rPr>
      <t xml:space="preserve">)
</t>
    </r>
    <r>
      <rPr>
        <sz val="9"/>
        <rFont val="華康粗圓體"/>
        <family val="3"/>
      </rPr>
      <t>（公頃）</t>
    </r>
  </si>
  <si>
    <t>平台階段
（公頃）</t>
  </si>
  <si>
    <t>果園山邊溝
（公頃）</t>
  </si>
  <si>
    <t>臺璧植草
（平方公尺）</t>
  </si>
  <si>
    <t>全園植草
（公頃）</t>
  </si>
  <si>
    <t>山邊溝植草
（公頃）</t>
  </si>
  <si>
    <t>道路植草及聯絡道植草
（平方公尺）</t>
  </si>
  <si>
    <t>Others (Soil and Water Conservation/Maintenance)
(ha)</t>
  </si>
  <si>
    <t>Sources : Agriculture Bureau statistics.</t>
  </si>
  <si>
    <r>
      <t>4-30</t>
    </r>
    <r>
      <rPr>
        <sz val="12"/>
        <rFont val="華康粗圓體"/>
        <family val="3"/>
      </rPr>
      <t>、</t>
    </r>
    <r>
      <rPr>
        <sz val="12"/>
        <rFont val="Arial"/>
        <family val="2"/>
      </rPr>
      <t>Soil and Water Conservation Area Treated</t>
    </r>
  </si>
  <si>
    <t xml:space="preserve">
Hillside Ditch
(ha)</t>
  </si>
  <si>
    <t xml:space="preserve">
Orchard Hillside Ditch
(ha)</t>
  </si>
  <si>
    <t xml:space="preserve">
Terrace
(ha)</t>
  </si>
  <si>
    <t xml:space="preserve">
Whole-Yard Vegetation
(ha)</t>
  </si>
  <si>
    <t xml:space="preserve">
Hillside Ditch Vegetation
(ha)</t>
  </si>
  <si>
    <r>
      <t xml:space="preserve">
Roadside Vegetation
(m</t>
    </r>
    <r>
      <rPr>
        <vertAlign val="superscript"/>
        <sz val="9"/>
        <rFont val="Arial Narrow"/>
        <family val="2"/>
      </rPr>
      <t>2</t>
    </r>
    <r>
      <rPr>
        <sz val="9"/>
        <rFont val="Arial Narrow"/>
        <family val="2"/>
      </rPr>
      <t>)</t>
    </r>
  </si>
  <si>
    <r>
      <t xml:space="preserve">
Terrace Wall
(m</t>
    </r>
    <r>
      <rPr>
        <vertAlign val="superscript"/>
        <sz val="9"/>
        <rFont val="Arial Narrow"/>
        <family val="2"/>
      </rPr>
      <t>2</t>
    </r>
    <r>
      <rPr>
        <sz val="9"/>
        <rFont val="Arial Narrow"/>
        <family val="2"/>
      </rPr>
      <t>)</t>
    </r>
  </si>
  <si>
    <t>Source : Agriculture Bureau statistics (Table number : 2229-02-01-2).</t>
  </si>
  <si>
    <t>Power Mowers</t>
  </si>
  <si>
    <t>2-Row</t>
  </si>
  <si>
    <t>4-Row</t>
  </si>
  <si>
    <t>6-Row and Over</t>
  </si>
  <si>
    <r>
      <t xml:space="preserve">合　計
</t>
    </r>
    <r>
      <rPr>
        <sz val="8"/>
        <color indexed="8"/>
        <rFont val="Arial Narrow"/>
        <family val="2"/>
      </rPr>
      <t>Total</t>
    </r>
  </si>
  <si>
    <r>
      <t xml:space="preserve">    </t>
    </r>
    <r>
      <rPr>
        <sz val="8"/>
        <color indexed="8"/>
        <rFont val="華康粗圓體"/>
        <family val="3"/>
      </rPr>
      <t>計</t>
    </r>
    <r>
      <rPr>
        <sz val="8"/>
        <color indexed="8"/>
        <rFont val="Arial Narrow"/>
        <family val="2"/>
      </rPr>
      <t>Total</t>
    </r>
  </si>
  <si>
    <t>High-Performance Power Sprayers</t>
  </si>
  <si>
    <t>Corn Threshers</t>
  </si>
  <si>
    <t>Sowers with Tractors Attached</t>
  </si>
  <si>
    <t>Sowers with Tillers Attached
(Including Cultivators)</t>
  </si>
  <si>
    <t>Water Pumps</t>
  </si>
  <si>
    <t>Power Sprayers</t>
  </si>
  <si>
    <r>
      <t xml:space="preserve">    </t>
    </r>
    <r>
      <rPr>
        <sz val="8"/>
        <color indexed="8"/>
        <rFont val="華康粗圓體"/>
        <family val="3"/>
      </rPr>
      <t>農　　民</t>
    </r>
    <r>
      <rPr>
        <sz val="8"/>
        <color indexed="8"/>
        <rFont val="Arial Narrow"/>
        <family val="2"/>
      </rPr>
      <t>Farmers</t>
    </r>
  </si>
  <si>
    <r>
      <t xml:space="preserve">    </t>
    </r>
    <r>
      <rPr>
        <sz val="8"/>
        <color indexed="8"/>
        <rFont val="華康粗圓體"/>
        <family val="3"/>
      </rPr>
      <t>機關團體</t>
    </r>
    <r>
      <rPr>
        <sz val="8"/>
        <color indexed="8"/>
        <rFont val="Arial Narrow"/>
        <family val="2"/>
      </rPr>
      <t>Organizations</t>
    </r>
  </si>
  <si>
    <r>
      <t xml:space="preserve">    </t>
    </r>
    <r>
      <rPr>
        <sz val="8"/>
        <color indexed="8"/>
        <rFont val="華康粗圓體"/>
        <family val="3"/>
      </rPr>
      <t>學　　校</t>
    </r>
    <r>
      <rPr>
        <sz val="8"/>
        <color indexed="8"/>
        <rFont val="Arial Narrow"/>
        <family val="2"/>
      </rPr>
      <t>Schools</t>
    </r>
  </si>
  <si>
    <r>
      <t>桃</t>
    </r>
    <r>
      <rPr>
        <sz val="8"/>
        <color indexed="8"/>
        <rFont val="Arial Narrow"/>
        <family val="2"/>
      </rPr>
      <t xml:space="preserve"> </t>
    </r>
    <r>
      <rPr>
        <sz val="8"/>
        <color indexed="8"/>
        <rFont val="華康粗圓體"/>
        <family val="3"/>
      </rPr>
      <t>園</t>
    </r>
    <r>
      <rPr>
        <sz val="8"/>
        <color indexed="8"/>
        <rFont val="Arial Narrow"/>
        <family val="2"/>
      </rPr>
      <t xml:space="preserve"> </t>
    </r>
    <r>
      <rPr>
        <sz val="8"/>
        <color indexed="8"/>
        <rFont val="華康粗圓體"/>
        <family val="3"/>
      </rPr>
      <t xml:space="preserve">市
</t>
    </r>
    <r>
      <rPr>
        <sz val="8"/>
        <color indexed="8"/>
        <rFont val="Arial Narrow"/>
        <family val="2"/>
      </rPr>
      <t>Taoyuan City</t>
    </r>
  </si>
  <si>
    <r>
      <t xml:space="preserve">    </t>
    </r>
    <r>
      <rPr>
        <sz val="8"/>
        <color indexed="8"/>
        <rFont val="華康粗圓體"/>
        <family val="3"/>
      </rPr>
      <t>計</t>
    </r>
    <r>
      <rPr>
        <sz val="8"/>
        <color indexed="8"/>
        <rFont val="Arial Narrow"/>
        <family val="2"/>
      </rPr>
      <t>Total</t>
    </r>
  </si>
  <si>
    <r>
      <t>中</t>
    </r>
    <r>
      <rPr>
        <sz val="8"/>
        <color indexed="8"/>
        <rFont val="Arial Narrow"/>
        <family val="2"/>
      </rPr>
      <t xml:space="preserve"> </t>
    </r>
    <r>
      <rPr>
        <sz val="8"/>
        <color indexed="8"/>
        <rFont val="華康粗圓體"/>
        <family val="3"/>
      </rPr>
      <t>壢</t>
    </r>
    <r>
      <rPr>
        <sz val="8"/>
        <color indexed="8"/>
        <rFont val="Arial Narrow"/>
        <family val="2"/>
      </rPr>
      <t xml:space="preserve"> </t>
    </r>
    <r>
      <rPr>
        <sz val="8"/>
        <color indexed="8"/>
        <rFont val="華康粗圓體"/>
        <family val="3"/>
      </rPr>
      <t xml:space="preserve">市
</t>
    </r>
    <r>
      <rPr>
        <sz val="8"/>
        <color indexed="8"/>
        <rFont val="Arial Narrow"/>
        <family val="2"/>
      </rPr>
      <t>Jhongli City</t>
    </r>
  </si>
  <si>
    <r>
      <t>平</t>
    </r>
    <r>
      <rPr>
        <sz val="8"/>
        <color indexed="8"/>
        <rFont val="Arial Narrow"/>
        <family val="2"/>
      </rPr>
      <t xml:space="preserve"> </t>
    </r>
    <r>
      <rPr>
        <sz val="8"/>
        <color indexed="8"/>
        <rFont val="華康粗圓體"/>
        <family val="3"/>
      </rPr>
      <t>鎮</t>
    </r>
    <r>
      <rPr>
        <sz val="8"/>
        <color indexed="8"/>
        <rFont val="Arial Narrow"/>
        <family val="2"/>
      </rPr>
      <t xml:space="preserve"> </t>
    </r>
    <r>
      <rPr>
        <sz val="8"/>
        <color indexed="8"/>
        <rFont val="華康粗圓體"/>
        <family val="3"/>
      </rPr>
      <t xml:space="preserve">市
</t>
    </r>
    <r>
      <rPr>
        <sz val="8"/>
        <color indexed="8"/>
        <rFont val="Arial Narrow"/>
        <family val="2"/>
      </rPr>
      <t>Pingjhen City</t>
    </r>
  </si>
  <si>
    <r>
      <t>蘆</t>
    </r>
    <r>
      <rPr>
        <sz val="8"/>
        <color indexed="8"/>
        <rFont val="Arial Narrow"/>
        <family val="2"/>
      </rPr>
      <t xml:space="preserve"> </t>
    </r>
    <r>
      <rPr>
        <sz val="8"/>
        <color indexed="8"/>
        <rFont val="華康粗圓體"/>
        <family val="3"/>
      </rPr>
      <t>竹</t>
    </r>
    <r>
      <rPr>
        <sz val="8"/>
        <color indexed="8"/>
        <rFont val="Arial Narrow"/>
        <family val="2"/>
      </rPr>
      <t xml:space="preserve"> </t>
    </r>
    <r>
      <rPr>
        <sz val="8"/>
        <color indexed="8"/>
        <rFont val="華康粗圓體"/>
        <family val="3"/>
      </rPr>
      <t xml:space="preserve">鄉
</t>
    </r>
    <r>
      <rPr>
        <sz val="8"/>
        <color indexed="8"/>
        <rFont val="Arial Narrow"/>
        <family val="2"/>
      </rPr>
      <t>Lujhu Township</t>
    </r>
  </si>
  <si>
    <r>
      <t>大</t>
    </r>
    <r>
      <rPr>
        <sz val="8"/>
        <color indexed="8"/>
        <rFont val="Arial Narrow"/>
        <family val="2"/>
      </rPr>
      <t xml:space="preserve"> </t>
    </r>
    <r>
      <rPr>
        <sz val="8"/>
        <color indexed="8"/>
        <rFont val="華康粗圓體"/>
        <family val="3"/>
      </rPr>
      <t>園</t>
    </r>
    <r>
      <rPr>
        <sz val="8"/>
        <color indexed="8"/>
        <rFont val="Arial Narrow"/>
        <family val="2"/>
      </rPr>
      <t xml:space="preserve"> </t>
    </r>
    <r>
      <rPr>
        <sz val="8"/>
        <color indexed="8"/>
        <rFont val="華康粗圓體"/>
        <family val="3"/>
      </rPr>
      <t xml:space="preserve">鄉
</t>
    </r>
    <r>
      <rPr>
        <sz val="8"/>
        <color indexed="8"/>
        <rFont val="Arial Narrow"/>
        <family val="2"/>
      </rPr>
      <t>Dayuan Township</t>
    </r>
  </si>
  <si>
    <r>
      <t>龜</t>
    </r>
    <r>
      <rPr>
        <sz val="8"/>
        <color indexed="8"/>
        <rFont val="Arial Narrow"/>
        <family val="2"/>
      </rPr>
      <t xml:space="preserve"> </t>
    </r>
    <r>
      <rPr>
        <sz val="8"/>
        <color indexed="8"/>
        <rFont val="華康粗圓體"/>
        <family val="3"/>
      </rPr>
      <t>山</t>
    </r>
    <r>
      <rPr>
        <sz val="8"/>
        <color indexed="8"/>
        <rFont val="Arial Narrow"/>
        <family val="2"/>
      </rPr>
      <t xml:space="preserve"> </t>
    </r>
    <r>
      <rPr>
        <sz val="8"/>
        <color indexed="8"/>
        <rFont val="華康粗圓體"/>
        <family val="3"/>
      </rPr>
      <t xml:space="preserve">鄉
</t>
    </r>
    <r>
      <rPr>
        <sz val="8"/>
        <color indexed="8"/>
        <rFont val="Arial Narrow"/>
        <family val="2"/>
      </rPr>
      <t>Gueishan Township</t>
    </r>
  </si>
  <si>
    <r>
      <t>龍</t>
    </r>
    <r>
      <rPr>
        <sz val="8"/>
        <color indexed="8"/>
        <rFont val="Arial Narrow"/>
        <family val="2"/>
      </rPr>
      <t xml:space="preserve"> </t>
    </r>
    <r>
      <rPr>
        <sz val="8"/>
        <color indexed="8"/>
        <rFont val="華康粗圓體"/>
        <family val="3"/>
      </rPr>
      <t>潭</t>
    </r>
    <r>
      <rPr>
        <sz val="8"/>
        <color indexed="8"/>
        <rFont val="Arial Narrow"/>
        <family val="2"/>
      </rPr>
      <t xml:space="preserve"> </t>
    </r>
    <r>
      <rPr>
        <sz val="8"/>
        <color indexed="8"/>
        <rFont val="華康粗圓體"/>
        <family val="3"/>
      </rPr>
      <t xml:space="preserve">鄉
</t>
    </r>
    <r>
      <rPr>
        <sz val="8"/>
        <color indexed="8"/>
        <rFont val="Arial Narrow"/>
        <family val="2"/>
      </rPr>
      <t>Longtan Township</t>
    </r>
  </si>
  <si>
    <r>
      <t>新</t>
    </r>
    <r>
      <rPr>
        <sz val="8"/>
        <color indexed="8"/>
        <rFont val="Arial Narrow"/>
        <family val="2"/>
      </rPr>
      <t xml:space="preserve"> </t>
    </r>
    <r>
      <rPr>
        <sz val="8"/>
        <color indexed="8"/>
        <rFont val="華康粗圓體"/>
        <family val="3"/>
      </rPr>
      <t>屋</t>
    </r>
    <r>
      <rPr>
        <sz val="8"/>
        <color indexed="8"/>
        <rFont val="Arial Narrow"/>
        <family val="2"/>
      </rPr>
      <t xml:space="preserve"> </t>
    </r>
    <r>
      <rPr>
        <sz val="8"/>
        <color indexed="8"/>
        <rFont val="華康粗圓體"/>
        <family val="3"/>
      </rPr>
      <t xml:space="preserve">鄉
</t>
    </r>
    <r>
      <rPr>
        <sz val="8"/>
        <color indexed="8"/>
        <rFont val="Arial Narrow"/>
        <family val="2"/>
      </rPr>
      <t>Sinwu Township</t>
    </r>
  </si>
  <si>
    <r>
      <t>觀</t>
    </r>
    <r>
      <rPr>
        <sz val="8"/>
        <color indexed="8"/>
        <rFont val="Arial Narrow"/>
        <family val="2"/>
      </rPr>
      <t xml:space="preserve"> </t>
    </r>
    <r>
      <rPr>
        <sz val="8"/>
        <color indexed="8"/>
        <rFont val="華康粗圓體"/>
        <family val="3"/>
      </rPr>
      <t>音</t>
    </r>
    <r>
      <rPr>
        <sz val="8"/>
        <color indexed="8"/>
        <rFont val="Arial Narrow"/>
        <family val="2"/>
      </rPr>
      <t xml:space="preserve"> </t>
    </r>
    <r>
      <rPr>
        <sz val="8"/>
        <color indexed="8"/>
        <rFont val="華康粗圓體"/>
        <family val="3"/>
      </rPr>
      <t xml:space="preserve">鄉
</t>
    </r>
    <r>
      <rPr>
        <sz val="8"/>
        <color indexed="8"/>
        <rFont val="Arial Narrow"/>
        <family val="2"/>
      </rPr>
      <t>Guanyin Township</t>
    </r>
  </si>
  <si>
    <r>
      <t>復</t>
    </r>
    <r>
      <rPr>
        <sz val="8"/>
        <color indexed="8"/>
        <rFont val="Arial Narrow"/>
        <family val="2"/>
      </rPr>
      <t xml:space="preserve"> </t>
    </r>
    <r>
      <rPr>
        <sz val="8"/>
        <color indexed="8"/>
        <rFont val="華康粗圓體"/>
        <family val="3"/>
      </rPr>
      <t>興</t>
    </r>
    <r>
      <rPr>
        <sz val="8"/>
        <color indexed="8"/>
        <rFont val="Arial Narrow"/>
        <family val="2"/>
      </rPr>
      <t xml:space="preserve"> </t>
    </r>
    <r>
      <rPr>
        <sz val="8"/>
        <color indexed="8"/>
        <rFont val="華康粗圓體"/>
        <family val="3"/>
      </rPr>
      <t xml:space="preserve">鄉
</t>
    </r>
    <r>
      <rPr>
        <sz val="8"/>
        <color indexed="8"/>
        <rFont val="Arial Narrow"/>
        <family val="2"/>
      </rPr>
      <t>Fusing Township</t>
    </r>
  </si>
  <si>
    <r>
      <t>資料來源：根據本府農業局公務統計報表，表號：</t>
    </r>
    <r>
      <rPr>
        <sz val="8"/>
        <color indexed="8"/>
        <rFont val="Arial Narrow"/>
        <family val="2"/>
      </rPr>
      <t>2224-01-01-2</t>
    </r>
    <r>
      <rPr>
        <sz val="8"/>
        <color indexed="8"/>
        <rFont val="華康中黑體"/>
        <family val="3"/>
      </rPr>
      <t>。</t>
    </r>
  </si>
  <si>
    <t>Rice Harvesters</t>
  </si>
  <si>
    <t>Selective Power Threshers</t>
  </si>
  <si>
    <t>Farmland Power Transporters</t>
  </si>
  <si>
    <t>Power Tea Pickers</t>
  </si>
  <si>
    <t>－</t>
  </si>
  <si>
    <t>Self-Propelled Spraying Vehicles</t>
  </si>
  <si>
    <t>Depth Soil-Loosening, Fertilizing and Pesticide-Dispensing Machines</t>
  </si>
  <si>
    <t>Tea Leaves Handlers</t>
  </si>
  <si>
    <r>
      <t>民國</t>
    </r>
    <r>
      <rPr>
        <sz val="9"/>
        <rFont val="Arial Narrow"/>
        <family val="2"/>
      </rPr>
      <t>89</t>
    </r>
    <r>
      <rPr>
        <sz val="9"/>
        <rFont val="華康粗圓體"/>
        <family val="3"/>
      </rPr>
      <t>年底</t>
    </r>
    <r>
      <rPr>
        <sz val="9"/>
        <rFont val="Arial Narrow"/>
        <family val="2"/>
      </rPr>
      <t xml:space="preserve"> End of 2000</t>
    </r>
  </si>
  <si>
    <t>Power Trimmers</t>
  </si>
  <si>
    <t>Rice Dryers</t>
  </si>
  <si>
    <t>Self-Propelled Fertilizer Sprayers</t>
  </si>
  <si>
    <t>　</t>
  </si>
  <si>
    <r>
      <t xml:space="preserve">總　計
</t>
    </r>
    <r>
      <rPr>
        <sz val="9"/>
        <rFont val="Arial Narrow"/>
        <family val="2"/>
      </rPr>
      <t>Grand Total</t>
    </r>
  </si>
  <si>
    <r>
      <t xml:space="preserve">甘　　　藷
</t>
    </r>
    <r>
      <rPr>
        <sz val="9"/>
        <rFont val="Arial Narrow"/>
        <family val="2"/>
      </rPr>
      <t>Sweet Potatoes</t>
    </r>
  </si>
  <si>
    <r>
      <t xml:space="preserve">飼料用玉蜀黍
</t>
    </r>
    <r>
      <rPr>
        <sz val="9"/>
        <rFont val="Arial Narrow"/>
        <family val="2"/>
      </rPr>
      <t>Feed Corn</t>
    </r>
  </si>
  <si>
    <r>
      <t>蜀黍</t>
    </r>
    <r>
      <rPr>
        <sz val="9"/>
        <rFont val="Arial Narrow"/>
        <family val="2"/>
      </rPr>
      <t>(</t>
    </r>
    <r>
      <rPr>
        <sz val="9"/>
        <rFont val="華康粗圓體"/>
        <family val="3"/>
      </rPr>
      <t>高梁</t>
    </r>
    <r>
      <rPr>
        <sz val="9"/>
        <rFont val="Arial Narrow"/>
        <family val="2"/>
      </rPr>
      <t>)
Sorghum</t>
    </r>
  </si>
  <si>
    <r>
      <t xml:space="preserve">食用玉蜀黍
</t>
    </r>
    <r>
      <rPr>
        <sz val="9"/>
        <rFont val="Arial Narrow"/>
        <family val="2"/>
      </rPr>
      <t>Food Corn</t>
    </r>
  </si>
  <si>
    <r>
      <t xml:space="preserve">紅　　　豆
</t>
    </r>
    <r>
      <rPr>
        <sz val="9"/>
        <rFont val="Arial Narrow"/>
        <family val="2"/>
      </rPr>
      <t>Adzuki Beans</t>
    </r>
  </si>
  <si>
    <r>
      <t xml:space="preserve">其他普通作物
</t>
    </r>
    <r>
      <rPr>
        <sz val="9"/>
        <rFont val="Arial Narrow"/>
        <family val="2"/>
      </rPr>
      <t>Others Beans</t>
    </r>
  </si>
  <si>
    <r>
      <t xml:space="preserve">                  </t>
    </r>
    <r>
      <rPr>
        <sz val="9"/>
        <rFont val="華康中黑體"/>
        <family val="3"/>
      </rPr>
      <t>單位：收穫面積：公頃</t>
    </r>
  </si>
  <si>
    <r>
      <t xml:space="preserve">                                          </t>
    </r>
    <r>
      <rPr>
        <sz val="9"/>
        <rFont val="華康中黑體"/>
        <family val="3"/>
      </rPr>
      <t>產　　量：公斤</t>
    </r>
  </si>
  <si>
    <r>
      <t xml:space="preserve">茶　葉　青
</t>
    </r>
    <r>
      <rPr>
        <sz val="9"/>
        <rFont val="Arial Narrow"/>
        <family val="2"/>
      </rPr>
      <t>Tea</t>
    </r>
  </si>
  <si>
    <r>
      <t xml:space="preserve">菸　　　草
</t>
    </r>
    <r>
      <rPr>
        <sz val="9"/>
        <rFont val="Arial Narrow"/>
        <family val="2"/>
      </rPr>
      <t>Tobacco</t>
    </r>
  </si>
  <si>
    <r>
      <t xml:space="preserve">甘　　　蔗
</t>
    </r>
    <r>
      <rPr>
        <sz val="9"/>
        <rFont val="Arial Narrow"/>
        <family val="2"/>
      </rPr>
      <t>Sugar-cane (Refined)</t>
    </r>
  </si>
  <si>
    <r>
      <t xml:space="preserve">生食用甘蔗
</t>
    </r>
    <r>
      <rPr>
        <sz val="9"/>
        <rFont val="Arial Narrow"/>
        <family val="2"/>
      </rPr>
      <t>Sugar-cane (fresh)</t>
    </r>
  </si>
  <si>
    <r>
      <t xml:space="preserve">落　花　生
</t>
    </r>
    <r>
      <rPr>
        <sz val="9"/>
        <rFont val="Arial Narrow"/>
        <family val="2"/>
      </rPr>
      <t>Peanuts</t>
    </r>
  </si>
  <si>
    <r>
      <t xml:space="preserve">其他特用作物
</t>
    </r>
    <r>
      <rPr>
        <sz val="9"/>
        <rFont val="Arial Narrow"/>
        <family val="2"/>
      </rPr>
      <t>Others  Special  Crops</t>
    </r>
  </si>
  <si>
    <r>
      <t>表</t>
    </r>
    <r>
      <rPr>
        <sz val="12"/>
        <rFont val="Arial"/>
        <family val="2"/>
      </rPr>
      <t>4-6</t>
    </r>
    <r>
      <rPr>
        <sz val="12"/>
        <rFont val="華康粗圓體"/>
        <family val="3"/>
      </rPr>
      <t>、農產品產量及收穫面積－特用作物生產</t>
    </r>
  </si>
  <si>
    <r>
      <t xml:space="preserve">竹　　　筍
</t>
    </r>
    <r>
      <rPr>
        <sz val="9"/>
        <rFont val="Arial Narrow"/>
        <family val="2"/>
      </rPr>
      <t>Bamboo Shoot</t>
    </r>
  </si>
  <si>
    <r>
      <t xml:space="preserve">蘿　　　蔔
</t>
    </r>
    <r>
      <rPr>
        <sz val="9"/>
        <rFont val="Arial Narrow"/>
        <family val="2"/>
      </rPr>
      <t>Radishes</t>
    </r>
  </si>
  <si>
    <r>
      <t xml:space="preserve">甘　　　藍
</t>
    </r>
    <r>
      <rPr>
        <sz val="9"/>
        <rFont val="Arial Narrow"/>
        <family val="2"/>
      </rPr>
      <t>Cabbage</t>
    </r>
  </si>
  <si>
    <r>
      <t xml:space="preserve">花　椰　菜
</t>
    </r>
    <r>
      <rPr>
        <sz val="9"/>
        <rFont val="Arial Narrow"/>
        <family val="2"/>
      </rPr>
      <t>Cauliflower</t>
    </r>
  </si>
  <si>
    <r>
      <t xml:space="preserve">西　　　瓜
</t>
    </r>
    <r>
      <rPr>
        <sz val="9"/>
        <rFont val="Arial Narrow"/>
        <family val="2"/>
      </rPr>
      <t>Watermelons</t>
    </r>
  </si>
  <si>
    <r>
      <t xml:space="preserve">其他蔬菜
</t>
    </r>
    <r>
      <rPr>
        <sz val="9"/>
        <rFont val="Arial Narrow"/>
        <family val="2"/>
      </rPr>
      <t>Others  Vegetables</t>
    </r>
  </si>
  <si>
    <r>
      <t>表</t>
    </r>
    <r>
      <rPr>
        <sz val="12"/>
        <rFont val="Arial"/>
        <family val="2"/>
      </rPr>
      <t>4-7</t>
    </r>
    <r>
      <rPr>
        <sz val="12"/>
        <rFont val="華康粗圓體"/>
        <family val="3"/>
      </rPr>
      <t>、農產品產量及收穫面積－蔬菜作物生產</t>
    </r>
  </si>
  <si>
    <r>
      <t>表</t>
    </r>
    <r>
      <rPr>
        <sz val="12"/>
        <rFont val="Arial"/>
        <family val="2"/>
      </rPr>
      <t>4-8</t>
    </r>
    <r>
      <rPr>
        <sz val="12"/>
        <rFont val="華康粗圓體"/>
        <family val="3"/>
      </rPr>
      <t>、農產品產量及收穫面積－果品作物生產</t>
    </r>
  </si>
  <si>
    <t>－</t>
  </si>
  <si>
    <r>
      <t>採</t>
    </r>
    <r>
      <rPr>
        <sz val="9"/>
        <rFont val="Arial Narrow"/>
        <family val="2"/>
      </rPr>
      <t xml:space="preserve"> </t>
    </r>
    <r>
      <rPr>
        <sz val="9"/>
        <rFont val="華康粗圓體"/>
        <family val="3"/>
      </rPr>
      <t>茶</t>
    </r>
    <r>
      <rPr>
        <sz val="9"/>
        <rFont val="Arial Narrow"/>
        <family val="2"/>
      </rPr>
      <t xml:space="preserve"> </t>
    </r>
    <r>
      <rPr>
        <sz val="9"/>
        <rFont val="華康粗圓體"/>
        <family val="3"/>
      </rPr>
      <t>機</t>
    </r>
  </si>
  <si>
    <r>
      <t xml:space="preserve">                                          </t>
    </r>
    <r>
      <rPr>
        <sz val="9"/>
        <rFont val="華康中黑體"/>
        <family val="3"/>
      </rPr>
      <t>金額單位：新台幣元</t>
    </r>
  </si>
  <si>
    <t>總計</t>
  </si>
  <si>
    <t>中央</t>
  </si>
  <si>
    <t>其他</t>
  </si>
  <si>
    <t>興建</t>
  </si>
  <si>
    <t>改善</t>
  </si>
  <si>
    <t>Total</t>
  </si>
  <si>
    <t>Others</t>
  </si>
  <si>
    <t>－</t>
  </si>
  <si>
    <t>馬</t>
  </si>
  <si>
    <t>羊</t>
  </si>
  <si>
    <t>鹿</t>
  </si>
  <si>
    <t>水牛</t>
  </si>
  <si>
    <t>乳牛</t>
  </si>
  <si>
    <t>計</t>
  </si>
  <si>
    <t>種豬</t>
  </si>
  <si>
    <t>肉豬</t>
  </si>
  <si>
    <t>單位：隻</t>
  </si>
  <si>
    <r>
      <t>表</t>
    </r>
    <r>
      <rPr>
        <sz val="12"/>
        <rFont val="Arial"/>
        <family val="2"/>
      </rPr>
      <t>4-27</t>
    </r>
    <r>
      <rPr>
        <sz val="12"/>
        <rFont val="華康粗圓體"/>
        <family val="3"/>
      </rPr>
      <t xml:space="preserve">、乳母牛頭數及產乳量價值
</t>
    </r>
    <r>
      <rPr>
        <sz val="11"/>
        <rFont val="Arial"/>
        <family val="2"/>
      </rPr>
      <t>4-27</t>
    </r>
    <r>
      <rPr>
        <sz val="11"/>
        <rFont val="華康粗圓體"/>
        <family val="3"/>
      </rPr>
      <t>、</t>
    </r>
    <r>
      <rPr>
        <sz val="11"/>
        <rFont val="Arial"/>
        <family val="2"/>
      </rPr>
      <t>Number of Milk Cows and Milk Output</t>
    </r>
  </si>
  <si>
    <t>電動</t>
  </si>
  <si>
    <t>人工</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</si>
</sst>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_-* #,##0.0000_-;\-* #,##0.0000_-;_-* &quot;-&quot;??_-;_-@_-"/>
    <numFmt numFmtId="178" formatCode="_-* #,##0.00000_-;\-* #,##0.00000_-;_-* &quot;-&quot;??_-;_-@_-"/>
    <numFmt numFmtId="179" formatCode="#,##0;[Red]#,##0"/>
    <numFmt numFmtId="180" formatCode="0.0"/>
    <numFmt numFmtId="181" formatCode="0_);[Red]\(0\)"/>
    <numFmt numFmtId="182" formatCode="0.0000;[Red]0.0000"/>
    <numFmt numFmtId="183" formatCode="#,##0.00;[Red]#,##0.00"/>
    <numFmt numFmtId="184" formatCode="#,##0_);\(#,##0\)"/>
    <numFmt numFmtId="185" formatCode="#,##0.00_);\(#,##0.00\)"/>
    <numFmt numFmtId="186" formatCode="000"/>
    <numFmt numFmtId="187" formatCode="#,##0_ ;[Red]\-#,##0\ "/>
    <numFmt numFmtId="188" formatCode="#,##0_ "/>
    <numFmt numFmtId="189" formatCode="#,##0.0000;[Red]#,##0.0000"/>
    <numFmt numFmtId="190" formatCode="_-* #,##0.0000_-;\-* #,##0.0000_-;_-* &quot;-&quot;_-;_-@_-"/>
    <numFmt numFmtId="191" formatCode="#,##0.0000_ "/>
    <numFmt numFmtId="192" formatCode="_-* #,##0.0_-;\-* #,##0.0_-;_-* &quot;-&quot;_-;_-@_-"/>
    <numFmt numFmtId="193" formatCode="_(* #,##0_);_(* \(#,##0\);_(* &quot;-&quot;_);_(@_)"/>
    <numFmt numFmtId="194" formatCode="#,##0.0000"/>
    <numFmt numFmtId="195" formatCode="_(* #,##0.000000_);_(* \(#,##0.000000\);_(* &quot;-&quot;??_);_(@_)"/>
    <numFmt numFmtId="196" formatCode="_(* #,##0.00_);_(* \(#,##0.00\);_(* &quot;-&quot;??_);_(@_)"/>
    <numFmt numFmtId="197" formatCode="_(* \ ##0\ ##0\ ##0_);_(* \(#,##0\);_(* &quot;-&quot;??_);_(@_)"/>
    <numFmt numFmtId="198" formatCode="\ #,##0;\-\ #,##0;\ &quot;-&quot;"/>
    <numFmt numFmtId="199" formatCode="#,##0.00_ "/>
    <numFmt numFmtId="200" formatCode="0.00_);[Red]\(0.00\)"/>
    <numFmt numFmtId="201" formatCode="#,##0.000000_ "/>
    <numFmt numFmtId="202" formatCode="#,##0.000000;[Red]#,##0.000000"/>
    <numFmt numFmtId="203" formatCode="_-* #,##0_-;\-* #,##0_-;_-* &quot;-&quot;??_-;_-@_-"/>
    <numFmt numFmtId="204" formatCode="_-* #,##0.000000_-;\-* #,##0.000000_-;_-* &quot;-&quot;??_-;_-@_-"/>
    <numFmt numFmtId="205" formatCode="#,##0.00000_ "/>
    <numFmt numFmtId="206" formatCode="_-* #\ ##0.00_-;\-* #,##0.00_-;_-* &quot;-&quot;_-;_-@_-"/>
    <numFmt numFmtId="207" formatCode="_-* #\ ###\ ##0_-;\-* #\ ##0_-;_-* &quot;-&quot;_-;_-@_-"/>
    <numFmt numFmtId="208" formatCode="0.00_ "/>
    <numFmt numFmtId="209" formatCode="#,##0.00_);[Red]\(#,##0.00\)"/>
    <numFmt numFmtId="210" formatCode="#,##0_);[Red]\(#,##0\)"/>
    <numFmt numFmtId="211" formatCode="#,##0.0000_);[Red]\(#,##0.0000\)"/>
    <numFmt numFmtId="212" formatCode="0_ "/>
    <numFmt numFmtId="213" formatCode="#,##0.0_ "/>
    <numFmt numFmtId="214" formatCode="#,##0.000_ "/>
    <numFmt numFmtId="215" formatCode="_-* #,##0.0_-;\-* #,##0.0_-;_-* &quot;-&quot;??_-;_-@_-"/>
    <numFmt numFmtId="216" formatCode="0.0%"/>
    <numFmt numFmtId="217" formatCode="[$-404]AM/PM\ hh:mm:ss"/>
    <numFmt numFmtId="218" formatCode="&quot;$&quot;#,##0"/>
    <numFmt numFmtId="219" formatCode="#,##0.0;[Red]#,##0.0"/>
    <numFmt numFmtId="220" formatCode="m&quot;月&quot;d&quot;日&quot;"/>
    <numFmt numFmtId="221" formatCode="&quot;$&quot;#,##0.00"/>
    <numFmt numFmtId="222" formatCode="#,##0.000;[Red]#,##0.000"/>
    <numFmt numFmtId="223" formatCode="0.0_ "/>
    <numFmt numFmtId="224" formatCode="#,##0.0"/>
    <numFmt numFmtId="225" formatCode="#,##0;\-#,##0;\-"/>
    <numFmt numFmtId="226" formatCode="#,##0;\-#,##0;\-;"/>
    <numFmt numFmtId="227" formatCode="#,##0.00_ ;[Red]\-#,##0.00\ "/>
    <numFmt numFmtId="228" formatCode="#,##0.00;\-#,##0.00;\-"/>
    <numFmt numFmtId="229" formatCode="###,##0"/>
    <numFmt numFmtId="230" formatCode="_-* #,##0.00_-;\-* #,##0.00_-;_-* &quot;-&quot;_-;_-@_-"/>
    <numFmt numFmtId="231" formatCode="#,##0.0_ ;[Red]\-#,##0.0\ "/>
    <numFmt numFmtId="232" formatCode="0.000000_ "/>
    <numFmt numFmtId="233" formatCode="0.00000_ "/>
    <numFmt numFmtId="234" formatCode="0.0000_ "/>
    <numFmt numFmtId="235" formatCode="0.000_ "/>
    <numFmt numFmtId="236" formatCode="&quot;$&quot;#,##0;[Red]&quot;$&quot;#,##0"/>
  </numFmts>
  <fonts count="56">
    <font>
      <sz val="12"/>
      <name val="新細明體"/>
      <family val="1"/>
    </font>
    <font>
      <sz val="12"/>
      <name val="華康粗圓體"/>
      <family val="3"/>
    </font>
    <font>
      <sz val="9"/>
      <name val="新細明體"/>
      <family val="1"/>
    </font>
    <font>
      <sz val="9"/>
      <name val="Arial Narrow"/>
      <family val="2"/>
    </font>
    <font>
      <sz val="8.5"/>
      <name val="Arial Narrow"/>
      <family val="2"/>
    </font>
    <font>
      <sz val="12"/>
      <name val="Arial"/>
      <family val="2"/>
    </font>
    <font>
      <b/>
      <sz val="8.5"/>
      <name val="Arial Narrow"/>
      <family val="2"/>
    </font>
    <font>
      <sz val="8"/>
      <name val="Arial Narrow"/>
      <family val="2"/>
    </font>
    <font>
      <sz val="11"/>
      <name val="Arial"/>
      <family val="2"/>
    </font>
    <font>
      <sz val="11"/>
      <name val="華康粗圓體"/>
      <family val="3"/>
    </font>
    <font>
      <sz val="11.5"/>
      <name val="Arial"/>
      <family val="2"/>
    </font>
    <font>
      <sz val="11.5"/>
      <name val="華康粗圓體"/>
      <family val="3"/>
    </font>
    <font>
      <sz val="12"/>
      <name val="Arial Narrow"/>
      <family val="2"/>
    </font>
    <font>
      <b/>
      <sz val="8"/>
      <name val="Arial Narrow"/>
      <family val="2"/>
    </font>
    <font>
      <sz val="8"/>
      <color indexed="8"/>
      <name val="Arial Narrow"/>
      <family val="2"/>
    </font>
    <font>
      <sz val="9"/>
      <color indexed="8"/>
      <name val="Arial Narrow"/>
      <family val="2"/>
    </font>
    <font>
      <sz val="12"/>
      <color indexed="8"/>
      <name val="華康粗圓體"/>
      <family val="3"/>
    </font>
    <font>
      <sz val="12"/>
      <color indexed="8"/>
      <name val="Arial"/>
      <family val="2"/>
    </font>
    <font>
      <sz val="12"/>
      <color indexed="8"/>
      <name val="Arial Narrow"/>
      <family val="2"/>
    </font>
    <font>
      <vertAlign val="superscript"/>
      <sz val="8.5"/>
      <name val="Arial Narrow"/>
      <family val="2"/>
    </font>
    <font>
      <sz val="11"/>
      <name val="Arial Narrow"/>
      <family val="2"/>
    </font>
    <font>
      <sz val="8.5"/>
      <name val="華康粗圓體"/>
      <family val="3"/>
    </font>
    <font>
      <sz val="9"/>
      <name val="華康粗圓體"/>
      <family val="3"/>
    </font>
    <font>
      <sz val="8.5"/>
      <name val="華康中黑體"/>
      <family val="3"/>
    </font>
    <font>
      <sz val="9"/>
      <name val="華康中黑體"/>
      <family val="3"/>
    </font>
    <font>
      <b/>
      <sz val="9"/>
      <name val="Arial Narrow"/>
      <family val="2"/>
    </font>
    <font>
      <sz val="8"/>
      <name val="華康粗圓體"/>
      <family val="3"/>
    </font>
    <font>
      <sz val="8"/>
      <name val="華康中黑體"/>
      <family val="3"/>
    </font>
    <font>
      <sz val="9"/>
      <name val="Arial"/>
      <family val="2"/>
    </font>
    <font>
      <sz val="8"/>
      <color indexed="8"/>
      <name val="華康粗圓體"/>
      <family val="3"/>
    </font>
    <font>
      <sz val="9"/>
      <color indexed="8"/>
      <name val="華康中黑體"/>
      <family val="3"/>
    </font>
    <font>
      <sz val="8"/>
      <color indexed="8"/>
      <name val="華康中黑體"/>
      <family val="3"/>
    </font>
    <font>
      <sz val="8"/>
      <color indexed="10"/>
      <name val="Arial Narrow"/>
      <family val="2"/>
    </font>
    <font>
      <sz val="9"/>
      <color indexed="10"/>
      <name val="Arial Narrow"/>
      <family val="2"/>
    </font>
    <font>
      <sz val="9"/>
      <color indexed="63"/>
      <name val="華康粗圓體"/>
      <family val="3"/>
    </font>
    <font>
      <sz val="9"/>
      <color indexed="63"/>
      <name val="Arial Narrow"/>
      <family val="2"/>
    </font>
    <font>
      <sz val="8.5"/>
      <color indexed="10"/>
      <name val="Arial Narrow"/>
      <family val="2"/>
    </font>
    <font>
      <sz val="9"/>
      <color indexed="12"/>
      <name val="Arial Narrow"/>
      <family val="2"/>
    </font>
    <font>
      <sz val="9"/>
      <color indexed="8"/>
      <name val="華康粗圓體"/>
      <family val="3"/>
    </font>
    <font>
      <sz val="8"/>
      <name val="Arial"/>
      <family val="2"/>
    </font>
    <font>
      <sz val="12"/>
      <color indexed="10"/>
      <name val="Arial Narrow"/>
      <family val="2"/>
    </font>
    <font>
      <sz val="10"/>
      <name val="Arial Narrow"/>
      <family val="2"/>
    </font>
    <font>
      <sz val="12"/>
      <color indexed="12"/>
      <name val="Arial Narrow"/>
      <family val="2"/>
    </font>
    <font>
      <b/>
      <sz val="12"/>
      <color indexed="10"/>
      <name val="Arial Narrow"/>
      <family val="2"/>
    </font>
    <font>
      <sz val="10"/>
      <name val="Arial"/>
      <family val="2"/>
    </font>
    <font>
      <sz val="10"/>
      <name val="華康粗圓體"/>
      <family val="3"/>
    </font>
    <font>
      <sz val="8"/>
      <name val="細明體"/>
      <family val="3"/>
    </font>
    <font>
      <sz val="8.5"/>
      <color indexed="8"/>
      <name val="Arial Narrow"/>
      <family val="2"/>
    </font>
    <font>
      <sz val="8.5"/>
      <color indexed="8"/>
      <name val="華康中黑體"/>
      <family val="3"/>
    </font>
    <font>
      <b/>
      <sz val="8.5"/>
      <color indexed="8"/>
      <name val="Arial Narrow"/>
      <family val="2"/>
    </font>
    <font>
      <sz val="9.5"/>
      <color indexed="8"/>
      <name val="華康粗圓體"/>
      <family val="3"/>
    </font>
    <font>
      <sz val="9.5"/>
      <color indexed="8"/>
      <name val="Arial"/>
      <family val="2"/>
    </font>
    <font>
      <vertAlign val="superscript"/>
      <sz val="9"/>
      <name val="Arial Narrow"/>
      <family val="2"/>
    </font>
    <font>
      <vertAlign val="superscript"/>
      <sz val="9"/>
      <color indexed="8"/>
      <name val="Arial Narrow"/>
      <family val="2"/>
    </font>
    <font>
      <b/>
      <sz val="8.5"/>
      <name val="華康粗圓體"/>
      <family val="3"/>
    </font>
    <font>
      <vertAlign val="superscript"/>
      <sz val="8"/>
      <name val="Arial Narrow"/>
      <family val="2"/>
    </font>
  </fonts>
  <fills count="3">
    <fill>
      <patternFill/>
    </fill>
    <fill>
      <patternFill patternType="gray125"/>
    </fill>
    <fill>
      <patternFill patternType="solid">
        <fgColor indexed="9"/>
        <bgColor indexed="64"/>
      </patternFill>
    </fill>
  </fills>
  <borders count="59">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color indexed="63"/>
      </right>
      <top style="medium"/>
      <bottom style="thin"/>
    </border>
    <border>
      <left style="medium"/>
      <right style="thin"/>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style="medium"/>
      <bottom style="thin"/>
    </border>
    <border>
      <left style="medium"/>
      <right>
        <color indexed="63"/>
      </right>
      <top style="medium"/>
      <bottom style="thin"/>
    </border>
    <border>
      <left style="thin"/>
      <right style="thin"/>
      <top style="thin"/>
      <bottom style="medium"/>
    </border>
    <border>
      <left>
        <color indexed="63"/>
      </left>
      <right style="thin"/>
      <top style="thin"/>
      <bottom>
        <color indexed="63"/>
      </bottom>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thin"/>
      <right>
        <color indexed="63"/>
      </right>
      <top style="thin"/>
      <bottom>
        <color indexed="63"/>
      </bottom>
    </border>
    <border>
      <left style="thin"/>
      <right>
        <color indexed="63"/>
      </right>
      <top style="medium"/>
      <bottom style="thin"/>
    </border>
    <border>
      <left style="thin"/>
      <right style="thin"/>
      <top style="medium"/>
      <bottom>
        <color indexed="63"/>
      </botto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color indexed="63"/>
      </top>
      <bottom style="thin"/>
    </border>
    <border>
      <left style="thin"/>
      <right style="thin"/>
      <top style="medium"/>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style="medium"/>
      <right style="thin"/>
      <top style="medium"/>
      <bottom style="thin"/>
    </border>
    <border>
      <left style="medium"/>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style="thin"/>
      <top style="thin"/>
      <bottom style="thin"/>
    </border>
    <border>
      <left style="thin"/>
      <right style="thin"/>
      <top>
        <color indexed="63"/>
      </top>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60">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wrapText="1"/>
    </xf>
    <xf numFmtId="0" fontId="4" fillId="0" borderId="0" xfId="0" applyFont="1" applyBorder="1" applyAlignment="1">
      <alignment vertical="center"/>
    </xf>
    <xf numFmtId="0" fontId="5" fillId="0" borderId="0" xfId="0" applyFont="1" applyAlignment="1">
      <alignment vertical="center"/>
    </xf>
    <xf numFmtId="0" fontId="4" fillId="0" borderId="2" xfId="0" applyFont="1" applyBorder="1" applyAlignment="1">
      <alignment horizontal="center" vertical="center" wrapText="1"/>
    </xf>
    <xf numFmtId="0" fontId="4" fillId="0" borderId="0" xfId="0" applyFont="1" applyAlignment="1">
      <alignment horizontal="center" vertical="center"/>
    </xf>
    <xf numFmtId="49" fontId="4" fillId="0" borderId="0" xfId="15" applyNumberFormat="1" applyFont="1" applyAlignment="1">
      <alignment horizontal="righ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quotePrefix="1">
      <alignment horizontal="left" vertical="center"/>
    </xf>
    <xf numFmtId="0" fontId="4" fillId="0" borderId="0"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199" fontId="4" fillId="0" borderId="10" xfId="0" applyNumberFormat="1" applyFont="1" applyBorder="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199" fontId="4" fillId="0" borderId="10" xfId="15" applyNumberFormat="1" applyFont="1" applyBorder="1" applyAlignment="1">
      <alignment horizontal="right" vertical="center"/>
    </xf>
    <xf numFmtId="0" fontId="3" fillId="0" borderId="0" xfId="0" applyFont="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Fill="1" applyAlignment="1">
      <alignment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Fill="1" applyAlignment="1">
      <alignment vertical="center"/>
    </xf>
    <xf numFmtId="0" fontId="4" fillId="0" borderId="10" xfId="0" applyFont="1" applyBorder="1" applyAlignment="1">
      <alignment vertical="center"/>
    </xf>
    <xf numFmtId="0" fontId="7" fillId="0" borderId="0" xfId="0" applyFont="1" applyAlignment="1">
      <alignment horizontal="right" vertic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distributed" vertical="center" wrapText="1"/>
    </xf>
    <xf numFmtId="0" fontId="7" fillId="0" borderId="1" xfId="0" applyFont="1" applyBorder="1" applyAlignment="1">
      <alignment vertical="center" wrapText="1"/>
    </xf>
    <xf numFmtId="0" fontId="7" fillId="0" borderId="1" xfId="0" applyFont="1" applyBorder="1" applyAlignment="1">
      <alignment horizontal="distributed"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vertical="center"/>
    </xf>
    <xf numFmtId="0" fontId="7" fillId="0" borderId="1" xfId="0" applyFont="1" applyBorder="1" applyAlignment="1">
      <alignment horizontal="center" vertical="center" wrapText="1"/>
    </xf>
    <xf numFmtId="0" fontId="5" fillId="0" borderId="0" xfId="0" applyFont="1" applyAlignment="1">
      <alignment horizontal="center" vertical="center" wrapText="1"/>
    </xf>
    <xf numFmtId="0" fontId="13" fillId="0" borderId="0" xfId="0" applyFont="1" applyAlignment="1">
      <alignment horizontal="right" vertical="center"/>
    </xf>
    <xf numFmtId="0" fontId="5" fillId="0" borderId="0" xfId="0" applyFont="1" applyAlignment="1">
      <alignment vertical="center" wrapText="1"/>
    </xf>
    <xf numFmtId="49" fontId="7" fillId="0" borderId="0" xfId="0" applyNumberFormat="1" applyFont="1" applyAlignment="1">
      <alignment horizontal="right" vertical="center"/>
    </xf>
    <xf numFmtId="49" fontId="7" fillId="0" borderId="0" xfId="0" applyNumberFormat="1" applyFont="1" applyBorder="1" applyAlignment="1">
      <alignment horizontal="right" vertical="top"/>
    </xf>
    <xf numFmtId="49" fontId="7" fillId="0" borderId="0" xfId="0" applyNumberFormat="1" applyFont="1" applyBorder="1" applyAlignment="1">
      <alignment horizontal="right" vertical="center"/>
    </xf>
    <xf numFmtId="179" fontId="7" fillId="0" borderId="10" xfId="0" applyNumberFormat="1" applyFont="1" applyBorder="1" applyAlignment="1">
      <alignment horizontal="right" vertical="center" wrapText="1"/>
    </xf>
    <xf numFmtId="183" fontId="7" fillId="0" borderId="10" xfId="0" applyNumberFormat="1" applyFont="1" applyBorder="1" applyAlignment="1">
      <alignment horizontal="right" vertical="center" wrapText="1"/>
    </xf>
    <xf numFmtId="179" fontId="7" fillId="0" borderId="13" xfId="0" applyNumberFormat="1" applyFont="1" applyBorder="1" applyAlignment="1">
      <alignment horizontal="right" vertical="center" wrapText="1"/>
    </xf>
    <xf numFmtId="0" fontId="7" fillId="0" borderId="0" xfId="0" applyFont="1" applyBorder="1" applyAlignment="1" quotePrefix="1">
      <alignment horizontal="left" vertical="center"/>
    </xf>
    <xf numFmtId="0" fontId="7" fillId="0" borderId="0" xfId="0" applyFont="1" applyBorder="1" applyAlignment="1">
      <alignment horizontal="center" vertical="center"/>
    </xf>
    <xf numFmtId="0" fontId="7" fillId="0" borderId="0" xfId="0" applyFont="1" applyAlignment="1">
      <alignment horizontal="right" vertical="top"/>
    </xf>
    <xf numFmtId="0" fontId="13" fillId="0" borderId="0" xfId="0" applyFont="1" applyAlignment="1">
      <alignment horizontal="left" vertical="center"/>
    </xf>
    <xf numFmtId="0" fontId="7" fillId="0" borderId="0" xfId="0" applyFont="1" applyBorder="1" applyAlignment="1">
      <alignment horizontal="center" vertical="center"/>
    </xf>
    <xf numFmtId="0" fontId="7" fillId="0" borderId="6" xfId="0" applyFont="1" applyBorder="1" applyAlignment="1">
      <alignment horizontal="right" vertical="center" wrapText="1"/>
    </xf>
    <xf numFmtId="183" fontId="7" fillId="0" borderId="7" xfId="0" applyNumberFormat="1" applyFont="1" applyBorder="1" applyAlignment="1">
      <alignment horizontal="right" vertical="center" wrapText="1"/>
    </xf>
    <xf numFmtId="0" fontId="7" fillId="0" borderId="7" xfId="0" applyFont="1" applyBorder="1" applyAlignment="1">
      <alignment horizontal="right" vertical="center" wrapText="1"/>
    </xf>
    <xf numFmtId="0" fontId="7" fillId="0" borderId="9" xfId="0" applyFont="1" applyBorder="1" applyAlignment="1">
      <alignment horizontal="right" vertical="center" wrapText="1"/>
    </xf>
    <xf numFmtId="0" fontId="15" fillId="0" borderId="0" xfId="0" applyFont="1" applyAlignment="1">
      <alignment vertical="center"/>
    </xf>
    <xf numFmtId="0" fontId="17" fillId="0" borderId="0" xfId="0" applyFont="1" applyAlignment="1">
      <alignment vertical="center"/>
    </xf>
    <xf numFmtId="0" fontId="12" fillId="0" borderId="0" xfId="0" applyFont="1" applyAlignment="1">
      <alignment vertical="center"/>
    </xf>
    <xf numFmtId="49" fontId="4" fillId="0" borderId="0" xfId="0" applyNumberFormat="1" applyFont="1" applyAlignment="1">
      <alignment horizontal="left" vertical="center"/>
    </xf>
    <xf numFmtId="0" fontId="15" fillId="0" borderId="0" xfId="0" applyFont="1" applyBorder="1" applyAlignment="1">
      <alignment horizontal="right" vertical="center"/>
    </xf>
    <xf numFmtId="0" fontId="3" fillId="0" borderId="0" xfId="0" applyFont="1" applyFill="1" applyBorder="1" applyAlignment="1">
      <alignment horizontal="right" vertical="center"/>
    </xf>
    <xf numFmtId="0" fontId="4" fillId="0" borderId="0" xfId="0" applyFont="1" applyAlignment="1">
      <alignment vertical="center" wrapText="1"/>
    </xf>
    <xf numFmtId="0" fontId="4" fillId="0" borderId="14" xfId="0" applyFont="1" applyBorder="1" applyAlignment="1">
      <alignment horizontal="center" vertical="center"/>
    </xf>
    <xf numFmtId="183" fontId="3" fillId="0" borderId="15" xfId="0" applyNumberFormat="1" applyFont="1" applyBorder="1" applyAlignment="1">
      <alignment horizontal="right" vertical="center"/>
    </xf>
    <xf numFmtId="183" fontId="3" fillId="0" borderId="10" xfId="0" applyNumberFormat="1" applyFont="1" applyBorder="1" applyAlignment="1">
      <alignment horizontal="right" vertical="center"/>
    </xf>
    <xf numFmtId="183" fontId="3" fillId="0" borderId="16" xfId="0" applyNumberFormat="1" applyFont="1" applyBorder="1" applyAlignment="1">
      <alignment horizontal="right" vertical="center"/>
    </xf>
    <xf numFmtId="183" fontId="3" fillId="0" borderId="13" xfId="0" applyNumberFormat="1" applyFont="1" applyBorder="1" applyAlignment="1">
      <alignment horizontal="right" vertical="center"/>
    </xf>
    <xf numFmtId="183" fontId="3" fillId="0" borderId="6" xfId="0" applyNumberFormat="1" applyFont="1" applyBorder="1" applyAlignment="1">
      <alignment horizontal="right" vertical="center"/>
    </xf>
    <xf numFmtId="183" fontId="3" fillId="0" borderId="8" xfId="0" applyNumberFormat="1" applyFont="1" applyBorder="1" applyAlignment="1">
      <alignment horizontal="right" vertical="center"/>
    </xf>
    <xf numFmtId="183" fontId="3" fillId="0" borderId="7"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0" xfId="0" applyNumberFormat="1" applyFont="1" applyBorder="1" applyAlignment="1">
      <alignment horizontal="right" vertical="center"/>
    </xf>
    <xf numFmtId="179" fontId="3" fillId="0" borderId="16" xfId="0" applyNumberFormat="1" applyFont="1" applyBorder="1" applyAlignment="1">
      <alignment horizontal="right" vertical="center"/>
    </xf>
    <xf numFmtId="179" fontId="3" fillId="0" borderId="13" xfId="0" applyNumberFormat="1" applyFont="1" applyBorder="1" applyAlignment="1">
      <alignment horizontal="right" vertical="center"/>
    </xf>
    <xf numFmtId="179" fontId="7" fillId="0" borderId="10" xfId="0" applyNumberFormat="1" applyFont="1" applyBorder="1" applyAlignment="1">
      <alignment vertical="center"/>
    </xf>
    <xf numFmtId="179" fontId="7" fillId="0" borderId="13" xfId="0" applyNumberFormat="1" applyFont="1" applyBorder="1" applyAlignment="1">
      <alignment vertical="center"/>
    </xf>
    <xf numFmtId="179" fontId="4" fillId="0" borderId="10" xfId="0" applyNumberFormat="1" applyFont="1" applyBorder="1" applyAlignment="1">
      <alignment horizontal="right" vertical="center" wrapText="1"/>
    </xf>
    <xf numFmtId="179" fontId="4" fillId="0" borderId="10" xfId="0" applyNumberFormat="1" applyFont="1" applyBorder="1" applyAlignment="1">
      <alignment vertical="center"/>
    </xf>
    <xf numFmtId="179" fontId="4" fillId="0" borderId="16" xfId="15" applyNumberFormat="1" applyFont="1" applyBorder="1" applyAlignment="1">
      <alignment vertical="center"/>
    </xf>
    <xf numFmtId="179" fontId="4" fillId="0" borderId="16" xfId="0" applyNumberFormat="1" applyFont="1" applyBorder="1" applyAlignment="1">
      <alignment horizontal="right" vertical="center" wrapText="1"/>
    </xf>
    <xf numFmtId="179" fontId="4" fillId="0" borderId="16" xfId="0" applyNumberFormat="1" applyFont="1" applyBorder="1" applyAlignment="1">
      <alignment vertical="center"/>
    </xf>
    <xf numFmtId="179" fontId="4" fillId="0" borderId="13" xfId="0" applyNumberFormat="1" applyFont="1" applyBorder="1" applyAlignment="1">
      <alignment vertical="center"/>
    </xf>
    <xf numFmtId="179" fontId="4" fillId="0" borderId="13" xfId="0" applyNumberFormat="1" applyFont="1" applyBorder="1" applyAlignment="1">
      <alignment horizontal="right" vertical="center" wrapText="1"/>
    </xf>
    <xf numFmtId="0" fontId="18" fillId="0" borderId="0" xfId="0" applyFont="1" applyAlignment="1">
      <alignment vertical="center"/>
    </xf>
    <xf numFmtId="0" fontId="5" fillId="0" borderId="0" xfId="0" applyFont="1" applyAlignment="1">
      <alignment horizontal="center" vertical="center"/>
    </xf>
    <xf numFmtId="179" fontId="4" fillId="0" borderId="10" xfId="0" applyNumberFormat="1" applyFont="1" applyBorder="1" applyAlignment="1">
      <alignment horizontal="right" vertical="center"/>
    </xf>
    <xf numFmtId="179" fontId="4" fillId="0" borderId="16" xfId="0" applyNumberFormat="1" applyFont="1" applyBorder="1" applyAlignment="1">
      <alignment horizontal="right" vertical="center"/>
    </xf>
    <xf numFmtId="179" fontId="4" fillId="0" borderId="13"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4" fillId="0" borderId="9" xfId="0" applyNumberFormat="1" applyFont="1" applyBorder="1" applyAlignment="1">
      <alignment horizontal="right" vertical="center"/>
    </xf>
    <xf numFmtId="0" fontId="4" fillId="0" borderId="0" xfId="0" applyFont="1" applyBorder="1" applyAlignment="1">
      <alignment horizontal="right" vertical="center"/>
    </xf>
    <xf numFmtId="179" fontId="4" fillId="0" borderId="0" xfId="0" applyNumberFormat="1" applyFont="1" applyBorder="1" applyAlignment="1">
      <alignment horizontal="right" vertical="center"/>
    </xf>
    <xf numFmtId="0" fontId="4" fillId="0" borderId="15" xfId="0" applyFont="1" applyBorder="1" applyAlignment="1">
      <alignment horizontal="right" vertical="center" wrapText="1"/>
    </xf>
    <xf numFmtId="0" fontId="4" fillId="0" borderId="16" xfId="0" applyFont="1" applyBorder="1" applyAlignment="1">
      <alignment vertical="center"/>
    </xf>
    <xf numFmtId="0" fontId="4" fillId="0" borderId="13" xfId="0" applyFont="1" applyBorder="1" applyAlignment="1">
      <alignment vertical="center"/>
    </xf>
    <xf numFmtId="0" fontId="3" fillId="0" borderId="0" xfId="0" applyFont="1" applyAlignment="1">
      <alignment horizontal="justify" vertical="center"/>
    </xf>
    <xf numFmtId="0" fontId="4" fillId="0" borderId="1" xfId="0" applyFont="1" applyBorder="1" applyAlignment="1">
      <alignment horizontal="distributed" vertical="center" wrapText="1"/>
    </xf>
    <xf numFmtId="0" fontId="4" fillId="0" borderId="0" xfId="0" applyFont="1" applyBorder="1" applyAlignment="1">
      <alignment horizontal="left" vertical="center" wrapText="1"/>
    </xf>
    <xf numFmtId="183" fontId="4" fillId="0" borderId="10" xfId="0" applyNumberFormat="1" applyFont="1" applyBorder="1" applyAlignment="1">
      <alignment horizontal="right" vertical="center"/>
    </xf>
    <xf numFmtId="183" fontId="4" fillId="0" borderId="10" xfId="15" applyNumberFormat="1" applyFont="1" applyBorder="1" applyAlignment="1">
      <alignment horizontal="right" vertical="center"/>
    </xf>
    <xf numFmtId="179" fontId="4" fillId="0" borderId="10" xfId="15" applyNumberFormat="1" applyFont="1" applyBorder="1" applyAlignment="1">
      <alignment horizontal="right" vertical="center"/>
    </xf>
    <xf numFmtId="179" fontId="4" fillId="0" borderId="17" xfId="0" applyNumberFormat="1" applyFont="1" applyBorder="1" applyAlignment="1">
      <alignment horizontal="right" vertical="center"/>
    </xf>
    <xf numFmtId="0" fontId="3" fillId="0" borderId="0" xfId="0" applyFont="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79" fontId="4" fillId="0" borderId="15" xfId="0" applyNumberFormat="1" applyFont="1" applyBorder="1" applyAlignment="1">
      <alignment horizontal="right" vertical="center"/>
    </xf>
    <xf numFmtId="0" fontId="3" fillId="0" borderId="19" xfId="0" applyFont="1" applyBorder="1" applyAlignment="1">
      <alignment horizontal="center" vertical="center" wrapText="1"/>
    </xf>
    <xf numFmtId="188" fontId="3" fillId="0" borderId="15" xfId="0" applyNumberFormat="1" applyFont="1" applyBorder="1" applyAlignment="1">
      <alignment horizontal="right" vertical="center"/>
    </xf>
    <xf numFmtId="188" fontId="3" fillId="0" borderId="10" xfId="0" applyNumberFormat="1" applyFont="1" applyBorder="1" applyAlignment="1">
      <alignment horizontal="right" vertical="center"/>
    </xf>
    <xf numFmtId="188" fontId="3" fillId="0" borderId="16" xfId="0" applyNumberFormat="1" applyFont="1" applyBorder="1" applyAlignment="1">
      <alignment horizontal="right" vertical="center"/>
    </xf>
    <xf numFmtId="188" fontId="3" fillId="0" borderId="13" xfId="0" applyNumberFormat="1" applyFont="1" applyBorder="1" applyAlignment="1">
      <alignment horizontal="right" vertical="center"/>
    </xf>
    <xf numFmtId="188" fontId="3" fillId="0" borderId="17" xfId="0" applyNumberFormat="1" applyFont="1" applyBorder="1" applyAlignment="1">
      <alignment horizontal="right" vertical="center"/>
    </xf>
    <xf numFmtId="0" fontId="20" fillId="0" borderId="0" xfId="0" applyFont="1" applyAlignment="1">
      <alignment vertical="center"/>
    </xf>
    <xf numFmtId="179" fontId="7" fillId="0" borderId="15" xfId="0" applyNumberFormat="1" applyFont="1" applyBorder="1" applyAlignment="1">
      <alignment horizontal="right" vertical="center"/>
    </xf>
    <xf numFmtId="179" fontId="7" fillId="0" borderId="10" xfId="0" applyNumberFormat="1" applyFont="1" applyBorder="1" applyAlignment="1">
      <alignment horizontal="right" vertical="center"/>
    </xf>
    <xf numFmtId="179" fontId="4" fillId="0" borderId="6" xfId="0" applyNumberFormat="1" applyFont="1" applyBorder="1" applyAlignment="1">
      <alignment horizontal="right" vertical="center"/>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0" xfId="0" applyFont="1" applyFill="1" applyAlignment="1">
      <alignment horizontal="right" vertical="center"/>
    </xf>
    <xf numFmtId="0" fontId="4" fillId="0" borderId="16" xfId="0" applyFont="1" applyBorder="1" applyAlignment="1">
      <alignment horizontal="right" vertical="center" wrapText="1"/>
    </xf>
    <xf numFmtId="188" fontId="4" fillId="0" borderId="13" xfId="0" applyNumberFormat="1" applyFont="1" applyBorder="1" applyAlignment="1">
      <alignment horizontal="right" vertical="center" wrapText="1"/>
    </xf>
    <xf numFmtId="183" fontId="4" fillId="0" borderId="13" xfId="0" applyNumberFormat="1" applyFont="1" applyBorder="1" applyAlignment="1">
      <alignment horizontal="right" vertical="center"/>
    </xf>
    <xf numFmtId="179" fontId="7" fillId="0" borderId="15" xfId="0" applyNumberFormat="1" applyFont="1" applyBorder="1" applyAlignment="1">
      <alignment horizontal="right" vertical="center" wrapText="1"/>
    </xf>
    <xf numFmtId="179" fontId="7" fillId="0" borderId="16" xfId="0" applyNumberFormat="1" applyFont="1" applyBorder="1" applyAlignment="1">
      <alignment horizontal="right" vertical="center" wrapText="1"/>
    </xf>
    <xf numFmtId="179" fontId="7" fillId="0" borderId="0" xfId="0" applyNumberFormat="1" applyFont="1" applyBorder="1" applyAlignment="1">
      <alignment horizontal="right" vertical="center" wrapText="1"/>
    </xf>
    <xf numFmtId="0" fontId="3" fillId="0" borderId="0" xfId="0" applyFont="1" applyFill="1" applyAlignment="1">
      <alignment horizontal="right" vertical="center"/>
    </xf>
    <xf numFmtId="0" fontId="3" fillId="0" borderId="0" xfId="0" applyFont="1" applyFill="1" applyAlignment="1">
      <alignment horizontal="right"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9" fontId="3" fillId="0" borderId="7" xfId="0" applyNumberFormat="1" applyFont="1" applyBorder="1" applyAlignment="1">
      <alignment horizontal="right" vertical="center"/>
    </xf>
    <xf numFmtId="179" fontId="7" fillId="0" borderId="16" xfId="0" applyNumberFormat="1" applyFont="1" applyBorder="1" applyAlignment="1">
      <alignment horizontal="right" vertical="center"/>
    </xf>
    <xf numFmtId="0" fontId="7" fillId="0" borderId="2" xfId="0" applyFont="1" applyFill="1" applyBorder="1" applyAlignment="1">
      <alignment horizontal="center" vertical="center" wrapText="1"/>
    </xf>
    <xf numFmtId="0" fontId="4"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vertical="center" wrapText="1"/>
    </xf>
    <xf numFmtId="0" fontId="21" fillId="0" borderId="20" xfId="0" applyFont="1" applyBorder="1" applyAlignment="1">
      <alignment horizontal="center" vertical="center" wrapText="1"/>
    </xf>
    <xf numFmtId="0" fontId="21" fillId="0" borderId="0" xfId="0" applyFont="1" applyBorder="1" applyAlignment="1">
      <alignment horizontal="left" vertical="center" wrapText="1"/>
    </xf>
    <xf numFmtId="0" fontId="4" fillId="0" borderId="0" xfId="0" applyFont="1" applyBorder="1" applyAlignment="1">
      <alignment horizontal="left" vertical="center" wrapText="1"/>
    </xf>
    <xf numFmtId="0" fontId="23" fillId="0" borderId="0" xfId="0" applyFont="1" applyAlignment="1">
      <alignment vertical="center"/>
    </xf>
    <xf numFmtId="0" fontId="22" fillId="0" borderId="21" xfId="0" applyFont="1" applyBorder="1" applyAlignment="1">
      <alignment horizontal="center" vertical="center" wrapText="1"/>
    </xf>
    <xf numFmtId="0" fontId="23" fillId="0" borderId="0" xfId="0" applyFont="1" applyAlignment="1">
      <alignment horizontal="right" vertical="center"/>
    </xf>
    <xf numFmtId="0" fontId="24" fillId="0" borderId="0" xfId="0" applyFont="1" applyAlignment="1">
      <alignment vertical="center"/>
    </xf>
    <xf numFmtId="183" fontId="22" fillId="0" borderId="10" xfId="0" applyNumberFormat="1" applyFont="1" applyBorder="1" applyAlignment="1">
      <alignment horizontal="right" vertical="center"/>
    </xf>
    <xf numFmtId="183" fontId="3" fillId="0" borderId="10" xfId="15" applyNumberFormat="1" applyFont="1" applyBorder="1" applyAlignment="1">
      <alignment horizontal="right" vertical="center"/>
    </xf>
    <xf numFmtId="183" fontId="3" fillId="0" borderId="7" xfId="15" applyNumberFormat="1" applyFont="1" applyBorder="1" applyAlignment="1">
      <alignment horizontal="right" vertical="center"/>
    </xf>
    <xf numFmtId="183" fontId="3" fillId="0" borderId="9" xfId="0" applyNumberFormat="1" applyFont="1" applyBorder="1" applyAlignment="1">
      <alignment horizontal="right" vertical="center"/>
    </xf>
    <xf numFmtId="183" fontId="22" fillId="0" borderId="10" xfId="15" applyNumberFormat="1" applyFont="1" applyBorder="1" applyAlignment="1">
      <alignment horizontal="right" vertical="center"/>
    </xf>
    <xf numFmtId="183" fontId="22" fillId="0" borderId="7" xfId="15" applyNumberFormat="1" applyFont="1" applyBorder="1" applyAlignment="1">
      <alignment horizontal="right" vertical="center"/>
    </xf>
    <xf numFmtId="0" fontId="24" fillId="0" borderId="0" xfId="0" applyFont="1" applyAlignment="1">
      <alignment horizontal="right" vertical="center"/>
    </xf>
    <xf numFmtId="0" fontId="25" fillId="0" borderId="0" xfId="0" applyFont="1" applyAlignment="1">
      <alignment vertical="center"/>
    </xf>
    <xf numFmtId="43" fontId="3" fillId="0" borderId="0" xfId="15" applyFont="1" applyBorder="1" applyAlignment="1">
      <alignment horizontal="center" vertical="center" wrapText="1"/>
    </xf>
    <xf numFmtId="43" fontId="3" fillId="0" borderId="2" xfId="15"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3" fillId="0" borderId="5" xfId="0" applyFont="1" applyBorder="1" applyAlignment="1">
      <alignment vertical="center" wrapText="1"/>
    </xf>
    <xf numFmtId="0" fontId="22" fillId="0" borderId="0" xfId="0" applyFont="1" applyBorder="1" applyAlignment="1">
      <alignment horizontal="left" vertical="center" wrapText="1"/>
    </xf>
    <xf numFmtId="0" fontId="3" fillId="0" borderId="0" xfId="0" applyFont="1" applyBorder="1" applyAlignment="1">
      <alignment horizontal="left" vertical="center" wrapText="1"/>
    </xf>
    <xf numFmtId="0" fontId="22" fillId="0" borderId="0" xfId="0" applyFont="1" applyBorder="1" applyAlignment="1">
      <alignment vertical="center" wrapText="1"/>
    </xf>
    <xf numFmtId="0" fontId="22" fillId="0" borderId="1" xfId="0" applyFont="1" applyBorder="1" applyAlignment="1">
      <alignment vertical="center" wrapText="1"/>
    </xf>
    <xf numFmtId="179" fontId="3" fillId="0" borderId="10" xfId="15" applyNumberFormat="1" applyFont="1" applyBorder="1" applyAlignment="1">
      <alignment horizontal="right" vertic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xf>
    <xf numFmtId="0" fontId="22" fillId="0" borderId="0" xfId="0" applyFont="1" applyBorder="1" applyAlignment="1">
      <alignment horizontal="center" vertical="center" wrapText="1"/>
    </xf>
    <xf numFmtId="179" fontId="22" fillId="0" borderId="13" xfId="0" applyNumberFormat="1" applyFont="1" applyBorder="1" applyAlignment="1">
      <alignment horizontal="right" vertical="center"/>
    </xf>
    <xf numFmtId="183" fontId="3" fillId="0" borderId="17" xfId="0" applyNumberFormat="1" applyFont="1" applyBorder="1" applyAlignment="1">
      <alignment horizontal="right" vertical="center"/>
    </xf>
    <xf numFmtId="183" fontId="3" fillId="0" borderId="0" xfId="0" applyNumberFormat="1" applyFont="1" applyBorder="1" applyAlignment="1">
      <alignment horizontal="right" vertical="center"/>
    </xf>
    <xf numFmtId="179" fontId="3" fillId="0" borderId="13" xfId="15" applyNumberFormat="1" applyFont="1" applyBorder="1" applyAlignment="1">
      <alignment horizontal="right" vertical="center"/>
    </xf>
    <xf numFmtId="49" fontId="3" fillId="0" borderId="0" xfId="0" applyNumberFormat="1" applyFont="1" applyAlignment="1">
      <alignment horizontal="right" vertical="center"/>
    </xf>
    <xf numFmtId="179" fontId="22" fillId="0" borderId="13" xfId="15" applyNumberFormat="1" applyFont="1" applyBorder="1" applyAlignment="1">
      <alignment horizontal="right" vertical="center"/>
    </xf>
    <xf numFmtId="179" fontId="22" fillId="0" borderId="7" xfId="15" applyNumberFormat="1" applyFont="1" applyBorder="1" applyAlignment="1">
      <alignment horizontal="right" vertical="center"/>
    </xf>
    <xf numFmtId="179" fontId="22" fillId="0" borderId="8" xfId="15" applyNumberFormat="1" applyFont="1" applyBorder="1" applyAlignment="1">
      <alignment horizontal="right" vertical="center"/>
    </xf>
    <xf numFmtId="0" fontId="21" fillId="0" borderId="24"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1"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3" xfId="0" applyFont="1" applyBorder="1" applyAlignment="1">
      <alignment horizontal="center" vertical="center" wrapText="1"/>
    </xf>
    <xf numFmtId="183" fontId="22" fillId="0" borderId="16" xfId="0" applyNumberFormat="1" applyFont="1" applyBorder="1" applyAlignment="1">
      <alignment horizontal="right" vertical="center"/>
    </xf>
    <xf numFmtId="179" fontId="22" fillId="0" borderId="10" xfId="0" applyNumberFormat="1" applyFont="1" applyBorder="1" applyAlignment="1">
      <alignment horizontal="right" vertical="center"/>
    </xf>
    <xf numFmtId="179" fontId="22" fillId="0" borderId="10" xfId="15" applyNumberFormat="1" applyFont="1" applyBorder="1" applyAlignment="1">
      <alignment horizontal="right" vertical="center"/>
    </xf>
    <xf numFmtId="183" fontId="22" fillId="0" borderId="16" xfId="15" applyNumberFormat="1" applyFont="1" applyBorder="1" applyAlignment="1">
      <alignment horizontal="right" vertical="center"/>
    </xf>
    <xf numFmtId="179" fontId="22" fillId="0" borderId="16" xfId="0" applyNumberFormat="1" applyFont="1" applyBorder="1" applyAlignment="1">
      <alignment horizontal="right" vertical="center"/>
    </xf>
    <xf numFmtId="179" fontId="22" fillId="0" borderId="16" xfId="15" applyNumberFormat="1" applyFont="1" applyBorder="1" applyAlignment="1">
      <alignment horizontal="right" vertical="center"/>
    </xf>
    <xf numFmtId="183" fontId="22" fillId="0" borderId="8" xfId="15" applyNumberFormat="1" applyFont="1" applyBorder="1" applyAlignment="1">
      <alignment horizontal="right" vertical="center"/>
    </xf>
    <xf numFmtId="183" fontId="22" fillId="0" borderId="8" xfId="0" applyNumberFormat="1" applyFont="1" applyBorder="1" applyAlignment="1">
      <alignment horizontal="right" vertical="center"/>
    </xf>
    <xf numFmtId="183" fontId="22" fillId="0" borderId="7" xfId="0" applyNumberFormat="1" applyFont="1" applyBorder="1" applyAlignment="1">
      <alignment horizontal="right" vertical="center"/>
    </xf>
    <xf numFmtId="179" fontId="22" fillId="0" borderId="7" xfId="0" applyNumberFormat="1" applyFont="1" applyBorder="1" applyAlignment="1">
      <alignment horizontal="right" vertical="center"/>
    </xf>
    <xf numFmtId="179" fontId="22" fillId="0" borderId="9" xfId="0" applyNumberFormat="1" applyFont="1" applyBorder="1" applyAlignment="1">
      <alignment horizontal="right" vertical="center"/>
    </xf>
    <xf numFmtId="183" fontId="3" fillId="0" borderId="16" xfId="15" applyNumberFormat="1" applyFont="1" applyBorder="1" applyAlignment="1">
      <alignment horizontal="right" vertical="center"/>
    </xf>
    <xf numFmtId="0" fontId="21" fillId="0" borderId="25" xfId="0" applyFont="1" applyBorder="1" applyAlignment="1">
      <alignment horizontal="center" vertical="center" wrapText="1"/>
    </xf>
    <xf numFmtId="199" fontId="21" fillId="0" borderId="16" xfId="15" applyNumberFormat="1" applyFont="1" applyBorder="1" applyAlignment="1">
      <alignment horizontal="right" vertical="center"/>
    </xf>
    <xf numFmtId="199" fontId="21" fillId="0" borderId="10" xfId="15" applyNumberFormat="1" applyFont="1" applyBorder="1" applyAlignment="1">
      <alignment horizontal="right" vertical="center"/>
    </xf>
    <xf numFmtId="199" fontId="21" fillId="0" borderId="7" xfId="15" applyNumberFormat="1" applyFont="1" applyBorder="1" applyAlignment="1">
      <alignment horizontal="right" vertical="center"/>
    </xf>
    <xf numFmtId="0" fontId="4" fillId="0" borderId="26" xfId="0" applyFont="1" applyBorder="1" applyAlignment="1">
      <alignment horizontal="left" vertical="center" wrapText="1"/>
    </xf>
    <xf numFmtId="0" fontId="4" fillId="0" borderId="3" xfId="0" applyFont="1" applyBorder="1" applyAlignment="1">
      <alignment horizontal="distributed" vertical="center" wrapText="1"/>
    </xf>
    <xf numFmtId="0" fontId="4" fillId="0" borderId="15" xfId="0" applyFont="1" applyBorder="1" applyAlignment="1">
      <alignment horizontal="left" vertical="center"/>
    </xf>
    <xf numFmtId="199" fontId="4" fillId="0" borderId="27" xfId="15" applyNumberFormat="1" applyFont="1" applyBorder="1" applyAlignment="1">
      <alignment horizontal="right" vertical="center"/>
    </xf>
    <xf numFmtId="43" fontId="4" fillId="0" borderId="0" xfId="15" applyFont="1" applyAlignment="1">
      <alignment vertical="center"/>
    </xf>
    <xf numFmtId="0" fontId="4" fillId="0" borderId="6" xfId="0" applyFont="1" applyBorder="1" applyAlignment="1">
      <alignment horizontal="left" vertical="center"/>
    </xf>
    <xf numFmtId="199" fontId="4" fillId="0" borderId="7" xfId="15" applyNumberFormat="1" applyFont="1" applyBorder="1" applyAlignment="1">
      <alignment horizontal="right" vertical="center"/>
    </xf>
    <xf numFmtId="0" fontId="27" fillId="0" borderId="0" xfId="0" applyFont="1" applyAlignment="1">
      <alignment horizontal="left" vertical="center"/>
    </xf>
    <xf numFmtId="0" fontId="24" fillId="0" borderId="0" xfId="0" applyFont="1" applyAlignment="1">
      <alignment horizontal="left" vertical="center"/>
    </xf>
    <xf numFmtId="199" fontId="21" fillId="0" borderId="13" xfId="15" applyNumberFormat="1" applyFont="1" applyBorder="1" applyAlignment="1">
      <alignment horizontal="right" vertical="center"/>
    </xf>
    <xf numFmtId="199" fontId="21" fillId="0" borderId="9" xfId="15" applyNumberFormat="1" applyFont="1" applyBorder="1" applyAlignment="1">
      <alignment horizontal="right" vertical="center"/>
    </xf>
    <xf numFmtId="0" fontId="25" fillId="0" borderId="0" xfId="0" applyFont="1" applyAlignment="1">
      <alignment horizontal="right" vertical="center"/>
    </xf>
    <xf numFmtId="0" fontId="22" fillId="0" borderId="3" xfId="0" applyFont="1" applyBorder="1" applyAlignment="1">
      <alignment horizontal="center" vertical="center"/>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30" xfId="0" applyFont="1" applyBorder="1" applyAlignment="1">
      <alignment horizontal="center" vertical="center" wrapText="1"/>
    </xf>
    <xf numFmtId="179" fontId="3" fillId="0" borderId="9" xfId="15" applyNumberFormat="1" applyFont="1" applyBorder="1" applyAlignment="1">
      <alignment horizontal="right" vertical="center"/>
    </xf>
    <xf numFmtId="188" fontId="22" fillId="0" borderId="10" xfId="0" applyNumberFormat="1" applyFont="1" applyBorder="1" applyAlignment="1">
      <alignment horizontal="right" vertical="center"/>
    </xf>
    <xf numFmtId="179" fontId="3" fillId="0" borderId="7" xfId="15" applyNumberFormat="1" applyFont="1" applyBorder="1" applyAlignment="1">
      <alignment horizontal="right" vertical="center"/>
    </xf>
    <xf numFmtId="179" fontId="3" fillId="0" borderId="9" xfId="0" applyNumberFormat="1" applyFont="1" applyBorder="1" applyAlignment="1">
      <alignment horizontal="right" vertical="center"/>
    </xf>
    <xf numFmtId="183" fontId="3" fillId="0" borderId="0" xfId="0" applyNumberFormat="1" applyFont="1" applyAlignment="1">
      <alignment vertical="center"/>
    </xf>
    <xf numFmtId="183" fontId="3" fillId="0" borderId="13" xfId="15" applyNumberFormat="1" applyFont="1" applyBorder="1" applyAlignment="1">
      <alignment horizontal="right" vertical="center"/>
    </xf>
    <xf numFmtId="183" fontId="3" fillId="0" borderId="9" xfId="15" applyNumberFormat="1" applyFont="1" applyBorder="1" applyAlignment="1">
      <alignment horizontal="right" vertical="center"/>
    </xf>
    <xf numFmtId="0" fontId="22" fillId="0" borderId="11"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4" fillId="0" borderId="0" xfId="0" applyFont="1" applyFill="1" applyAlignment="1">
      <alignment vertical="center"/>
    </xf>
    <xf numFmtId="179" fontId="7" fillId="0" borderId="10" xfId="15" applyNumberFormat="1" applyFont="1" applyFill="1" applyBorder="1" applyAlignment="1">
      <alignment horizontal="right" vertical="center" wrapText="1"/>
    </xf>
    <xf numFmtId="0" fontId="22" fillId="0" borderId="25" xfId="0" applyFont="1" applyBorder="1" applyAlignment="1">
      <alignment horizontal="center" vertical="center" wrapText="1"/>
    </xf>
    <xf numFmtId="0" fontId="22" fillId="0" borderId="0" xfId="0" applyFont="1" applyBorder="1" applyAlignment="1">
      <alignment horizontal="left" vertical="center" wrapText="1"/>
    </xf>
    <xf numFmtId="188" fontId="22" fillId="0" borderId="10" xfId="15" applyNumberFormat="1" applyFont="1" applyBorder="1" applyAlignment="1">
      <alignment horizontal="right" vertical="center"/>
    </xf>
    <xf numFmtId="188" fontId="22" fillId="0" borderId="17" xfId="15" applyNumberFormat="1" applyFont="1" applyBorder="1" applyAlignment="1">
      <alignment horizontal="right" vertical="center"/>
    </xf>
    <xf numFmtId="188" fontId="22" fillId="0" borderId="16" xfId="15" applyNumberFormat="1" applyFont="1" applyBorder="1" applyAlignment="1">
      <alignment horizontal="right" vertical="center"/>
    </xf>
    <xf numFmtId="188" fontId="22" fillId="0" borderId="13" xfId="15" applyNumberFormat="1" applyFont="1" applyBorder="1" applyAlignment="1">
      <alignment horizontal="right" vertical="center"/>
    </xf>
    <xf numFmtId="0" fontId="3" fillId="0" borderId="3"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0" xfId="0" applyFont="1" applyBorder="1" applyAlignment="1">
      <alignment horizontal="left" vertical="center" wrapText="1"/>
    </xf>
    <xf numFmtId="188" fontId="3" fillId="0" borderId="10" xfId="15" applyNumberFormat="1" applyFont="1" applyBorder="1" applyAlignment="1">
      <alignment horizontal="right" vertical="center"/>
    </xf>
    <xf numFmtId="188" fontId="3" fillId="0" borderId="15" xfId="15" applyNumberFormat="1" applyFont="1" applyBorder="1" applyAlignment="1">
      <alignment horizontal="right" vertical="center"/>
    </xf>
    <xf numFmtId="188" fontId="3" fillId="0" borderId="16" xfId="15" applyNumberFormat="1" applyFont="1" applyBorder="1" applyAlignment="1">
      <alignment horizontal="right" vertical="center"/>
    </xf>
    <xf numFmtId="188" fontId="3" fillId="0" borderId="13" xfId="15" applyNumberFormat="1" applyFont="1" applyBorder="1" applyAlignment="1">
      <alignment horizontal="right" vertical="center"/>
    </xf>
    <xf numFmtId="188" fontId="3" fillId="0" borderId="7" xfId="15" applyNumberFormat="1" applyFont="1" applyBorder="1" applyAlignment="1">
      <alignment horizontal="right" vertical="center"/>
    </xf>
    <xf numFmtId="188" fontId="3" fillId="0" borderId="8" xfId="15" applyNumberFormat="1" applyFont="1" applyBorder="1" applyAlignment="1">
      <alignment horizontal="right" vertical="center"/>
    </xf>
    <xf numFmtId="0" fontId="21" fillId="0" borderId="3" xfId="0" applyFont="1" applyBorder="1" applyAlignment="1">
      <alignment horizontal="center" vertical="center" wrapText="1"/>
    </xf>
    <xf numFmtId="0" fontId="27" fillId="0" borderId="0" xfId="0" applyFont="1" applyAlignment="1">
      <alignment horizontal="right"/>
    </xf>
    <xf numFmtId="0" fontId="21" fillId="0" borderId="30" xfId="0" applyFont="1" applyBorder="1" applyAlignment="1">
      <alignment horizontal="center" vertical="center" wrapText="1"/>
    </xf>
    <xf numFmtId="0" fontId="21" fillId="0" borderId="29" xfId="0" applyFont="1" applyBorder="1" applyAlignment="1">
      <alignment horizontal="center" vertical="center" wrapText="1"/>
    </xf>
    <xf numFmtId="183" fontId="4" fillId="0" borderId="15" xfId="0" applyNumberFormat="1" applyFont="1" applyBorder="1" applyAlignment="1">
      <alignment horizontal="right" vertical="center" wrapText="1"/>
    </xf>
    <xf numFmtId="179" fontId="21" fillId="0" borderId="10" xfId="0" applyNumberFormat="1" applyFont="1" applyBorder="1" applyAlignment="1">
      <alignment horizontal="right" vertical="center" wrapText="1"/>
    </xf>
    <xf numFmtId="183" fontId="4" fillId="0" borderId="10" xfId="0" applyNumberFormat="1" applyFont="1" applyBorder="1" applyAlignment="1">
      <alignment horizontal="right" vertical="center" wrapText="1"/>
    </xf>
    <xf numFmtId="183" fontId="21" fillId="0" borderId="10" xfId="0" applyNumberFormat="1" applyFont="1" applyBorder="1" applyAlignment="1">
      <alignment horizontal="right" vertical="center" wrapText="1"/>
    </xf>
    <xf numFmtId="179" fontId="21" fillId="0" borderId="13" xfId="0" applyNumberFormat="1" applyFont="1" applyBorder="1" applyAlignment="1">
      <alignment horizontal="right" vertical="center" wrapText="1"/>
    </xf>
    <xf numFmtId="183" fontId="4" fillId="0" borderId="10" xfId="0" applyNumberFormat="1" applyFont="1" applyBorder="1" applyAlignment="1">
      <alignment vertical="center"/>
    </xf>
    <xf numFmtId="183" fontId="4" fillId="0" borderId="17" xfId="0" applyNumberFormat="1" applyFont="1" applyBorder="1" applyAlignment="1">
      <alignment horizontal="right" vertical="center"/>
    </xf>
    <xf numFmtId="183" fontId="21" fillId="0" borderId="15" xfId="0" applyNumberFormat="1" applyFont="1" applyBorder="1" applyAlignment="1">
      <alignment horizontal="right" vertical="center" wrapText="1"/>
    </xf>
    <xf numFmtId="179" fontId="21" fillId="0" borderId="16" xfId="0" applyNumberFormat="1" applyFont="1" applyBorder="1" applyAlignment="1">
      <alignment horizontal="right" vertical="center" wrapText="1"/>
    </xf>
    <xf numFmtId="183" fontId="21" fillId="0" borderId="6" xfId="0" applyNumberFormat="1" applyFont="1" applyBorder="1" applyAlignment="1">
      <alignment horizontal="right" vertical="center" wrapText="1"/>
    </xf>
    <xf numFmtId="179" fontId="21" fillId="0" borderId="7" xfId="0" applyNumberFormat="1" applyFont="1" applyBorder="1" applyAlignment="1">
      <alignment horizontal="right" vertical="center" wrapText="1"/>
    </xf>
    <xf numFmtId="183" fontId="21" fillId="0" borderId="7" xfId="0" applyNumberFormat="1" applyFont="1" applyBorder="1" applyAlignment="1">
      <alignment horizontal="right" vertical="center" wrapText="1"/>
    </xf>
    <xf numFmtId="179" fontId="21" fillId="0" borderId="8" xfId="0" applyNumberFormat="1" applyFont="1" applyBorder="1" applyAlignment="1">
      <alignment horizontal="right" vertical="center" wrapText="1"/>
    </xf>
    <xf numFmtId="179" fontId="21" fillId="0" borderId="9" xfId="0" applyNumberFormat="1" applyFont="1" applyBorder="1" applyAlignment="1">
      <alignment horizontal="right" vertical="center" wrapText="1"/>
    </xf>
    <xf numFmtId="0" fontId="23" fillId="0" borderId="0" xfId="0" applyFont="1" applyAlignment="1">
      <alignment horizontal="left" vertical="center"/>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183" fontId="26" fillId="0" borderId="10" xfId="0" applyNumberFormat="1" applyFont="1" applyBorder="1" applyAlignment="1">
      <alignment horizontal="right" vertical="center" wrapText="1"/>
    </xf>
    <xf numFmtId="179" fontId="26" fillId="0" borderId="10" xfId="0" applyNumberFormat="1" applyFont="1" applyBorder="1" applyAlignment="1">
      <alignment horizontal="right" vertical="center" wrapText="1"/>
    </xf>
    <xf numFmtId="183" fontId="26" fillId="0" borderId="16" xfId="0" applyNumberFormat="1" applyFont="1" applyBorder="1" applyAlignment="1">
      <alignment horizontal="right" vertical="center" wrapText="1"/>
    </xf>
    <xf numFmtId="183" fontId="26" fillId="0" borderId="7" xfId="0" applyNumberFormat="1" applyFont="1" applyBorder="1" applyAlignment="1">
      <alignment horizontal="right" vertical="center" wrapText="1"/>
    </xf>
    <xf numFmtId="179" fontId="26" fillId="0" borderId="7" xfId="0" applyNumberFormat="1" applyFont="1" applyBorder="1" applyAlignment="1">
      <alignment horizontal="right" vertical="center" wrapText="1"/>
    </xf>
    <xf numFmtId="183" fontId="26" fillId="0" borderId="8" xfId="0" applyNumberFormat="1" applyFont="1" applyBorder="1" applyAlignment="1">
      <alignment horizontal="right" vertical="center" wrapText="1"/>
    </xf>
    <xf numFmtId="0" fontId="27"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horizontal="right" vertical="top"/>
    </xf>
    <xf numFmtId="0" fontId="26" fillId="0" borderId="0" xfId="0" applyFont="1" applyBorder="1" applyAlignment="1">
      <alignment horizontal="left" vertical="center" wrapText="1"/>
    </xf>
    <xf numFmtId="179" fontId="7" fillId="0" borderId="0" xfId="0" applyNumberFormat="1" applyFont="1" applyBorder="1" applyAlignment="1">
      <alignment vertical="center"/>
    </xf>
    <xf numFmtId="0" fontId="30" fillId="0" borderId="0" xfId="0" applyFont="1" applyAlignment="1">
      <alignment vertical="center"/>
    </xf>
    <xf numFmtId="0" fontId="15" fillId="0" borderId="0" xfId="0" applyFont="1" applyBorder="1" applyAlignment="1">
      <alignment vertical="center"/>
    </xf>
    <xf numFmtId="0" fontId="18" fillId="0" borderId="0" xfId="0" applyFont="1" applyBorder="1" applyAlignment="1">
      <alignment vertical="center"/>
    </xf>
    <xf numFmtId="0" fontId="23" fillId="0" borderId="0" xfId="0" applyFont="1" applyAlignment="1">
      <alignment horizontal="right"/>
    </xf>
    <xf numFmtId="0" fontId="23" fillId="0" borderId="0" xfId="0" applyFont="1" applyAlignment="1">
      <alignment horizontal="right" vertical="top"/>
    </xf>
    <xf numFmtId="0" fontId="21" fillId="0" borderId="14" xfId="0" applyFont="1" applyBorder="1" applyAlignment="1">
      <alignment horizontal="center" vertical="center"/>
    </xf>
    <xf numFmtId="0" fontId="21" fillId="0" borderId="0" xfId="0" applyFont="1" applyBorder="1" applyAlignment="1">
      <alignment horizontal="center" vertical="center" wrapText="1"/>
    </xf>
    <xf numFmtId="0" fontId="21" fillId="0" borderId="15" xfId="0" applyFont="1" applyBorder="1" applyAlignment="1">
      <alignment horizontal="left" vertical="center"/>
    </xf>
    <xf numFmtId="179" fontId="21" fillId="0" borderId="10" xfId="0" applyNumberFormat="1" applyFont="1" applyBorder="1" applyAlignment="1">
      <alignment horizontal="right" vertical="center"/>
    </xf>
    <xf numFmtId="179" fontId="21" fillId="0" borderId="16" xfId="0" applyNumberFormat="1" applyFont="1" applyBorder="1" applyAlignment="1">
      <alignment horizontal="right" vertical="center"/>
    </xf>
    <xf numFmtId="179" fontId="21" fillId="0" borderId="13" xfId="0" applyNumberFormat="1" applyFont="1" applyBorder="1" applyAlignment="1">
      <alignment horizontal="right" vertical="center"/>
    </xf>
    <xf numFmtId="0" fontId="21" fillId="0" borderId="6" xfId="0" applyFont="1" applyBorder="1" applyAlignment="1">
      <alignment horizontal="left" vertical="center"/>
    </xf>
    <xf numFmtId="179" fontId="21" fillId="0" borderId="7" xfId="0" applyNumberFormat="1" applyFont="1" applyBorder="1" applyAlignment="1">
      <alignment horizontal="right" vertical="center"/>
    </xf>
    <xf numFmtId="179" fontId="21" fillId="0" borderId="8" xfId="0" applyNumberFormat="1" applyFont="1" applyBorder="1" applyAlignment="1">
      <alignment horizontal="right" vertical="center"/>
    </xf>
    <xf numFmtId="179" fontId="21" fillId="0" borderId="9" xfId="0" applyNumberFormat="1" applyFont="1" applyBorder="1" applyAlignment="1">
      <alignment horizontal="right" vertical="center"/>
    </xf>
    <xf numFmtId="179" fontId="4" fillId="0" borderId="11" xfId="0" applyNumberFormat="1" applyFont="1" applyBorder="1" applyAlignment="1">
      <alignment horizontal="right" vertical="center"/>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4" fillId="0" borderId="0" xfId="0" applyFont="1" applyBorder="1" applyAlignment="1">
      <alignment vertical="top" wrapText="1"/>
    </xf>
    <xf numFmtId="0" fontId="24" fillId="0" borderId="0" xfId="0" applyFont="1" applyAlignment="1">
      <alignment horizontal="right" vertical="top"/>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1" xfId="0" applyFont="1" applyBorder="1" applyAlignment="1">
      <alignment horizontal="center" vertical="center"/>
    </xf>
    <xf numFmtId="0" fontId="22" fillId="0" borderId="25" xfId="0" applyFont="1" applyBorder="1" applyAlignment="1">
      <alignment horizontal="center" vertical="center"/>
    </xf>
    <xf numFmtId="179" fontId="3" fillId="0" borderId="0" xfId="0" applyNumberFormat="1" applyFont="1" applyBorder="1" applyAlignment="1">
      <alignment vertical="center"/>
    </xf>
    <xf numFmtId="179" fontId="26" fillId="0" borderId="16" xfId="0" applyNumberFormat="1" applyFont="1" applyBorder="1" applyAlignment="1">
      <alignment horizontal="right" vertical="center" wrapText="1"/>
    </xf>
    <xf numFmtId="0" fontId="21" fillId="0" borderId="28" xfId="0" applyFont="1" applyBorder="1" applyAlignment="1">
      <alignment horizontal="center" vertical="center" wrapText="1"/>
    </xf>
    <xf numFmtId="183" fontId="21" fillId="0" borderId="10" xfId="0" applyNumberFormat="1" applyFont="1" applyBorder="1" applyAlignment="1">
      <alignment horizontal="right" vertical="center"/>
    </xf>
    <xf numFmtId="183" fontId="21" fillId="0" borderId="13" xfId="0" applyNumberFormat="1" applyFont="1" applyBorder="1" applyAlignment="1">
      <alignment horizontal="right" vertical="center"/>
    </xf>
    <xf numFmtId="0" fontId="21" fillId="0" borderId="1" xfId="0" applyFont="1" applyBorder="1" applyAlignment="1">
      <alignment horizontal="center" vertical="center" wrapText="1"/>
    </xf>
    <xf numFmtId="183" fontId="21" fillId="0" borderId="9" xfId="0" applyNumberFormat="1" applyFont="1" applyBorder="1" applyAlignment="1">
      <alignment horizontal="right" vertical="center"/>
    </xf>
    <xf numFmtId="0" fontId="21" fillId="0" borderId="1" xfId="0" applyFont="1" applyBorder="1" applyAlignment="1">
      <alignment horizontal="left" vertic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20" xfId="0" applyFont="1" applyBorder="1" applyAlignment="1">
      <alignment horizontal="center" vertical="center" wrapText="1"/>
    </xf>
    <xf numFmtId="183" fontId="26" fillId="0" borderId="0" xfId="0" applyNumberFormat="1" applyFont="1" applyBorder="1" applyAlignment="1">
      <alignment horizontal="right" vertical="center" wrapText="1"/>
    </xf>
    <xf numFmtId="183" fontId="7" fillId="0" borderId="10" xfId="0" applyNumberFormat="1" applyFont="1" applyBorder="1" applyAlignment="1">
      <alignment horizontal="right" vertical="center"/>
    </xf>
    <xf numFmtId="183" fontId="7" fillId="0" borderId="0" xfId="0" applyNumberFormat="1" applyFont="1" applyBorder="1" applyAlignment="1">
      <alignment horizontal="right" vertical="center" wrapText="1"/>
    </xf>
    <xf numFmtId="0" fontId="26" fillId="0" borderId="1" xfId="0" applyFont="1" applyBorder="1" applyAlignment="1">
      <alignment horizontal="left" vertical="center" wrapText="1"/>
    </xf>
    <xf numFmtId="183" fontId="26" fillId="0" borderId="1" xfId="0" applyNumberFormat="1" applyFont="1" applyBorder="1" applyAlignment="1">
      <alignment horizontal="right" vertical="center" wrapText="1"/>
    </xf>
    <xf numFmtId="179" fontId="7" fillId="0" borderId="10" xfId="15" applyNumberFormat="1" applyFont="1" applyBorder="1" applyAlignment="1">
      <alignment horizontal="right" vertical="center" wrapText="1"/>
    </xf>
    <xf numFmtId="0" fontId="7" fillId="0" borderId="0" xfId="0" applyFont="1" applyBorder="1" applyAlignment="1">
      <alignment horizontal="left" vertical="center" wrapText="1"/>
    </xf>
    <xf numFmtId="0" fontId="26" fillId="0" borderId="0" xfId="0" applyFont="1" applyBorder="1" applyAlignment="1">
      <alignment horizontal="center" vertical="center" wrapText="1"/>
    </xf>
    <xf numFmtId="0" fontId="26" fillId="0" borderId="1" xfId="0" applyFont="1" applyBorder="1" applyAlignment="1">
      <alignment horizontal="center" vertical="center" wrapText="1"/>
    </xf>
    <xf numFmtId="179" fontId="7" fillId="0" borderId="6" xfId="0" applyNumberFormat="1" applyFont="1" applyBorder="1" applyAlignment="1">
      <alignment horizontal="right" vertical="center" wrapText="1"/>
    </xf>
    <xf numFmtId="179" fontId="7" fillId="0" borderId="7" xfId="0" applyNumberFormat="1" applyFont="1" applyBorder="1" applyAlignment="1">
      <alignment horizontal="right" vertical="center" wrapText="1"/>
    </xf>
    <xf numFmtId="179" fontId="7" fillId="0" borderId="1" xfId="0" applyNumberFormat="1" applyFont="1" applyBorder="1" applyAlignment="1">
      <alignment horizontal="right" vertical="center" wrapText="1"/>
    </xf>
    <xf numFmtId="0" fontId="26" fillId="0" borderId="3" xfId="0" applyFont="1" applyBorder="1" applyAlignment="1">
      <alignment horizontal="center" wrapText="1"/>
    </xf>
    <xf numFmtId="179" fontId="21" fillId="0" borderId="10" xfId="15" applyNumberFormat="1" applyFont="1" applyBorder="1" applyAlignment="1">
      <alignment horizontal="right" vertical="center"/>
    </xf>
    <xf numFmtId="179" fontId="21" fillId="0" borderId="7" xfId="15" applyNumberFormat="1" applyFont="1" applyBorder="1" applyAlignment="1">
      <alignment horizontal="right" vertical="center"/>
    </xf>
    <xf numFmtId="0" fontId="21" fillId="0" borderId="16" xfId="0" applyFont="1" applyBorder="1" applyAlignment="1">
      <alignment horizontal="center" vertical="center" wrapText="1"/>
    </xf>
    <xf numFmtId="0" fontId="21" fillId="2" borderId="16" xfId="0" applyFont="1" applyFill="1" applyBorder="1" applyAlignment="1">
      <alignment horizontal="center" vertical="center" wrapText="1"/>
    </xf>
    <xf numFmtId="0" fontId="21" fillId="0" borderId="0" xfId="0" applyFont="1" applyBorder="1" applyAlignment="1">
      <alignment horizontal="left" vertical="center" wrapText="1"/>
    </xf>
    <xf numFmtId="188" fontId="22" fillId="0" borderId="15" xfId="15" applyNumberFormat="1" applyFont="1" applyBorder="1" applyAlignment="1">
      <alignment horizontal="right" vertical="center"/>
    </xf>
    <xf numFmtId="188" fontId="22" fillId="0" borderId="6" xfId="15" applyNumberFormat="1" applyFont="1" applyBorder="1" applyAlignment="1">
      <alignment horizontal="right" vertical="center"/>
    </xf>
    <xf numFmtId="188" fontId="22" fillId="0" borderId="7" xfId="15" applyNumberFormat="1" applyFont="1" applyBorder="1" applyAlignment="1">
      <alignment horizontal="right" vertical="center"/>
    </xf>
    <xf numFmtId="188" fontId="22" fillId="0" borderId="9" xfId="15" applyNumberFormat="1" applyFont="1" applyBorder="1" applyAlignment="1">
      <alignment horizontal="right"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188" fontId="22" fillId="0" borderId="8" xfId="15" applyNumberFormat="1" applyFont="1" applyBorder="1" applyAlignment="1">
      <alignment horizontal="right" vertical="center"/>
    </xf>
    <xf numFmtId="179" fontId="21" fillId="0" borderId="6" xfId="15" applyNumberFormat="1" applyFont="1" applyBorder="1" applyAlignment="1">
      <alignment horizontal="right" vertical="center"/>
    </xf>
    <xf numFmtId="199" fontId="22" fillId="0" borderId="10" xfId="0" applyNumberFormat="1" applyFont="1" applyBorder="1" applyAlignment="1">
      <alignment horizontal="right" vertical="center"/>
    </xf>
    <xf numFmtId="199" fontId="22" fillId="0" borderId="15" xfId="0" applyNumberFormat="1" applyFont="1" applyBorder="1" applyAlignment="1">
      <alignment horizontal="right" vertical="center"/>
    </xf>
    <xf numFmtId="199" fontId="22" fillId="0" borderId="15" xfId="15" applyNumberFormat="1" applyFont="1" applyBorder="1" applyAlignment="1">
      <alignment horizontal="right" vertical="center"/>
    </xf>
    <xf numFmtId="199" fontId="22" fillId="0" borderId="10" xfId="15" applyNumberFormat="1" applyFont="1" applyBorder="1" applyAlignment="1">
      <alignment horizontal="right" vertical="center"/>
    </xf>
    <xf numFmtId="199" fontId="22" fillId="0" borderId="7" xfId="0" applyNumberFormat="1" applyFont="1" applyBorder="1" applyAlignment="1">
      <alignment horizontal="right" vertical="center"/>
    </xf>
    <xf numFmtId="179" fontId="26" fillId="0" borderId="10" xfId="0" applyNumberFormat="1" applyFont="1" applyFill="1" applyBorder="1" applyAlignment="1">
      <alignment horizontal="right" vertical="center" wrapText="1"/>
    </xf>
    <xf numFmtId="179" fontId="26" fillId="0" borderId="7" xfId="0" applyNumberFormat="1" applyFont="1" applyFill="1" applyBorder="1" applyAlignment="1">
      <alignment horizontal="right" vertical="center" wrapText="1"/>
    </xf>
    <xf numFmtId="0" fontId="4" fillId="0" borderId="15" xfId="0" applyFont="1" applyBorder="1" applyAlignment="1">
      <alignment vertical="center"/>
    </xf>
    <xf numFmtId="183" fontId="4" fillId="0" borderId="7" xfId="0" applyNumberFormat="1" applyFont="1" applyBorder="1" applyAlignment="1">
      <alignment horizontal="right" vertical="center"/>
    </xf>
    <xf numFmtId="183" fontId="21" fillId="0" borderId="7" xfId="0" applyNumberFormat="1" applyFont="1" applyBorder="1" applyAlignment="1">
      <alignment horizontal="right" vertical="center"/>
    </xf>
    <xf numFmtId="0" fontId="33" fillId="0" borderId="0" xfId="0" applyFont="1" applyBorder="1" applyAlignment="1">
      <alignment horizontal="center" vertical="center" wrapText="1"/>
    </xf>
    <xf numFmtId="0" fontId="33" fillId="0" borderId="0" xfId="0" applyFont="1" applyAlignment="1">
      <alignment vertical="center"/>
    </xf>
    <xf numFmtId="0" fontId="33" fillId="0" borderId="1" xfId="0" applyFont="1" applyBorder="1" applyAlignment="1">
      <alignment horizontal="center" vertical="center" wrapText="1"/>
    </xf>
    <xf numFmtId="0" fontId="28" fillId="0" borderId="1" xfId="0" applyFont="1" applyFill="1" applyBorder="1" applyAlignment="1">
      <alignment vertical="center" wrapText="1"/>
    </xf>
    <xf numFmtId="0" fontId="12" fillId="0" borderId="0" xfId="0" applyFont="1" applyBorder="1" applyAlignment="1">
      <alignment vertical="center"/>
    </xf>
    <xf numFmtId="0" fontId="7"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179" fontId="7" fillId="0" borderId="15" xfId="0" applyNumberFormat="1" applyFont="1" applyFill="1" applyBorder="1" applyAlignment="1">
      <alignment horizontal="righ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0" fontId="35" fillId="0" borderId="2" xfId="0" applyFont="1" applyBorder="1" applyAlignment="1">
      <alignment horizontal="center" vertical="center" wrapText="1"/>
    </xf>
    <xf numFmtId="179" fontId="35" fillId="0" borderId="10" xfId="0" applyNumberFormat="1" applyFont="1" applyBorder="1" applyAlignment="1">
      <alignment horizontal="right" vertical="center"/>
    </xf>
    <xf numFmtId="179" fontId="34" fillId="0" borderId="10" xfId="15" applyNumberFormat="1" applyFont="1" applyBorder="1" applyAlignment="1">
      <alignment horizontal="right" vertical="center"/>
    </xf>
    <xf numFmtId="179" fontId="35" fillId="0" borderId="10" xfId="15" applyNumberFormat="1" applyFont="1" applyBorder="1" applyAlignment="1">
      <alignment horizontal="right" vertical="center"/>
    </xf>
    <xf numFmtId="179" fontId="35" fillId="0" borderId="16" xfId="0" applyNumberFormat="1" applyFont="1" applyBorder="1" applyAlignment="1">
      <alignment horizontal="right" vertical="center"/>
    </xf>
    <xf numFmtId="179" fontId="35" fillId="0" borderId="16" xfId="15" applyNumberFormat="1" applyFont="1" applyBorder="1" applyAlignment="1">
      <alignment horizontal="right" vertical="center"/>
    </xf>
    <xf numFmtId="179" fontId="35" fillId="0" borderId="13" xfId="0" applyNumberFormat="1" applyFont="1" applyBorder="1" applyAlignment="1">
      <alignment horizontal="right" vertical="center"/>
    </xf>
    <xf numFmtId="179" fontId="35" fillId="0" borderId="13" xfId="15" applyNumberFormat="1" applyFont="1" applyBorder="1" applyAlignment="1">
      <alignment horizontal="right" vertical="center"/>
    </xf>
    <xf numFmtId="0" fontId="35" fillId="0" borderId="5" xfId="0" applyFont="1" applyBorder="1" applyAlignment="1">
      <alignment horizontal="center" vertical="center" wrapText="1"/>
    </xf>
    <xf numFmtId="179" fontId="35" fillId="0" borderId="7" xfId="0" applyNumberFormat="1" applyFont="1" applyBorder="1" applyAlignment="1">
      <alignment horizontal="right" vertical="center"/>
    </xf>
    <xf numFmtId="43" fontId="4" fillId="0" borderId="10" xfId="15" applyFont="1" applyBorder="1" applyAlignment="1">
      <alignment horizontal="right" vertical="center"/>
    </xf>
    <xf numFmtId="203" fontId="4" fillId="0" borderId="0" xfId="15" applyNumberFormat="1" applyFont="1" applyAlignment="1">
      <alignment vertical="center"/>
    </xf>
    <xf numFmtId="0" fontId="3" fillId="0" borderId="0" xfId="0" applyFont="1" applyBorder="1" applyAlignment="1">
      <alignment horizontal="right" vertical="center"/>
    </xf>
    <xf numFmtId="208" fontId="4" fillId="0" borderId="10" xfId="0" applyNumberFormat="1" applyFont="1" applyBorder="1" applyAlignment="1">
      <alignment vertical="center"/>
    </xf>
    <xf numFmtId="179" fontId="36" fillId="0" borderId="15" xfId="0" applyNumberFormat="1" applyFont="1" applyBorder="1" applyAlignment="1">
      <alignment horizontal="right" vertical="center"/>
    </xf>
    <xf numFmtId="179" fontId="36" fillId="0" borderId="10" xfId="0" applyNumberFormat="1" applyFont="1" applyBorder="1" applyAlignment="1">
      <alignment horizontal="right" vertical="center"/>
    </xf>
    <xf numFmtId="0" fontId="37" fillId="0" borderId="0" xfId="0" applyFont="1" applyAlignment="1">
      <alignment vertical="center"/>
    </xf>
    <xf numFmtId="0" fontId="14" fillId="0" borderId="1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30" fillId="0" borderId="0" xfId="0" applyFont="1" applyFill="1" applyAlignment="1">
      <alignment horizontal="left" vertical="center"/>
    </xf>
    <xf numFmtId="0" fontId="15" fillId="0" borderId="0" xfId="0" applyFont="1" applyFill="1" applyAlignment="1">
      <alignment horizontal="left" vertical="center"/>
    </xf>
    <xf numFmtId="0" fontId="15" fillId="0" borderId="0" xfId="0" applyFont="1" applyFill="1" applyAlignment="1">
      <alignment horizontal="justify" vertical="center" wrapText="1"/>
    </xf>
    <xf numFmtId="0" fontId="15" fillId="0" borderId="1" xfId="0" applyFont="1" applyFill="1" applyBorder="1" applyAlignment="1">
      <alignment horizontal="center" vertical="center" wrapText="1"/>
    </xf>
    <xf numFmtId="0" fontId="31" fillId="0" borderId="1" xfId="0" applyFont="1" applyFill="1" applyBorder="1" applyAlignment="1">
      <alignment horizontal="right" vertical="center" wrapText="1"/>
    </xf>
    <xf numFmtId="0" fontId="14" fillId="0" borderId="16" xfId="0" applyFont="1" applyFill="1" applyBorder="1" applyAlignment="1">
      <alignment vertical="center" wrapText="1"/>
    </xf>
    <xf numFmtId="0" fontId="14" fillId="0" borderId="0" xfId="0" applyFont="1" applyFill="1" applyAlignment="1">
      <alignment horizontal="center" vertical="center" wrapText="1"/>
    </xf>
    <xf numFmtId="0" fontId="29" fillId="0" borderId="2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vertical="center" wrapText="1"/>
    </xf>
    <xf numFmtId="0" fontId="14" fillId="0" borderId="3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6" xfId="0" applyFont="1" applyFill="1" applyBorder="1" applyAlignment="1">
      <alignment horizontal="right" vertical="center" wrapText="1"/>
    </xf>
    <xf numFmtId="0" fontId="14" fillId="0" borderId="37" xfId="0" applyFont="1" applyFill="1" applyBorder="1" applyAlignment="1">
      <alignment horizontal="left" vertical="center" wrapText="1"/>
    </xf>
    <xf numFmtId="0" fontId="14" fillId="0" borderId="8" xfId="0" applyFont="1" applyFill="1" applyBorder="1" applyAlignment="1">
      <alignment horizontal="right" vertical="center" wrapText="1"/>
    </xf>
    <xf numFmtId="0" fontId="31" fillId="0" borderId="0" xfId="0" applyFont="1" applyFill="1" applyAlignment="1">
      <alignment vertical="center"/>
    </xf>
    <xf numFmtId="0" fontId="14" fillId="0" borderId="0" xfId="0" applyFont="1" applyFill="1" applyAlignment="1">
      <alignment vertical="center" wrapText="1"/>
    </xf>
    <xf numFmtId="0" fontId="18" fillId="0" borderId="0" xfId="0" applyFont="1" applyFill="1" applyAlignment="1">
      <alignment vertical="center"/>
    </xf>
    <xf numFmtId="0" fontId="15"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horizontal="right" vertical="center" wrapText="1"/>
    </xf>
    <xf numFmtId="0" fontId="15" fillId="0" borderId="0" xfId="0" applyFont="1" applyFill="1" applyBorder="1" applyAlignment="1">
      <alignment horizontal="right" vertical="center" wrapText="1"/>
    </xf>
    <xf numFmtId="0" fontId="14" fillId="0" borderId="0" xfId="0" applyFont="1" applyFill="1" applyBorder="1" applyAlignment="1">
      <alignment horizontal="justify" vertical="center" wrapText="1"/>
    </xf>
    <xf numFmtId="0" fontId="14" fillId="0" borderId="0" xfId="0" applyFont="1" applyFill="1" applyBorder="1" applyAlignment="1">
      <alignment vertical="center"/>
    </xf>
    <xf numFmtId="0" fontId="18" fillId="0" borderId="0" xfId="0" applyFont="1" applyFill="1" applyBorder="1" applyAlignment="1">
      <alignment vertical="center"/>
    </xf>
    <xf numFmtId="0" fontId="15" fillId="0" borderId="0" xfId="0" applyFont="1" applyFill="1" applyBorder="1" applyAlignment="1">
      <alignment horizontal="right" vertical="center"/>
    </xf>
    <xf numFmtId="0" fontId="21" fillId="0" borderId="22" xfId="0" applyFont="1" applyBorder="1" applyAlignment="1">
      <alignment horizontal="center" vertical="center" wrapText="1"/>
    </xf>
    <xf numFmtId="0" fontId="36" fillId="0" borderId="0" xfId="0" applyFont="1" applyAlignment="1">
      <alignment vertical="center"/>
    </xf>
    <xf numFmtId="183" fontId="36" fillId="0" borderId="10" xfId="0" applyNumberFormat="1" applyFont="1" applyBorder="1" applyAlignment="1">
      <alignment horizontal="right" vertical="center"/>
    </xf>
    <xf numFmtId="0" fontId="24" fillId="0" borderId="0" xfId="0" applyFont="1" applyBorder="1" applyAlignment="1">
      <alignment horizontal="left" vertical="center"/>
    </xf>
    <xf numFmtId="0" fontId="27" fillId="0" borderId="0" xfId="0" applyFont="1" applyBorder="1" applyAlignment="1">
      <alignment horizontal="left" vertical="center"/>
    </xf>
    <xf numFmtId="227" fontId="3" fillId="0" borderId="0" xfId="0" applyNumberFormat="1" applyFont="1" applyAlignment="1">
      <alignment vertical="center"/>
    </xf>
    <xf numFmtId="227" fontId="3" fillId="0" borderId="0" xfId="0" applyNumberFormat="1" applyFont="1" applyAlignment="1">
      <alignment horizontal="right" vertical="center"/>
    </xf>
    <xf numFmtId="227" fontId="5" fillId="0" borderId="0" xfId="0" applyNumberFormat="1" applyFont="1" applyAlignment="1">
      <alignment horizontal="center" vertical="center"/>
    </xf>
    <xf numFmtId="227" fontId="5" fillId="0" borderId="0" xfId="0" applyNumberFormat="1" applyFont="1" applyAlignment="1">
      <alignment vertical="center"/>
    </xf>
    <xf numFmtId="227" fontId="7" fillId="0" borderId="0" xfId="0" applyNumberFormat="1" applyFont="1" applyAlignment="1">
      <alignment vertical="center"/>
    </xf>
    <xf numFmtId="227" fontId="7" fillId="0" borderId="3" xfId="0" applyNumberFormat="1" applyFont="1" applyBorder="1" applyAlignment="1">
      <alignment horizontal="center" vertical="center" wrapText="1"/>
    </xf>
    <xf numFmtId="227" fontId="7" fillId="0" borderId="4" xfId="0" applyNumberFormat="1" applyFont="1" applyBorder="1" applyAlignment="1">
      <alignment horizontal="center" vertical="center" wrapText="1"/>
    </xf>
    <xf numFmtId="227" fontId="7" fillId="0" borderId="0" xfId="0" applyNumberFormat="1" applyFont="1" applyBorder="1" applyAlignment="1">
      <alignment horizontal="center" vertical="center" wrapText="1"/>
    </xf>
    <xf numFmtId="227" fontId="7" fillId="0" borderId="2" xfId="0" applyNumberFormat="1" applyFont="1" applyBorder="1" applyAlignment="1">
      <alignment horizontal="center" vertical="center" wrapText="1"/>
    </xf>
    <xf numFmtId="227" fontId="7" fillId="0" borderId="1" xfId="0" applyNumberFormat="1" applyFont="1" applyBorder="1" applyAlignment="1">
      <alignment horizontal="center" vertical="center" wrapText="1"/>
    </xf>
    <xf numFmtId="227" fontId="7" fillId="0" borderId="5" xfId="0" applyNumberFormat="1" applyFont="1" applyBorder="1" applyAlignment="1">
      <alignment horizontal="center" vertical="center" wrapText="1"/>
    </xf>
    <xf numFmtId="227" fontId="7" fillId="0" borderId="0" xfId="0" applyNumberFormat="1" applyFont="1" applyAlignment="1">
      <alignment vertical="center" wrapText="1"/>
    </xf>
    <xf numFmtId="227" fontId="32" fillId="0" borderId="0" xfId="0" applyNumberFormat="1" applyFont="1" applyBorder="1" applyAlignment="1">
      <alignment horizontal="center" vertical="center" wrapText="1"/>
    </xf>
    <xf numFmtId="227" fontId="32" fillId="0" borderId="2" xfId="0" applyNumberFormat="1" applyFont="1" applyBorder="1" applyAlignment="1">
      <alignment horizontal="center" vertical="center" wrapText="1"/>
    </xf>
    <xf numFmtId="227" fontId="32" fillId="0" borderId="0" xfId="0" applyNumberFormat="1" applyFont="1" applyAlignment="1">
      <alignment vertical="center" wrapText="1"/>
    </xf>
    <xf numFmtId="227" fontId="32" fillId="0" borderId="1" xfId="0" applyNumberFormat="1" applyFont="1" applyBorder="1" applyAlignment="1">
      <alignment horizontal="center" vertical="center" wrapText="1"/>
    </xf>
    <xf numFmtId="227" fontId="32" fillId="0" borderId="5" xfId="0" applyNumberFormat="1" applyFont="1" applyBorder="1" applyAlignment="1">
      <alignment horizontal="center" vertical="center" wrapText="1"/>
    </xf>
    <xf numFmtId="227" fontId="7" fillId="0" borderId="0" xfId="0" applyNumberFormat="1" applyFont="1" applyBorder="1" applyAlignment="1">
      <alignment horizontal="right" vertical="center" wrapText="1"/>
    </xf>
    <xf numFmtId="179" fontId="7" fillId="0" borderId="17" xfId="0" applyNumberFormat="1" applyFont="1" applyBorder="1" applyAlignment="1">
      <alignment vertical="center"/>
    </xf>
    <xf numFmtId="179" fontId="7" fillId="0" borderId="16" xfId="0" applyNumberFormat="1" applyFont="1" applyBorder="1" applyAlignment="1">
      <alignment vertical="center"/>
    </xf>
    <xf numFmtId="43" fontId="3" fillId="0" borderId="13" xfId="15" applyFont="1" applyBorder="1" applyAlignment="1">
      <alignment horizontal="right" vertical="center"/>
    </xf>
    <xf numFmtId="43" fontId="3" fillId="0" borderId="10" xfId="15" applyFont="1" applyBorder="1" applyAlignment="1">
      <alignment horizontal="center" vertical="center"/>
    </xf>
    <xf numFmtId="0" fontId="39" fillId="0" borderId="1" xfId="0" applyFont="1" applyFill="1" applyBorder="1" applyAlignment="1">
      <alignment vertical="center" wrapText="1"/>
    </xf>
    <xf numFmtId="199" fontId="26" fillId="0" borderId="16" xfId="15" applyNumberFormat="1" applyFont="1" applyBorder="1" applyAlignment="1">
      <alignment horizontal="right" vertical="center"/>
    </xf>
    <xf numFmtId="199" fontId="3" fillId="0" borderId="0" xfId="0" applyNumberFormat="1" applyFont="1" applyBorder="1" applyAlignment="1">
      <alignment horizontal="center" vertical="center"/>
    </xf>
    <xf numFmtId="199" fontId="3" fillId="0" borderId="16" xfId="0" applyNumberFormat="1" applyFont="1" applyBorder="1" applyAlignment="1">
      <alignment horizontal="center" vertical="center"/>
    </xf>
    <xf numFmtId="183" fontId="3" fillId="0" borderId="37" xfId="0" applyNumberFormat="1" applyFont="1" applyBorder="1" applyAlignment="1">
      <alignment horizontal="right" vertical="center"/>
    </xf>
    <xf numFmtId="203" fontId="3" fillId="0" borderId="10" xfId="15" applyNumberFormat="1" applyFont="1" applyBorder="1" applyAlignment="1">
      <alignment horizontal="right" vertical="center"/>
    </xf>
    <xf numFmtId="179" fontId="3" fillId="0" borderId="6" xfId="0" applyNumberFormat="1" applyFont="1" applyBorder="1" applyAlignment="1">
      <alignment horizontal="right" vertical="center"/>
    </xf>
    <xf numFmtId="179" fontId="3" fillId="0" borderId="0"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4" fillId="0" borderId="17" xfId="0" applyNumberFormat="1" applyFont="1" applyBorder="1" applyAlignment="1">
      <alignment vertical="center"/>
    </xf>
    <xf numFmtId="188" fontId="3" fillId="0" borderId="0" xfId="0" applyNumberFormat="1" applyFont="1" applyBorder="1" applyAlignment="1">
      <alignment horizontal="right" vertical="center"/>
    </xf>
    <xf numFmtId="199" fontId="22" fillId="0" borderId="8" xfId="0" applyNumberFormat="1" applyFont="1" applyBorder="1" applyAlignment="1">
      <alignment horizontal="right" vertical="center"/>
    </xf>
    <xf numFmtId="188" fontId="3" fillId="0" borderId="7" xfId="0" applyNumberFormat="1" applyFont="1" applyBorder="1" applyAlignment="1">
      <alignment horizontal="right" vertical="center"/>
    </xf>
    <xf numFmtId="188" fontId="3" fillId="0" borderId="6" xfId="0" applyNumberFormat="1" applyFont="1" applyBorder="1" applyAlignment="1">
      <alignment horizontal="right" vertical="center"/>
    </xf>
    <xf numFmtId="179" fontId="14" fillId="0" borderId="0" xfId="0" applyNumberFormat="1" applyFont="1" applyFill="1" applyAlignment="1">
      <alignment vertical="center"/>
    </xf>
    <xf numFmtId="179" fontId="7" fillId="0" borderId="15" xfId="0" applyNumberFormat="1" applyFont="1" applyBorder="1" applyAlignment="1">
      <alignment vertical="center"/>
    </xf>
    <xf numFmtId="183" fontId="3" fillId="0" borderId="6" xfId="0" applyNumberFormat="1" applyFont="1" applyFill="1" applyBorder="1" applyAlignment="1">
      <alignment horizontal="right" vertical="center"/>
    </xf>
    <xf numFmtId="183" fontId="3" fillId="0" borderId="8" xfId="0" applyNumberFormat="1" applyFont="1" applyFill="1" applyBorder="1" applyAlignment="1">
      <alignment horizontal="right" vertical="center"/>
    </xf>
    <xf numFmtId="179" fontId="14" fillId="0" borderId="0" xfId="0" applyNumberFormat="1" applyFont="1" applyFill="1" applyBorder="1" applyAlignment="1">
      <alignment vertical="center"/>
    </xf>
    <xf numFmtId="199" fontId="3" fillId="0" borderId="0" xfId="0" applyNumberFormat="1" applyFont="1" applyBorder="1" applyAlignment="1">
      <alignment horizontal="right" vertical="center"/>
    </xf>
    <xf numFmtId="199" fontId="3" fillId="0" borderId="16" xfId="0" applyNumberFormat="1" applyFont="1" applyBorder="1" applyAlignment="1">
      <alignment horizontal="right" vertical="center"/>
    </xf>
    <xf numFmtId="199" fontId="3" fillId="0" borderId="15" xfId="0" applyNumberFormat="1" applyFont="1" applyBorder="1" applyAlignment="1">
      <alignment horizontal="right" vertical="center"/>
    </xf>
    <xf numFmtId="208" fontId="22" fillId="0" borderId="17" xfId="0" applyNumberFormat="1" applyFont="1" applyBorder="1" applyAlignment="1">
      <alignment horizontal="right" vertical="center" wrapText="1"/>
    </xf>
    <xf numFmtId="208" fontId="22" fillId="0" borderId="10" xfId="15" applyNumberFormat="1" applyFont="1" applyBorder="1" applyAlignment="1">
      <alignment horizontal="right" vertical="center"/>
    </xf>
    <xf numFmtId="188" fontId="22" fillId="0" borderId="13" xfId="0" applyNumberFormat="1" applyFont="1" applyBorder="1" applyAlignment="1">
      <alignment horizontal="right" vertical="center"/>
    </xf>
    <xf numFmtId="208" fontId="3" fillId="0" borderId="10" xfId="15" applyNumberFormat="1" applyFont="1" applyBorder="1" applyAlignment="1">
      <alignment horizontal="right" vertical="center"/>
    </xf>
    <xf numFmtId="208" fontId="3" fillId="0" borderId="16" xfId="15" applyNumberFormat="1" applyFont="1" applyBorder="1" applyAlignment="1">
      <alignment horizontal="right" vertical="center"/>
    </xf>
    <xf numFmtId="208" fontId="3" fillId="0" borderId="17" xfId="0" applyNumberFormat="1" applyFont="1" applyBorder="1" applyAlignment="1">
      <alignment horizontal="right" vertical="center" wrapText="1"/>
    </xf>
    <xf numFmtId="208" fontId="22" fillId="0" borderId="17" xfId="0" applyNumberFormat="1" applyFont="1" applyBorder="1" applyAlignment="1">
      <alignment horizontal="right" vertical="center"/>
    </xf>
    <xf numFmtId="208" fontId="22" fillId="0" borderId="16" xfId="15" applyNumberFormat="1" applyFont="1" applyBorder="1" applyAlignment="1">
      <alignment horizontal="right" vertical="center"/>
    </xf>
    <xf numFmtId="208" fontId="3" fillId="0" borderId="17" xfId="0" applyNumberFormat="1" applyFont="1" applyBorder="1" applyAlignment="1">
      <alignment horizontal="right" vertical="center"/>
    </xf>
    <xf numFmtId="208" fontId="22" fillId="0" borderId="0" xfId="0" applyNumberFormat="1" applyFont="1" applyBorder="1" applyAlignment="1">
      <alignment horizontal="right" vertical="center"/>
    </xf>
    <xf numFmtId="208" fontId="22" fillId="0" borderId="16" xfId="0" applyNumberFormat="1" applyFont="1" applyBorder="1" applyAlignment="1">
      <alignment horizontal="center" vertical="center"/>
    </xf>
    <xf numFmtId="208" fontId="22" fillId="0" borderId="8" xfId="0" applyNumberFormat="1" applyFont="1" applyBorder="1" applyAlignment="1">
      <alignment horizontal="center" vertical="center"/>
    </xf>
    <xf numFmtId="208" fontId="3" fillId="0" borderId="7" xfId="15" applyNumberFormat="1" applyFont="1" applyBorder="1" applyAlignment="1">
      <alignment horizontal="right" vertical="center"/>
    </xf>
    <xf numFmtId="208" fontId="22" fillId="0" borderId="7" xfId="15" applyNumberFormat="1" applyFont="1" applyBorder="1" applyAlignment="1">
      <alignment horizontal="right" vertical="center"/>
    </xf>
    <xf numFmtId="188" fontId="22" fillId="0" borderId="9" xfId="0" applyNumberFormat="1" applyFont="1" applyBorder="1" applyAlignment="1">
      <alignment horizontal="right" vertical="center"/>
    </xf>
    <xf numFmtId="203" fontId="3" fillId="0" borderId="0" xfId="15" applyNumberFormat="1" applyFont="1" applyBorder="1" applyAlignment="1">
      <alignment vertical="center"/>
    </xf>
    <xf numFmtId="203" fontId="3" fillId="0" borderId="0" xfId="15" applyNumberFormat="1" applyFont="1" applyAlignment="1">
      <alignment vertical="center"/>
    </xf>
    <xf numFmtId="203" fontId="3" fillId="0" borderId="0" xfId="15" applyNumberFormat="1" applyFont="1" applyBorder="1" applyAlignment="1">
      <alignment horizontal="center" vertical="center" wrapText="1"/>
    </xf>
    <xf numFmtId="227" fontId="32" fillId="0" borderId="0" xfId="0" applyNumberFormat="1" applyFont="1" applyBorder="1" applyAlignment="1">
      <alignment vertical="center" wrapText="1"/>
    </xf>
    <xf numFmtId="183" fontId="3" fillId="0" borderId="15" xfId="0" applyNumberFormat="1" applyFont="1" applyFill="1" applyBorder="1" applyAlignment="1">
      <alignment horizontal="right" vertical="center"/>
    </xf>
    <xf numFmtId="179" fontId="3" fillId="0" borderId="10" xfId="0" applyNumberFormat="1" applyFont="1" applyFill="1" applyBorder="1" applyAlignment="1">
      <alignment horizontal="right" vertical="center"/>
    </xf>
    <xf numFmtId="183" fontId="33" fillId="0" borderId="17" xfId="0" applyNumberFormat="1" applyFont="1" applyBorder="1" applyAlignment="1">
      <alignment horizontal="right" vertical="center"/>
    </xf>
    <xf numFmtId="179" fontId="33" fillId="0" borderId="10" xfId="0" applyNumberFormat="1" applyFont="1" applyBorder="1" applyAlignment="1">
      <alignment horizontal="right" vertical="center"/>
    </xf>
    <xf numFmtId="183" fontId="4" fillId="0" borderId="17" xfId="0" applyNumberFormat="1" applyFont="1" applyBorder="1" applyAlignment="1">
      <alignment horizontal="right" vertical="center" wrapText="1"/>
    </xf>
    <xf numFmtId="179" fontId="7" fillId="0" borderId="9" xfId="0" applyNumberFormat="1" applyFont="1" applyBorder="1" applyAlignment="1">
      <alignment horizontal="right" vertical="center" wrapText="1"/>
    </xf>
    <xf numFmtId="183" fontId="3" fillId="0" borderId="10" xfId="0" applyNumberFormat="1" applyFont="1" applyFill="1" applyBorder="1" applyAlignment="1">
      <alignment horizontal="right" vertical="center"/>
    </xf>
    <xf numFmtId="0" fontId="22" fillId="0" borderId="38" xfId="0" applyFont="1" applyBorder="1" applyAlignment="1">
      <alignment horizontal="center" vertical="center" wrapText="1"/>
    </xf>
    <xf numFmtId="0" fontId="22" fillId="0" borderId="27" xfId="0" applyFont="1" applyBorder="1" applyAlignment="1">
      <alignment horizontal="center" vertical="center" wrapText="1"/>
    </xf>
    <xf numFmtId="199" fontId="3" fillId="0" borderId="10" xfId="0" applyNumberFormat="1" applyFont="1" applyBorder="1" applyAlignment="1">
      <alignment horizontal="right" vertical="center"/>
    </xf>
    <xf numFmtId="199" fontId="3" fillId="0" borderId="13" xfId="0" applyNumberFormat="1" applyFont="1" applyBorder="1" applyAlignment="1">
      <alignment horizontal="right" vertical="center"/>
    </xf>
    <xf numFmtId="49" fontId="3" fillId="0" borderId="1" xfId="0" applyNumberFormat="1" applyFont="1" applyBorder="1" applyAlignment="1">
      <alignment horizontal="right"/>
    </xf>
    <xf numFmtId="183" fontId="22" fillId="0" borderId="13" xfId="15" applyNumberFormat="1" applyFont="1" applyBorder="1" applyAlignment="1">
      <alignment horizontal="right" vertical="center"/>
    </xf>
    <xf numFmtId="183" fontId="22" fillId="0" borderId="13" xfId="0" applyNumberFormat="1" applyFont="1" applyBorder="1" applyAlignment="1">
      <alignment horizontal="right" vertical="center"/>
    </xf>
    <xf numFmtId="179" fontId="34" fillId="0" borderId="16" xfId="15" applyNumberFormat="1" applyFont="1" applyBorder="1" applyAlignment="1">
      <alignment horizontal="right" vertical="center"/>
    </xf>
    <xf numFmtId="179" fontId="34" fillId="0" borderId="13" xfId="15" applyNumberFormat="1" applyFont="1" applyBorder="1" applyAlignment="1">
      <alignment horizontal="right" vertical="center"/>
    </xf>
    <xf numFmtId="179" fontId="34" fillId="0" borderId="8" xfId="15" applyNumberFormat="1" applyFont="1" applyBorder="1" applyAlignment="1">
      <alignment horizontal="right" vertical="center"/>
    </xf>
    <xf numFmtId="179" fontId="34" fillId="0" borderId="9" xfId="15" applyNumberFormat="1" applyFont="1" applyBorder="1" applyAlignment="1">
      <alignment horizontal="right" vertical="center"/>
    </xf>
    <xf numFmtId="0" fontId="22" fillId="0" borderId="2" xfId="0" applyFont="1" applyBorder="1" applyAlignment="1">
      <alignment horizontal="center" vertical="center" wrapText="1"/>
    </xf>
    <xf numFmtId="179" fontId="3" fillId="0" borderId="17" xfId="0" applyNumberFormat="1" applyFont="1" applyBorder="1" applyAlignment="1">
      <alignment horizontal="right" vertical="center"/>
    </xf>
    <xf numFmtId="179" fontId="22" fillId="0" borderId="9" xfId="15" applyNumberFormat="1" applyFont="1" applyBorder="1" applyAlignment="1">
      <alignment horizontal="right" vertical="center"/>
    </xf>
    <xf numFmtId="0" fontId="22" fillId="0" borderId="5" xfId="0" applyFont="1" applyBorder="1" applyAlignment="1">
      <alignment horizontal="center" vertical="center" wrapText="1"/>
    </xf>
    <xf numFmtId="0" fontId="40" fillId="0" borderId="0" xfId="0" applyFont="1" applyAlignment="1">
      <alignment vertical="center"/>
    </xf>
    <xf numFmtId="183" fontId="3" fillId="0" borderId="17" xfId="0" applyNumberFormat="1" applyFont="1" applyBorder="1" applyAlignment="1">
      <alignment vertical="center"/>
    </xf>
    <xf numFmtId="183" fontId="3" fillId="0" borderId="10" xfId="0" applyNumberFormat="1" applyFont="1" applyBorder="1" applyAlignment="1">
      <alignment vertical="center"/>
    </xf>
    <xf numFmtId="179" fontId="22" fillId="0" borderId="8" xfId="0" applyNumberFormat="1" applyFont="1" applyBorder="1" applyAlignment="1">
      <alignment horizontal="right" vertical="center"/>
    </xf>
    <xf numFmtId="179" fontId="3" fillId="0" borderId="16" xfId="15" applyNumberFormat="1" applyFont="1" applyBorder="1" applyAlignment="1">
      <alignment horizontal="right" vertical="center"/>
    </xf>
    <xf numFmtId="43" fontId="41" fillId="0" borderId="0" xfId="15" applyNumberFormat="1" applyFont="1" applyAlignment="1">
      <alignment vertical="center"/>
    </xf>
    <xf numFmtId="203" fontId="41" fillId="0" borderId="0" xfId="15" applyNumberFormat="1" applyFont="1" applyAlignment="1">
      <alignment vertical="center"/>
    </xf>
    <xf numFmtId="208" fontId="12" fillId="0" borderId="0" xfId="0" applyNumberFormat="1" applyFont="1" applyAlignment="1">
      <alignment vertical="center"/>
    </xf>
    <xf numFmtId="43" fontId="41" fillId="0" borderId="0" xfId="15" applyNumberFormat="1" applyFont="1" applyFill="1" applyAlignment="1">
      <alignment vertical="center"/>
    </xf>
    <xf numFmtId="203" fontId="41" fillId="0" borderId="0" xfId="15" applyNumberFormat="1" applyFont="1" applyFill="1" applyAlignment="1">
      <alignment vertical="center"/>
    </xf>
    <xf numFmtId="203" fontId="12" fillId="0" borderId="0" xfId="15" applyNumberFormat="1" applyFont="1" applyAlignment="1">
      <alignment vertical="center"/>
    </xf>
    <xf numFmtId="199" fontId="4" fillId="0" borderId="13" xfId="15" applyNumberFormat="1" applyFont="1" applyBorder="1" applyAlignment="1">
      <alignment horizontal="right" vertical="center"/>
    </xf>
    <xf numFmtId="199" fontId="26" fillId="0" borderId="8" xfId="15" applyNumberFormat="1" applyFont="1" applyBorder="1" applyAlignment="1">
      <alignment horizontal="right" vertical="center"/>
    </xf>
    <xf numFmtId="199" fontId="4" fillId="0" borderId="16" xfId="15" applyNumberFormat="1" applyFont="1" applyBorder="1" applyAlignment="1">
      <alignment horizontal="right" vertical="center"/>
    </xf>
    <xf numFmtId="199" fontId="21" fillId="0" borderId="8" xfId="15" applyNumberFormat="1" applyFont="1" applyBorder="1" applyAlignment="1">
      <alignment horizontal="righ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vertical="center"/>
    </xf>
    <xf numFmtId="0" fontId="39" fillId="0" borderId="0" xfId="0" applyFont="1" applyAlignment="1">
      <alignment vertical="center"/>
    </xf>
    <xf numFmtId="183" fontId="3" fillId="0" borderId="15" xfId="15" applyNumberFormat="1" applyFont="1" applyBorder="1" applyAlignment="1">
      <alignment horizontal="right" vertical="center"/>
    </xf>
    <xf numFmtId="183" fontId="22" fillId="0" borderId="0" xfId="15" applyNumberFormat="1" applyFont="1" applyBorder="1" applyAlignment="1">
      <alignment horizontal="right" vertical="center"/>
    </xf>
    <xf numFmtId="183" fontId="3" fillId="0" borderId="0" xfId="15" applyNumberFormat="1" applyFont="1" applyBorder="1" applyAlignment="1">
      <alignment horizontal="right" vertical="center"/>
    </xf>
    <xf numFmtId="179" fontId="3" fillId="0" borderId="13" xfId="0" applyNumberFormat="1" applyFont="1" applyBorder="1" applyAlignment="1">
      <alignment vertical="center"/>
    </xf>
    <xf numFmtId="179" fontId="22" fillId="0" borderId="10" xfId="0" applyNumberFormat="1" applyFont="1" applyFill="1" applyBorder="1" applyAlignment="1">
      <alignment horizontal="right" vertical="center"/>
    </xf>
    <xf numFmtId="0" fontId="42" fillId="0" borderId="0" xfId="0" applyFont="1" applyBorder="1" applyAlignment="1">
      <alignment vertical="center"/>
    </xf>
    <xf numFmtId="43" fontId="12" fillId="0" borderId="0" xfId="15" applyNumberFormat="1" applyFont="1" applyBorder="1" applyAlignment="1">
      <alignment vertical="center"/>
    </xf>
    <xf numFmtId="203" fontId="12" fillId="0" borderId="0" xfId="15" applyNumberFormat="1" applyFont="1" applyBorder="1" applyAlignment="1">
      <alignment vertical="center"/>
    </xf>
    <xf numFmtId="0" fontId="42" fillId="0" borderId="0" xfId="0" applyFont="1" applyAlignment="1">
      <alignment vertical="center"/>
    </xf>
    <xf numFmtId="179" fontId="3" fillId="0" borderId="10" xfId="15" applyNumberFormat="1" applyFont="1" applyFill="1" applyBorder="1" applyAlignment="1">
      <alignment horizontal="right" vertical="center"/>
    </xf>
    <xf numFmtId="179" fontId="7" fillId="0" borderId="10" xfId="15" applyNumberFormat="1" applyFont="1" applyBorder="1" applyAlignment="1">
      <alignment horizontal="right" vertical="center"/>
    </xf>
    <xf numFmtId="0" fontId="17" fillId="0" borderId="0" xfId="0" applyFont="1" applyFill="1" applyAlignment="1">
      <alignment vertical="center"/>
    </xf>
    <xf numFmtId="188" fontId="22" fillId="0" borderId="16" xfId="0" applyNumberFormat="1" applyFont="1" applyBorder="1" applyAlignment="1">
      <alignment horizontal="right" vertical="center"/>
    </xf>
    <xf numFmtId="188" fontId="3" fillId="0" borderId="17" xfId="15" applyNumberFormat="1" applyFont="1" applyBorder="1" applyAlignment="1">
      <alignment horizontal="right" vertical="center"/>
    </xf>
    <xf numFmtId="0" fontId="12" fillId="0" borderId="0" xfId="0" applyFont="1" applyFill="1" applyAlignment="1">
      <alignment vertical="center"/>
    </xf>
    <xf numFmtId="183" fontId="21" fillId="0" borderId="13" xfId="0" applyNumberFormat="1" applyFont="1" applyBorder="1" applyAlignment="1">
      <alignment horizontal="right" vertical="center" wrapText="1"/>
    </xf>
    <xf numFmtId="183" fontId="21" fillId="0" borderId="16" xfId="0" applyNumberFormat="1" applyFont="1" applyBorder="1" applyAlignment="1">
      <alignment horizontal="right" vertical="center" wrapText="1"/>
    </xf>
    <xf numFmtId="0" fontId="21" fillId="0" borderId="26" xfId="0" applyFont="1" applyBorder="1" applyAlignment="1">
      <alignment horizontal="right" vertical="center" wrapText="1"/>
    </xf>
    <xf numFmtId="183" fontId="3" fillId="0" borderId="15" xfId="0" applyNumberFormat="1" applyFont="1" applyBorder="1" applyAlignment="1">
      <alignment horizontal="right" vertical="center" wrapText="1"/>
    </xf>
    <xf numFmtId="179" fontId="3" fillId="0" borderId="10" xfId="0" applyNumberFormat="1" applyFont="1" applyBorder="1" applyAlignment="1">
      <alignment horizontal="right" vertical="center" wrapText="1"/>
    </xf>
    <xf numFmtId="183" fontId="22" fillId="0" borderId="10" xfId="0" applyNumberFormat="1" applyFont="1" applyBorder="1" applyAlignment="1">
      <alignment horizontal="right" vertical="center" wrapText="1"/>
    </xf>
    <xf numFmtId="179" fontId="22" fillId="0" borderId="10" xfId="0" applyNumberFormat="1" applyFont="1" applyBorder="1" applyAlignment="1">
      <alignment horizontal="right" vertical="center" wrapText="1"/>
    </xf>
    <xf numFmtId="183" fontId="22" fillId="0" borderId="16" xfId="0" applyNumberFormat="1" applyFont="1" applyBorder="1" applyAlignment="1">
      <alignment horizontal="right" vertical="center" wrapText="1"/>
    </xf>
    <xf numFmtId="179" fontId="22" fillId="0" borderId="13" xfId="0" applyNumberFormat="1" applyFont="1" applyBorder="1" applyAlignment="1">
      <alignment horizontal="right" vertical="center" wrapText="1"/>
    </xf>
    <xf numFmtId="183" fontId="3" fillId="0" borderId="10" xfId="0" applyNumberFormat="1" applyFont="1" applyBorder="1" applyAlignment="1">
      <alignment horizontal="right" vertical="center" wrapText="1"/>
    </xf>
    <xf numFmtId="183" fontId="3" fillId="0" borderId="15" xfId="0" applyNumberFormat="1" applyFont="1" applyBorder="1" applyAlignment="1">
      <alignment vertical="center"/>
    </xf>
    <xf numFmtId="179" fontId="3" fillId="0" borderId="10" xfId="15" applyNumberFormat="1" applyFont="1" applyBorder="1" applyAlignment="1">
      <alignment vertical="center"/>
    </xf>
    <xf numFmtId="183" fontId="3" fillId="0" borderId="16" xfId="0" applyNumberFormat="1" applyFont="1" applyBorder="1" applyAlignment="1">
      <alignment horizontal="right" vertical="center" wrapText="1"/>
    </xf>
    <xf numFmtId="179" fontId="3" fillId="0" borderId="13" xfId="0" applyNumberFormat="1" applyFont="1" applyBorder="1" applyAlignment="1">
      <alignment horizontal="right" vertical="center" wrapText="1"/>
    </xf>
    <xf numFmtId="179" fontId="3" fillId="0" borderId="10" xfId="0" applyNumberFormat="1" applyFont="1" applyBorder="1" applyAlignment="1">
      <alignment vertical="center"/>
    </xf>
    <xf numFmtId="183" fontId="22" fillId="0" borderId="15" xfId="0" applyNumberFormat="1" applyFont="1" applyBorder="1" applyAlignment="1">
      <alignment horizontal="right" vertical="center" wrapText="1"/>
    </xf>
    <xf numFmtId="183" fontId="22" fillId="0" borderId="7" xfId="0" applyNumberFormat="1" applyFont="1" applyBorder="1" applyAlignment="1">
      <alignment horizontal="right" vertical="center" wrapText="1"/>
    </xf>
    <xf numFmtId="179" fontId="22" fillId="0" borderId="7" xfId="0" applyNumberFormat="1" applyFont="1" applyBorder="1" applyAlignment="1">
      <alignment horizontal="right" vertical="center" wrapText="1"/>
    </xf>
    <xf numFmtId="183" fontId="22" fillId="0" borderId="8" xfId="0" applyNumberFormat="1" applyFont="1" applyBorder="1" applyAlignment="1">
      <alignment horizontal="right" vertical="center" wrapText="1"/>
    </xf>
    <xf numFmtId="179" fontId="22" fillId="0" borderId="9" xfId="0" applyNumberFormat="1" applyFont="1" applyBorder="1" applyAlignment="1">
      <alignment horizontal="right" vertical="center" wrapText="1"/>
    </xf>
    <xf numFmtId="183" fontId="22" fillId="0" borderId="13" xfId="0" applyNumberFormat="1" applyFont="1" applyBorder="1" applyAlignment="1">
      <alignment horizontal="right" vertical="center" wrapText="1"/>
    </xf>
    <xf numFmtId="183" fontId="3" fillId="0" borderId="13" xfId="0" applyNumberFormat="1" applyFont="1" applyBorder="1" applyAlignment="1">
      <alignment horizontal="right" vertical="center" wrapText="1"/>
    </xf>
    <xf numFmtId="0" fontId="7" fillId="0" borderId="0" xfId="0" applyFont="1" applyAlignment="1" quotePrefix="1">
      <alignment vertical="center"/>
    </xf>
    <xf numFmtId="189" fontId="3" fillId="0" borderId="10" xfId="0" applyNumberFormat="1" applyFont="1" applyBorder="1" applyAlignment="1">
      <alignment horizontal="right" vertical="center"/>
    </xf>
    <xf numFmtId="179" fontId="3" fillId="0" borderId="39" xfId="0" applyNumberFormat="1" applyFont="1" applyBorder="1" applyAlignment="1">
      <alignment horizontal="right" vertical="center"/>
    </xf>
    <xf numFmtId="179" fontId="3" fillId="0" borderId="2" xfId="0" applyNumberFormat="1" applyFont="1" applyBorder="1" applyAlignment="1">
      <alignment horizontal="right" vertical="center"/>
    </xf>
    <xf numFmtId="189" fontId="22" fillId="0" borderId="10" xfId="0" applyNumberFormat="1" applyFont="1" applyBorder="1" applyAlignment="1">
      <alignment horizontal="right" vertical="center"/>
    </xf>
    <xf numFmtId="179" fontId="22" fillId="0" borderId="2" xfId="0" applyNumberFormat="1" applyFont="1" applyBorder="1" applyAlignment="1">
      <alignment horizontal="right" vertical="center"/>
    </xf>
    <xf numFmtId="179" fontId="22" fillId="0" borderId="39" xfId="0" applyNumberFormat="1" applyFont="1" applyBorder="1" applyAlignment="1">
      <alignment horizontal="right" vertical="center"/>
    </xf>
    <xf numFmtId="189" fontId="22" fillId="0" borderId="16" xfId="0" applyNumberFormat="1" applyFont="1" applyBorder="1" applyAlignment="1">
      <alignment horizontal="right" vertical="center"/>
    </xf>
    <xf numFmtId="179" fontId="38" fillId="0" borderId="16" xfId="0" applyNumberFormat="1" applyFont="1" applyBorder="1" applyAlignment="1">
      <alignment horizontal="right" vertical="center"/>
    </xf>
    <xf numFmtId="179" fontId="38" fillId="0" borderId="10" xfId="0" applyNumberFormat="1" applyFont="1" applyBorder="1" applyAlignment="1">
      <alignment horizontal="right" vertical="center"/>
    </xf>
    <xf numFmtId="179" fontId="38" fillId="0" borderId="39" xfId="0" applyNumberFormat="1" applyFont="1" applyBorder="1" applyAlignment="1">
      <alignment horizontal="right" vertical="center"/>
    </xf>
    <xf numFmtId="179" fontId="22" fillId="0" borderId="6" xfId="0" applyNumberFormat="1" applyFont="1" applyBorder="1" applyAlignment="1">
      <alignment horizontal="right" vertical="center"/>
    </xf>
    <xf numFmtId="189" fontId="22" fillId="0" borderId="7" xfId="0" applyNumberFormat="1" applyFont="1" applyBorder="1" applyAlignment="1">
      <alignment horizontal="right" vertical="center"/>
    </xf>
    <xf numFmtId="179" fontId="22" fillId="0" borderId="40" xfId="0" applyNumberFormat="1" applyFont="1" applyBorder="1" applyAlignment="1">
      <alignment horizontal="right" vertical="center"/>
    </xf>
    <xf numFmtId="210" fontId="15" fillId="0" borderId="15" xfId="0" applyNumberFormat="1" applyFont="1" applyBorder="1" applyAlignment="1">
      <alignment horizontal="right" vertical="center"/>
    </xf>
    <xf numFmtId="191" fontId="15" fillId="0" borderId="10" xfId="0" applyNumberFormat="1" applyFont="1" applyBorder="1" applyAlignment="1">
      <alignment horizontal="right" vertical="center"/>
    </xf>
    <xf numFmtId="199" fontId="38" fillId="0" borderId="10" xfId="0" applyNumberFormat="1" applyFont="1" applyBorder="1" applyAlignment="1">
      <alignment horizontal="right" vertical="center"/>
    </xf>
    <xf numFmtId="188" fontId="38" fillId="0" borderId="10" xfId="0" applyNumberFormat="1" applyFont="1" applyBorder="1" applyAlignment="1">
      <alignment horizontal="right" vertical="center"/>
    </xf>
    <xf numFmtId="188" fontId="38" fillId="0" borderId="16" xfId="0" applyNumberFormat="1" applyFont="1" applyBorder="1" applyAlignment="1">
      <alignment horizontal="right" vertical="center"/>
    </xf>
    <xf numFmtId="188" fontId="15" fillId="0" borderId="10" xfId="0" applyNumberFormat="1" applyFont="1" applyBorder="1" applyAlignment="1">
      <alignment horizontal="right" vertical="center"/>
    </xf>
    <xf numFmtId="188" fontId="15" fillId="0" borderId="16" xfId="0" applyNumberFormat="1" applyFont="1" applyBorder="1" applyAlignment="1">
      <alignment horizontal="right" vertical="center"/>
    </xf>
    <xf numFmtId="210" fontId="38" fillId="0" borderId="15" xfId="0" applyNumberFormat="1" applyFont="1" applyBorder="1" applyAlignment="1">
      <alignment horizontal="right" vertical="center"/>
    </xf>
    <xf numFmtId="199" fontId="15" fillId="0" borderId="10" xfId="0" applyNumberFormat="1" applyFont="1" applyBorder="1" applyAlignment="1">
      <alignment horizontal="right" vertical="center"/>
    </xf>
    <xf numFmtId="191" fontId="38" fillId="0" borderId="10" xfId="0" applyNumberFormat="1" applyFont="1" applyBorder="1" applyAlignment="1">
      <alignment horizontal="right" vertical="center"/>
    </xf>
    <xf numFmtId="199" fontId="38" fillId="0" borderId="16" xfId="0" applyNumberFormat="1" applyFont="1" applyBorder="1" applyAlignment="1">
      <alignment horizontal="right" vertical="center"/>
    </xf>
    <xf numFmtId="210" fontId="38" fillId="0" borderId="6" xfId="0" applyNumberFormat="1" applyFont="1" applyBorder="1" applyAlignment="1">
      <alignment horizontal="right" vertical="center"/>
    </xf>
    <xf numFmtId="191" fontId="38" fillId="0" borderId="7" xfId="0" applyNumberFormat="1" applyFont="1" applyBorder="1" applyAlignment="1">
      <alignment horizontal="right" vertical="center"/>
    </xf>
    <xf numFmtId="199" fontId="38" fillId="0" borderId="7" xfId="0" applyNumberFormat="1" applyFont="1" applyBorder="1" applyAlignment="1">
      <alignment horizontal="right" vertical="center"/>
    </xf>
    <xf numFmtId="188" fontId="38" fillId="0" borderId="7" xfId="0" applyNumberFormat="1" applyFont="1" applyBorder="1" applyAlignment="1">
      <alignment horizontal="right" vertical="center"/>
    </xf>
    <xf numFmtId="188" fontId="38" fillId="0" borderId="8" xfId="0" applyNumberFormat="1" applyFont="1" applyBorder="1" applyAlignment="1">
      <alignment horizontal="right" vertical="center"/>
    </xf>
    <xf numFmtId="210" fontId="22" fillId="0" borderId="16" xfId="0" applyNumberFormat="1" applyFont="1" applyBorder="1" applyAlignment="1">
      <alignment horizontal="right" vertical="center"/>
    </xf>
    <xf numFmtId="191" fontId="22" fillId="0" borderId="10" xfId="0" applyNumberFormat="1" applyFont="1" applyBorder="1" applyAlignment="1">
      <alignment horizontal="right" vertical="center"/>
    </xf>
    <xf numFmtId="210" fontId="22" fillId="0" borderId="10" xfId="0" applyNumberFormat="1" applyFont="1" applyBorder="1" applyAlignment="1">
      <alignment horizontal="right" vertical="center"/>
    </xf>
    <xf numFmtId="210" fontId="3" fillId="0" borderId="16" xfId="0" applyNumberFormat="1" applyFont="1" applyBorder="1" applyAlignment="1">
      <alignment horizontal="right" vertical="center"/>
    </xf>
    <xf numFmtId="191" fontId="3" fillId="0" borderId="16" xfId="0" applyNumberFormat="1" applyFont="1" applyBorder="1" applyAlignment="1">
      <alignment horizontal="right" vertical="center"/>
    </xf>
    <xf numFmtId="191" fontId="3" fillId="0" borderId="10" xfId="0" applyNumberFormat="1" applyFont="1" applyBorder="1" applyAlignment="1">
      <alignment horizontal="right" vertical="center"/>
    </xf>
    <xf numFmtId="210" fontId="22" fillId="0" borderId="6" xfId="0" applyNumberFormat="1" applyFont="1" applyBorder="1" applyAlignment="1">
      <alignment horizontal="right" vertical="center"/>
    </xf>
    <xf numFmtId="191" fontId="22" fillId="0" borderId="7" xfId="0" applyNumberFormat="1" applyFont="1" applyBorder="1" applyAlignment="1">
      <alignment horizontal="right" vertical="center"/>
    </xf>
    <xf numFmtId="188" fontId="22" fillId="0" borderId="7" xfId="0" applyNumberFormat="1" applyFont="1" applyBorder="1" applyAlignment="1">
      <alignment horizontal="right" vertical="center"/>
    </xf>
    <xf numFmtId="188" fontId="22" fillId="0" borderId="8" xfId="0" applyNumberFormat="1" applyFont="1" applyBorder="1" applyAlignment="1">
      <alignment horizontal="right" vertical="center"/>
    </xf>
    <xf numFmtId="210" fontId="3" fillId="0" borderId="10" xfId="0" applyNumberFormat="1" applyFont="1" applyBorder="1" applyAlignment="1">
      <alignment horizontal="right" vertical="center"/>
    </xf>
    <xf numFmtId="210" fontId="22" fillId="0" borderId="0" xfId="0" applyNumberFormat="1" applyFont="1" applyBorder="1" applyAlignment="1">
      <alignment horizontal="right" vertical="center"/>
    </xf>
    <xf numFmtId="0" fontId="4" fillId="0" borderId="15" xfId="0" applyFont="1" applyBorder="1" applyAlignment="1">
      <alignment horizontal="left" vertical="center" wrapText="1"/>
    </xf>
    <xf numFmtId="179" fontId="3" fillId="0" borderId="8" xfId="0" applyNumberFormat="1" applyFont="1" applyBorder="1" applyAlignment="1">
      <alignment horizontal="right" vertical="center"/>
    </xf>
    <xf numFmtId="179" fontId="4" fillId="0" borderId="15" xfId="0" applyNumberFormat="1" applyFont="1" applyBorder="1" applyAlignment="1">
      <alignment horizontal="right" vertical="center" wrapText="1"/>
    </xf>
    <xf numFmtId="179" fontId="21" fillId="0" borderId="10" xfId="15" applyNumberFormat="1" applyFont="1" applyBorder="1" applyAlignment="1">
      <alignment horizontal="right" vertical="center" wrapText="1"/>
    </xf>
    <xf numFmtId="179" fontId="21" fillId="0" borderId="13" xfId="15" applyNumberFormat="1" applyFont="1" applyBorder="1" applyAlignment="1">
      <alignment horizontal="right" vertical="center" wrapText="1"/>
    </xf>
    <xf numFmtId="179" fontId="4" fillId="0" borderId="13" xfId="15" applyNumberFormat="1" applyFont="1" applyBorder="1" applyAlignment="1">
      <alignment horizontal="right" vertical="center" wrapText="1"/>
    </xf>
    <xf numFmtId="179" fontId="4" fillId="0" borderId="16" xfId="15" applyNumberFormat="1" applyFont="1" applyBorder="1" applyAlignment="1">
      <alignment horizontal="right" vertical="center" wrapText="1"/>
    </xf>
    <xf numFmtId="179" fontId="4" fillId="0" borderId="10" xfId="15" applyNumberFormat="1" applyFont="1" applyBorder="1" applyAlignment="1">
      <alignment horizontal="right" vertical="center" wrapText="1"/>
    </xf>
    <xf numFmtId="179" fontId="21" fillId="0" borderId="0" xfId="15" applyNumberFormat="1" applyFont="1" applyBorder="1" applyAlignment="1">
      <alignment horizontal="right" vertical="center" wrapText="1"/>
    </xf>
    <xf numFmtId="179" fontId="21" fillId="0" borderId="16" xfId="15" applyNumberFormat="1" applyFont="1" applyBorder="1" applyAlignment="1">
      <alignment horizontal="right" vertical="center" wrapText="1"/>
    </xf>
    <xf numFmtId="179" fontId="4" fillId="0" borderId="6" xfId="0" applyNumberFormat="1" applyFont="1" applyBorder="1" applyAlignment="1">
      <alignment horizontal="right" vertical="center" wrapText="1"/>
    </xf>
    <xf numFmtId="179" fontId="4" fillId="0" borderId="7" xfId="0" applyNumberFormat="1" applyFont="1" applyBorder="1" applyAlignment="1">
      <alignment horizontal="right" vertical="center" wrapText="1"/>
    </xf>
    <xf numFmtId="179" fontId="4" fillId="0" borderId="8" xfId="0" applyNumberFormat="1" applyFont="1" applyBorder="1" applyAlignment="1">
      <alignment horizontal="right" vertical="center" wrapText="1"/>
    </xf>
    <xf numFmtId="179" fontId="21" fillId="0" borderId="7" xfId="15" applyNumberFormat="1" applyFont="1" applyBorder="1" applyAlignment="1">
      <alignment horizontal="right" vertical="center" wrapText="1"/>
    </xf>
    <xf numFmtId="179" fontId="21" fillId="0" borderId="9" xfId="15" applyNumberFormat="1" applyFont="1" applyBorder="1" applyAlignment="1">
      <alignment horizontal="right" vertical="center" wrapText="1"/>
    </xf>
    <xf numFmtId="183" fontId="4" fillId="0" borderId="0" xfId="0" applyNumberFormat="1" applyFont="1" applyBorder="1" applyAlignment="1">
      <alignment horizontal="right" vertical="center"/>
    </xf>
    <xf numFmtId="183" fontId="21" fillId="0" borderId="16" xfId="0" applyNumberFormat="1" applyFont="1" applyBorder="1" applyAlignment="1">
      <alignment horizontal="right" vertical="center"/>
    </xf>
    <xf numFmtId="227" fontId="12" fillId="0" borderId="0" xfId="0" applyNumberFormat="1" applyFont="1" applyAlignment="1">
      <alignment vertical="center"/>
    </xf>
    <xf numFmtId="227" fontId="20" fillId="0" borderId="0" xfId="0" applyNumberFormat="1" applyFont="1" applyAlignment="1">
      <alignment vertical="center"/>
    </xf>
    <xf numFmtId="179" fontId="3" fillId="0" borderId="7" xfId="0" applyNumberFormat="1" applyFont="1" applyFill="1" applyBorder="1" applyAlignment="1">
      <alignment horizontal="right" vertical="center"/>
    </xf>
    <xf numFmtId="0" fontId="22" fillId="0" borderId="3" xfId="0" applyFont="1" applyBorder="1" applyAlignment="1">
      <alignment horizontal="distributed" vertical="center" wrapText="1"/>
    </xf>
    <xf numFmtId="0" fontId="22" fillId="0" borderId="24" xfId="0" applyFont="1" applyBorder="1" applyAlignment="1">
      <alignment horizontal="center" vertical="center" wrapText="1"/>
    </xf>
    <xf numFmtId="0" fontId="22" fillId="2" borderId="27" xfId="0" applyFont="1" applyFill="1" applyBorder="1" applyAlignment="1">
      <alignment horizontal="center" vertical="center" wrapText="1"/>
    </xf>
    <xf numFmtId="179" fontId="3" fillId="0" borderId="13" xfId="0" applyNumberFormat="1" applyFont="1" applyFill="1" applyBorder="1" applyAlignment="1">
      <alignment horizontal="right" vertical="center"/>
    </xf>
    <xf numFmtId="179" fontId="3" fillId="0" borderId="15" xfId="0" applyNumberFormat="1" applyFont="1" applyFill="1" applyBorder="1" applyAlignment="1">
      <alignment horizontal="right" vertical="center"/>
    </xf>
    <xf numFmtId="179" fontId="3" fillId="0" borderId="16" xfId="0" applyNumberFormat="1" applyFont="1" applyFill="1" applyBorder="1" applyAlignment="1">
      <alignment horizontal="right" vertical="center"/>
    </xf>
    <xf numFmtId="179" fontId="22" fillId="0" borderId="15" xfId="0" applyNumberFormat="1" applyFont="1" applyFill="1" applyBorder="1" applyAlignment="1">
      <alignment horizontal="right" vertical="center"/>
    </xf>
    <xf numFmtId="179" fontId="22" fillId="0" borderId="6" xfId="0" applyNumberFormat="1" applyFont="1" applyFill="1" applyBorder="1" applyAlignment="1">
      <alignment horizontal="right" vertical="center"/>
    </xf>
    <xf numFmtId="179" fontId="3" fillId="0" borderId="7" xfId="15" applyNumberFormat="1" applyFont="1" applyFill="1" applyBorder="1" applyAlignment="1">
      <alignment horizontal="right" vertical="center"/>
    </xf>
    <xf numFmtId="179" fontId="3" fillId="0" borderId="0" xfId="0" applyNumberFormat="1" applyFont="1" applyAlignment="1">
      <alignment vertical="center"/>
    </xf>
    <xf numFmtId="225" fontId="41" fillId="0" borderId="0" xfId="0" applyNumberFormat="1" applyFont="1" applyAlignment="1">
      <alignment/>
    </xf>
    <xf numFmtId="220" fontId="12" fillId="0" borderId="0" xfId="0" applyNumberFormat="1" applyFont="1" applyAlignment="1">
      <alignment horizontal="center" vertical="center"/>
    </xf>
    <xf numFmtId="0" fontId="12" fillId="0" borderId="0" xfId="0" applyFont="1" applyAlignment="1">
      <alignment horizontal="right" vertical="center"/>
    </xf>
    <xf numFmtId="0" fontId="43" fillId="0" borderId="0" xfId="0" applyFont="1" applyFill="1" applyAlignment="1">
      <alignment vertical="center"/>
    </xf>
    <xf numFmtId="188" fontId="3" fillId="0" borderId="0" xfId="15" applyNumberFormat="1" applyFont="1" applyAlignment="1">
      <alignment vertical="center"/>
    </xf>
    <xf numFmtId="199" fontId="22" fillId="0" borderId="6" xfId="0" applyNumberFormat="1" applyFont="1" applyBorder="1" applyAlignment="1">
      <alignment horizontal="right" vertical="center"/>
    </xf>
    <xf numFmtId="199" fontId="3" fillId="0" borderId="13" xfId="0" applyNumberFormat="1" applyFont="1" applyBorder="1" applyAlignment="1">
      <alignment horizontal="center" vertical="center"/>
    </xf>
    <xf numFmtId="199" fontId="3" fillId="0" borderId="1" xfId="0" applyNumberFormat="1" applyFont="1" applyBorder="1" applyAlignment="1">
      <alignment horizontal="right" vertical="center"/>
    </xf>
    <xf numFmtId="0" fontId="3" fillId="0" borderId="1" xfId="0" applyFont="1" applyBorder="1" applyAlignment="1">
      <alignment horizontal="distributed" vertical="center" wrapText="1"/>
    </xf>
    <xf numFmtId="208" fontId="3" fillId="0" borderId="0" xfId="0" applyNumberFormat="1" applyFont="1" applyBorder="1" applyAlignment="1">
      <alignment horizontal="right" vertical="center"/>
    </xf>
    <xf numFmtId="0" fontId="22" fillId="2" borderId="0" xfId="0" applyFont="1" applyFill="1" applyBorder="1" applyAlignment="1">
      <alignment horizontal="center" vertical="center" wrapText="1"/>
    </xf>
    <xf numFmtId="0" fontId="22" fillId="0" borderId="3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0" xfId="0" applyFont="1" applyAlignment="1">
      <alignment vertical="center" wrapText="1"/>
    </xf>
    <xf numFmtId="0" fontId="34" fillId="0" borderId="0" xfId="0" applyFont="1" applyBorder="1" applyAlignment="1">
      <alignment horizontal="left" vertical="center" wrapText="1" indent="1"/>
    </xf>
    <xf numFmtId="0" fontId="35" fillId="0" borderId="0" xfId="0" applyFont="1" applyBorder="1" applyAlignment="1">
      <alignment horizontal="left" vertical="center" indent="1"/>
    </xf>
    <xf numFmtId="0" fontId="34" fillId="0" borderId="1" xfId="0" applyFont="1" applyBorder="1" applyAlignment="1">
      <alignment horizontal="left" vertical="center" wrapText="1" indent="1"/>
    </xf>
    <xf numFmtId="0" fontId="44" fillId="0" borderId="0" xfId="0" applyFont="1" applyFill="1" applyBorder="1" applyAlignment="1">
      <alignment horizontal="center" vertical="center" wrapText="1"/>
    </xf>
    <xf numFmtId="0" fontId="22" fillId="0" borderId="0" xfId="0" applyFont="1" applyBorder="1" applyAlignment="1">
      <alignment horizontal="left" vertical="center" wrapText="1" indent="1"/>
    </xf>
    <xf numFmtId="0" fontId="3" fillId="0" borderId="0" xfId="0" applyFont="1" applyBorder="1" applyAlignment="1">
      <alignment horizontal="left" vertical="center" indent="1"/>
    </xf>
    <xf numFmtId="0" fontId="22" fillId="0" borderId="1" xfId="0" applyFont="1" applyBorder="1" applyAlignment="1">
      <alignment horizontal="left" vertical="center" wrapText="1" indent="1"/>
    </xf>
    <xf numFmtId="0" fontId="5" fillId="0" borderId="0" xfId="0" applyFont="1" applyBorder="1" applyAlignment="1">
      <alignment vertical="center"/>
    </xf>
    <xf numFmtId="49" fontId="3" fillId="0" borderId="0" xfId="0" applyNumberFormat="1" applyFont="1" applyBorder="1" applyAlignment="1">
      <alignment/>
    </xf>
    <xf numFmtId="49" fontId="3" fillId="0" borderId="0" xfId="0" applyNumberFormat="1" applyFont="1" applyBorder="1" applyAlignment="1">
      <alignment horizontal="right" vertical="top"/>
    </xf>
    <xf numFmtId="0" fontId="22" fillId="0" borderId="1" xfId="0" applyFont="1" applyBorder="1" applyAlignment="1">
      <alignment horizontal="center" vertical="center" wrapText="1"/>
    </xf>
    <xf numFmtId="0" fontId="46" fillId="0" borderId="0" xfId="0" applyFont="1" applyBorder="1" applyAlignment="1">
      <alignment horizontal="center" vertical="center" wrapText="1"/>
    </xf>
    <xf numFmtId="0" fontId="21" fillId="0" borderId="15" xfId="0" applyFont="1" applyBorder="1" applyAlignment="1">
      <alignment horizontal="right" vertical="center" wrapText="1"/>
    </xf>
    <xf numFmtId="3" fontId="4" fillId="0" borderId="10" xfId="0" applyNumberFormat="1" applyFont="1" applyBorder="1" applyAlignment="1">
      <alignment horizontal="right" vertical="center" wrapText="1"/>
    </xf>
    <xf numFmtId="0" fontId="21" fillId="0" borderId="10" xfId="0" applyFont="1" applyBorder="1" applyAlignment="1">
      <alignment horizontal="right" vertical="center" wrapText="1"/>
    </xf>
    <xf numFmtId="3" fontId="21" fillId="0" borderId="13"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0" fontId="4" fillId="0" borderId="10" xfId="0" applyFont="1" applyBorder="1" applyAlignment="1">
      <alignment horizontal="right" vertical="center" wrapText="1"/>
    </xf>
    <xf numFmtId="0" fontId="21" fillId="0" borderId="13" xfId="0" applyFont="1" applyBorder="1" applyAlignment="1">
      <alignment horizontal="right" vertical="center" wrapText="1"/>
    </xf>
    <xf numFmtId="0" fontId="4" fillId="0" borderId="13" xfId="0" applyFont="1" applyBorder="1" applyAlignment="1">
      <alignment horizontal="right" vertical="center" wrapText="1"/>
    </xf>
    <xf numFmtId="4" fontId="4" fillId="0" borderId="10" xfId="0" applyNumberFormat="1" applyFont="1" applyBorder="1" applyAlignment="1">
      <alignment horizontal="right" vertical="center"/>
    </xf>
    <xf numFmtId="3" fontId="4" fillId="0" borderId="16" xfId="0" applyNumberFormat="1" applyFont="1" applyBorder="1" applyAlignment="1">
      <alignment horizontal="right" vertical="center"/>
    </xf>
    <xf numFmtId="203" fontId="4" fillId="0" borderId="13" xfId="15" applyNumberFormat="1" applyFont="1" applyBorder="1" applyAlignment="1">
      <alignment horizontal="right" vertical="center" wrapText="1"/>
    </xf>
    <xf numFmtId="4" fontId="4" fillId="0" borderId="13" xfId="0" applyNumberFormat="1" applyFont="1" applyBorder="1" applyAlignment="1">
      <alignment horizontal="right"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199" fontId="15" fillId="0" borderId="0" xfId="0" applyNumberFormat="1" applyFont="1" applyBorder="1" applyAlignment="1">
      <alignment horizontal="right" vertical="center"/>
    </xf>
    <xf numFmtId="0" fontId="21" fillId="0" borderId="10" xfId="0" applyFont="1" applyBorder="1" applyAlignment="1">
      <alignment horizontal="center" vertical="center" wrapText="1"/>
    </xf>
    <xf numFmtId="0" fontId="4" fillId="0" borderId="0" xfId="0" applyFont="1" applyAlignment="1">
      <alignment horizontal="left" vertical="center"/>
    </xf>
    <xf numFmtId="49" fontId="4" fillId="0" borderId="0" xfId="0" applyNumberFormat="1" applyFont="1" applyBorder="1" applyAlignment="1">
      <alignment horizontal="right" vertical="center"/>
    </xf>
    <xf numFmtId="0" fontId="47" fillId="0" borderId="0" xfId="0" applyFont="1" applyAlignment="1">
      <alignment horizontal="center" vertical="center"/>
    </xf>
    <xf numFmtId="0" fontId="48" fillId="0" borderId="0" xfId="0" applyFont="1" applyAlignment="1">
      <alignment horizontal="right" vertical="center"/>
    </xf>
    <xf numFmtId="0" fontId="47" fillId="0" borderId="0" xfId="0" applyFont="1" applyBorder="1" applyAlignment="1">
      <alignment horizontal="left" vertical="center"/>
    </xf>
    <xf numFmtId="0" fontId="47" fillId="0" borderId="0" xfId="0" applyFont="1" applyAlignment="1">
      <alignment horizontal="left" vertical="center"/>
    </xf>
    <xf numFmtId="0" fontId="47" fillId="0" borderId="0" xfId="0" applyFont="1" applyAlignment="1">
      <alignment vertical="center"/>
    </xf>
    <xf numFmtId="0" fontId="47" fillId="0" borderId="0" xfId="0" applyFont="1" applyAlignment="1">
      <alignment horizontal="right" vertical="center"/>
    </xf>
    <xf numFmtId="0" fontId="49" fillId="0" borderId="0" xfId="0" applyFont="1" applyAlignment="1">
      <alignment horizontal="right" vertical="center"/>
    </xf>
    <xf numFmtId="0" fontId="47" fillId="0" borderId="0" xfId="0" applyFont="1" applyBorder="1" applyAlignment="1">
      <alignment vertical="center"/>
    </xf>
    <xf numFmtId="0" fontId="15" fillId="0" borderId="0" xfId="0" applyFont="1" applyBorder="1" applyAlignment="1">
      <alignment horizontal="center" vertical="center"/>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3" fillId="0" borderId="0" xfId="0" applyFont="1" applyBorder="1" applyAlignment="1" quotePrefix="1">
      <alignment horizontal="left" vertical="center"/>
    </xf>
    <xf numFmtId="189" fontId="15" fillId="0" borderId="10" xfId="0" applyNumberFormat="1" applyFont="1" applyBorder="1" applyAlignment="1">
      <alignment horizontal="right" vertical="center"/>
    </xf>
    <xf numFmtId="179" fontId="15" fillId="0" borderId="15" xfId="0" applyNumberFormat="1" applyFont="1" applyBorder="1" applyAlignment="1">
      <alignment horizontal="right" vertical="center"/>
    </xf>
    <xf numFmtId="179" fontId="15" fillId="0" borderId="10" xfId="0" applyNumberFormat="1" applyFont="1" applyBorder="1" applyAlignment="1">
      <alignment horizontal="right" vertical="center"/>
    </xf>
    <xf numFmtId="179" fontId="15" fillId="0" borderId="16" xfId="0" applyNumberFormat="1" applyFont="1" applyBorder="1" applyAlignment="1">
      <alignment horizontal="right" vertical="center"/>
    </xf>
    <xf numFmtId="0" fontId="7" fillId="0" borderId="0" xfId="0" applyFont="1" applyBorder="1" applyAlignment="1">
      <alignment vertical="center" wrapText="1"/>
    </xf>
    <xf numFmtId="0" fontId="7" fillId="0" borderId="1" xfId="0" applyFont="1" applyBorder="1" applyAlignment="1">
      <alignment horizontal="left" vertical="center" wrapText="1"/>
    </xf>
    <xf numFmtId="0" fontId="33" fillId="0" borderId="0" xfId="0" applyFont="1" applyBorder="1" applyAlignment="1">
      <alignment vertical="center"/>
    </xf>
    <xf numFmtId="188" fontId="14" fillId="0" borderId="27" xfId="15" applyNumberFormat="1" applyFont="1" applyFill="1" applyBorder="1" applyAlignment="1">
      <alignment horizontal="right" vertical="center"/>
    </xf>
    <xf numFmtId="188" fontId="29" fillId="0" borderId="10" xfId="15" applyNumberFormat="1" applyFont="1" applyFill="1" applyBorder="1" applyAlignment="1">
      <alignment horizontal="right" vertical="center"/>
    </xf>
    <xf numFmtId="188" fontId="14" fillId="0" borderId="35" xfId="15" applyNumberFormat="1" applyFont="1" applyFill="1" applyBorder="1" applyAlignment="1">
      <alignment horizontal="right" vertical="center"/>
    </xf>
    <xf numFmtId="188" fontId="14" fillId="0" borderId="10" xfId="15" applyNumberFormat="1" applyFont="1" applyFill="1" applyBorder="1" applyAlignment="1">
      <alignment horizontal="right" vertical="center"/>
    </xf>
    <xf numFmtId="188" fontId="14" fillId="0" borderId="38" xfId="15" applyNumberFormat="1" applyFont="1" applyFill="1" applyBorder="1" applyAlignment="1">
      <alignment horizontal="right" vertical="center"/>
    </xf>
    <xf numFmtId="188" fontId="14" fillId="0" borderId="16" xfId="15" applyNumberFormat="1" applyFont="1" applyFill="1" applyBorder="1" applyAlignment="1">
      <alignment horizontal="right" vertical="center"/>
    </xf>
    <xf numFmtId="188" fontId="14" fillId="0" borderId="13" xfId="15" applyNumberFormat="1" applyFont="1" applyFill="1" applyBorder="1" applyAlignment="1">
      <alignment horizontal="right" vertical="center"/>
    </xf>
    <xf numFmtId="188" fontId="29" fillId="0" borderId="16" xfId="15" applyNumberFormat="1" applyFont="1" applyFill="1" applyBorder="1" applyAlignment="1">
      <alignment horizontal="right" vertical="center"/>
    </xf>
    <xf numFmtId="188" fontId="29" fillId="0" borderId="13" xfId="15" applyNumberFormat="1" applyFont="1" applyFill="1" applyBorder="1" applyAlignment="1">
      <alignment horizontal="right" vertical="center"/>
    </xf>
    <xf numFmtId="188" fontId="29" fillId="0" borderId="7" xfId="15" applyNumberFormat="1" applyFont="1" applyFill="1" applyBorder="1" applyAlignment="1">
      <alignment horizontal="right" vertical="center"/>
    </xf>
    <xf numFmtId="188" fontId="29" fillId="0" borderId="8" xfId="15" applyNumberFormat="1" applyFont="1" applyFill="1" applyBorder="1" applyAlignment="1">
      <alignment horizontal="right" vertical="center"/>
    </xf>
    <xf numFmtId="188" fontId="29" fillId="0" borderId="9" xfId="15" applyNumberFormat="1" applyFont="1" applyFill="1" applyBorder="1" applyAlignment="1">
      <alignment horizontal="right" vertical="center"/>
    </xf>
    <xf numFmtId="0" fontId="4" fillId="0" borderId="0" xfId="0" applyFont="1" applyBorder="1" applyAlignment="1">
      <alignment vertical="center" wrapText="1"/>
    </xf>
    <xf numFmtId="0" fontId="51" fillId="0" borderId="0" xfId="0" applyFont="1" applyFill="1" applyBorder="1" applyAlignment="1">
      <alignment horizontal="right" vertical="center" wrapText="1"/>
    </xf>
    <xf numFmtId="0" fontId="51" fillId="0" borderId="0" xfId="0" applyFont="1" applyFill="1" applyBorder="1" applyAlignment="1">
      <alignment horizontal="center" vertical="center" wrapText="1"/>
    </xf>
    <xf numFmtId="183" fontId="3" fillId="0" borderId="10" xfId="15" applyNumberFormat="1" applyFont="1" applyBorder="1" applyAlignment="1">
      <alignment vertical="center"/>
    </xf>
    <xf numFmtId="179" fontId="3" fillId="0" borderId="13" xfId="15" applyNumberFormat="1" applyFont="1" applyBorder="1" applyAlignment="1">
      <alignment vertical="center"/>
    </xf>
    <xf numFmtId="0" fontId="22" fillId="0" borderId="15" xfId="0" applyFont="1" applyBorder="1" applyAlignment="1">
      <alignment horizontal="right" vertical="center"/>
    </xf>
    <xf numFmtId="0" fontId="22" fillId="0" borderId="10" xfId="0" applyFont="1" applyBorder="1" applyAlignment="1">
      <alignment horizontal="right" vertical="center"/>
    </xf>
    <xf numFmtId="0" fontId="22" fillId="0" borderId="13" xfId="0" applyFont="1" applyBorder="1" applyAlignment="1">
      <alignment horizontal="right" vertical="center"/>
    </xf>
    <xf numFmtId="0" fontId="3" fillId="0" borderId="15" xfId="0" applyFont="1" applyBorder="1" applyAlignment="1">
      <alignment horizontal="right" vertical="center"/>
    </xf>
    <xf numFmtId="0" fontId="3" fillId="0" borderId="10" xfId="0" applyFont="1" applyBorder="1" applyAlignment="1">
      <alignment horizontal="right" vertical="center"/>
    </xf>
    <xf numFmtId="0" fontId="3" fillId="0" borderId="13" xfId="0" applyFont="1" applyBorder="1" applyAlignment="1">
      <alignment horizontal="right" vertical="center"/>
    </xf>
    <xf numFmtId="0" fontId="3" fillId="0" borderId="15"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183" fontId="22" fillId="0" borderId="6" xfId="0" applyNumberFormat="1" applyFont="1" applyBorder="1" applyAlignment="1">
      <alignment horizontal="right" vertical="center" wrapText="1"/>
    </xf>
    <xf numFmtId="183" fontId="22" fillId="0" borderId="9" xfId="0" applyNumberFormat="1" applyFont="1" applyBorder="1" applyAlignment="1">
      <alignment horizontal="right" vertical="center" wrapText="1"/>
    </xf>
    <xf numFmtId="0" fontId="4" fillId="0" borderId="0" xfId="0" applyFont="1" applyBorder="1" applyAlignment="1">
      <alignment horizontal="distributed" vertical="center" wrapText="1"/>
    </xf>
    <xf numFmtId="0" fontId="21" fillId="0" borderId="0" xfId="0" applyFont="1" applyBorder="1" applyAlignment="1">
      <alignment horizontal="left" vertical="center" wrapText="1" indent="1"/>
    </xf>
    <xf numFmtId="0" fontId="4" fillId="0" borderId="0" xfId="0" applyFont="1" applyBorder="1" applyAlignment="1">
      <alignment horizontal="left" vertical="center" wrapText="1" indent="1"/>
    </xf>
    <xf numFmtId="0" fontId="21" fillId="0" borderId="1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41"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227" fontId="21" fillId="0" borderId="0" xfId="0" applyNumberFormat="1" applyFont="1" applyBorder="1" applyAlignment="1">
      <alignment horizontal="left" vertical="center" wrapText="1"/>
    </xf>
    <xf numFmtId="227" fontId="4" fillId="0" borderId="0" xfId="0" applyNumberFormat="1" applyFont="1" applyBorder="1" applyAlignment="1">
      <alignment horizontal="left" vertical="center" wrapText="1"/>
    </xf>
    <xf numFmtId="227" fontId="54" fillId="0" borderId="0" xfId="0" applyNumberFormat="1" applyFont="1" applyBorder="1" applyAlignment="1">
      <alignment horizontal="left" vertical="center" wrapText="1"/>
    </xf>
    <xf numFmtId="227" fontId="21" fillId="0" borderId="0" xfId="0" applyNumberFormat="1" applyFont="1" applyBorder="1" applyAlignment="1">
      <alignment horizontal="left" vertical="center" wrapText="1"/>
    </xf>
    <xf numFmtId="227" fontId="4" fillId="0" borderId="0" xfId="0" applyNumberFormat="1" applyFont="1" applyBorder="1" applyAlignment="1">
      <alignment horizontal="left" vertical="center" wrapText="1"/>
    </xf>
    <xf numFmtId="227" fontId="54" fillId="0" borderId="1" xfId="0" applyNumberFormat="1" applyFont="1" applyBorder="1" applyAlignment="1">
      <alignment horizontal="left" vertical="center" wrapText="1"/>
    </xf>
    <xf numFmtId="227" fontId="23" fillId="0" borderId="0" xfId="0" applyNumberFormat="1" applyFont="1" applyAlignment="1">
      <alignment vertical="center"/>
    </xf>
    <xf numFmtId="227" fontId="4" fillId="0" borderId="0" xfId="0" applyNumberFormat="1" applyFont="1" applyAlignment="1">
      <alignment vertical="center"/>
    </xf>
    <xf numFmtId="227" fontId="4" fillId="0" borderId="14" xfId="0" applyNumberFormat="1" applyFont="1" applyBorder="1" applyAlignment="1">
      <alignment horizontal="center" vertical="center" wrapText="1"/>
    </xf>
    <xf numFmtId="227" fontId="21" fillId="0" borderId="21" xfId="0" applyNumberFormat="1" applyFont="1" applyBorder="1" applyAlignment="1">
      <alignment horizontal="center" vertical="center" wrapText="1"/>
    </xf>
    <xf numFmtId="227" fontId="21" fillId="0" borderId="23" xfId="0" applyNumberFormat="1" applyFont="1" applyBorder="1" applyAlignment="1">
      <alignment horizontal="center" vertical="center" wrapText="1"/>
    </xf>
    <xf numFmtId="227" fontId="21" fillId="0" borderId="25" xfId="0" applyNumberFormat="1" applyFont="1" applyBorder="1" applyAlignment="1">
      <alignment horizontal="center" vertical="center" wrapText="1"/>
    </xf>
    <xf numFmtId="227" fontId="4" fillId="0" borderId="8" xfId="0" applyNumberFormat="1" applyFont="1" applyBorder="1" applyAlignment="1">
      <alignment horizontal="center" vertical="center" wrapText="1"/>
    </xf>
    <xf numFmtId="227" fontId="4" fillId="0" borderId="7" xfId="0" applyNumberFormat="1" applyFont="1" applyBorder="1" applyAlignment="1">
      <alignment horizontal="center" vertical="center" wrapText="1"/>
    </xf>
    <xf numFmtId="227" fontId="4" fillId="0" borderId="9" xfId="0" applyNumberFormat="1" applyFont="1" applyBorder="1" applyAlignment="1">
      <alignment horizontal="center" vertical="center" wrapText="1"/>
    </xf>
    <xf numFmtId="227" fontId="4" fillId="0" borderId="0" xfId="0" applyNumberFormat="1" applyFont="1" applyAlignment="1">
      <alignment horizontal="right" vertical="center"/>
    </xf>
    <xf numFmtId="227" fontId="23" fillId="0" borderId="0" xfId="0" applyNumberFormat="1" applyFont="1" applyAlignment="1">
      <alignment horizontal="right" vertical="center"/>
    </xf>
    <xf numFmtId="183" fontId="3" fillId="0" borderId="16" xfId="0" applyNumberFormat="1" applyFont="1" applyFill="1" applyBorder="1" applyAlignment="1">
      <alignment horizontal="right" vertical="center" wrapText="1"/>
    </xf>
    <xf numFmtId="183" fontId="3" fillId="0" borderId="10" xfId="0" applyNumberFormat="1" applyFont="1" applyFill="1" applyBorder="1" applyAlignment="1">
      <alignment horizontal="right" vertical="center" wrapText="1"/>
    </xf>
    <xf numFmtId="183" fontId="22" fillId="0" borderId="10" xfId="0" applyNumberFormat="1" applyFont="1" applyFill="1" applyBorder="1" applyAlignment="1">
      <alignment horizontal="right" vertical="center" wrapText="1"/>
    </xf>
    <xf numFmtId="183" fontId="22" fillId="0" borderId="13" xfId="0" applyNumberFormat="1" applyFont="1" applyFill="1" applyBorder="1" applyAlignment="1">
      <alignment horizontal="right" vertical="center" wrapText="1"/>
    </xf>
    <xf numFmtId="183" fontId="3" fillId="0" borderId="16" xfId="0" applyNumberFormat="1" applyFont="1" applyFill="1" applyBorder="1" applyAlignment="1">
      <alignment vertical="center" wrapText="1"/>
    </xf>
    <xf numFmtId="183" fontId="3" fillId="0" borderId="13" xfId="0" applyNumberFormat="1" applyFont="1" applyFill="1" applyBorder="1" applyAlignment="1">
      <alignment horizontal="right" vertical="center" wrapText="1"/>
    </xf>
    <xf numFmtId="183" fontId="3" fillId="0" borderId="0" xfId="0" applyNumberFormat="1" applyFont="1" applyBorder="1" applyAlignment="1">
      <alignment horizontal="right" vertical="center" wrapText="1"/>
    </xf>
    <xf numFmtId="183" fontId="3" fillId="0" borderId="16" xfId="15" applyNumberFormat="1" applyFont="1" applyBorder="1" applyAlignment="1">
      <alignment horizontal="right" vertical="center" wrapText="1"/>
    </xf>
    <xf numFmtId="183" fontId="22" fillId="0" borderId="16" xfId="0" applyNumberFormat="1" applyFont="1" applyFill="1" applyBorder="1" applyAlignment="1">
      <alignment horizontal="right" vertical="center" wrapText="1"/>
    </xf>
    <xf numFmtId="183" fontId="22" fillId="0" borderId="8" xfId="0" applyNumberFormat="1" applyFont="1" applyFill="1" applyBorder="1" applyAlignment="1">
      <alignment horizontal="right" vertical="center" wrapText="1"/>
    </xf>
    <xf numFmtId="183" fontId="22" fillId="0" borderId="7" xfId="0" applyNumberFormat="1" applyFont="1" applyFill="1" applyBorder="1" applyAlignment="1">
      <alignment horizontal="right" vertical="center" wrapText="1"/>
    </xf>
    <xf numFmtId="183" fontId="22" fillId="0" borderId="9"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3" fillId="0" borderId="16" xfId="0" applyFont="1" applyBorder="1" applyAlignment="1">
      <alignment horizontal="right" vertical="center" wrapText="1"/>
    </xf>
    <xf numFmtId="188" fontId="3" fillId="0" borderId="0" xfId="0" applyNumberFormat="1" applyFont="1" applyBorder="1" applyAlignment="1">
      <alignment horizontal="right" vertical="center" wrapText="1"/>
    </xf>
    <xf numFmtId="188" fontId="3" fillId="0" borderId="16" xfId="0" applyNumberFormat="1" applyFont="1" applyBorder="1" applyAlignment="1">
      <alignment horizontal="right" vertical="center" wrapText="1"/>
    </xf>
    <xf numFmtId="188" fontId="3" fillId="0" borderId="13" xfId="0" applyNumberFormat="1" applyFont="1" applyBorder="1" applyAlignment="1">
      <alignment horizontal="right" vertical="center" wrapText="1"/>
    </xf>
    <xf numFmtId="188" fontId="3" fillId="0" borderId="17" xfId="0" applyNumberFormat="1" applyFont="1" applyBorder="1" applyAlignment="1">
      <alignment horizontal="right" vertical="center" wrapText="1"/>
    </xf>
    <xf numFmtId="0" fontId="3" fillId="0" borderId="17" xfId="0" applyFont="1" applyBorder="1" applyAlignment="1">
      <alignment horizontal="right" vertical="center" wrapText="1"/>
    </xf>
    <xf numFmtId="0" fontId="24" fillId="0" borderId="3" xfId="0" applyFont="1" applyBorder="1" applyAlignment="1">
      <alignment vertical="center"/>
    </xf>
    <xf numFmtId="208" fontId="3" fillId="0" borderId="0" xfId="15" applyNumberFormat="1" applyFont="1" applyBorder="1" applyAlignment="1">
      <alignment horizontal="right" vertical="center"/>
    </xf>
    <xf numFmtId="0" fontId="7" fillId="0" borderId="23" xfId="0" applyFont="1" applyBorder="1" applyAlignment="1">
      <alignment horizontal="center" vertical="center" wrapText="1"/>
    </xf>
    <xf numFmtId="49" fontId="23" fillId="0" borderId="0" xfId="0" applyNumberFormat="1" applyFont="1" applyAlignment="1">
      <alignment vertical="center"/>
    </xf>
    <xf numFmtId="49" fontId="4" fillId="0" borderId="0" xfId="0" applyNumberFormat="1" applyFont="1" applyAlignment="1">
      <alignment vertical="center"/>
    </xf>
    <xf numFmtId="49" fontId="4" fillId="0" borderId="0" xfId="15" applyNumberFormat="1" applyFont="1" applyAlignment="1">
      <alignment vertical="center"/>
    </xf>
    <xf numFmtId="49" fontId="7" fillId="0" borderId="0" xfId="0" applyNumberFormat="1" applyFont="1" applyAlignment="1">
      <alignment vertical="center"/>
    </xf>
    <xf numFmtId="49" fontId="7" fillId="0" borderId="1" xfId="0" applyNumberFormat="1" applyFont="1" applyBorder="1" applyAlignment="1">
      <alignment horizontal="right"/>
    </xf>
    <xf numFmtId="0" fontId="4" fillId="0" borderId="0" xfId="0" applyFont="1" applyFill="1" applyAlignment="1">
      <alignment vertical="center"/>
    </xf>
    <xf numFmtId="0" fontId="4" fillId="0" borderId="0" xfId="0" applyFont="1" applyAlignment="1">
      <alignment horizontal="justify" vertical="center"/>
    </xf>
    <xf numFmtId="0" fontId="23" fillId="0" borderId="0" xfId="0" applyFont="1" applyAlignment="1" quotePrefix="1">
      <alignment vertical="center"/>
    </xf>
    <xf numFmtId="0" fontId="4" fillId="0" borderId="3" xfId="0" applyFont="1" applyBorder="1" applyAlignment="1">
      <alignment vertical="center" wrapText="1"/>
    </xf>
    <xf numFmtId="0" fontId="4" fillId="0" borderId="3" xfId="0" applyFont="1" applyBorder="1" applyAlignment="1">
      <alignment vertical="center"/>
    </xf>
    <xf numFmtId="0" fontId="4" fillId="0" borderId="3" xfId="0" applyFont="1" applyBorder="1" applyAlignment="1">
      <alignment vertical="top" wrapText="1"/>
    </xf>
    <xf numFmtId="179" fontId="7" fillId="0" borderId="13" xfId="0" applyNumberFormat="1" applyFont="1" applyFill="1" applyBorder="1" applyAlignment="1">
      <alignment vertical="center"/>
    </xf>
    <xf numFmtId="179" fontId="7" fillId="0" borderId="10" xfId="15" applyNumberFormat="1" applyFont="1" applyBorder="1" applyAlignment="1">
      <alignment vertical="center"/>
    </xf>
    <xf numFmtId="179" fontId="7" fillId="0" borderId="0" xfId="0" applyNumberFormat="1" applyFont="1" applyAlignment="1">
      <alignment vertical="center"/>
    </xf>
    <xf numFmtId="179" fontId="7" fillId="0" borderId="0" xfId="0" applyNumberFormat="1" applyFont="1" applyAlignment="1">
      <alignment horizontal="right" vertical="center" wrapText="1"/>
    </xf>
    <xf numFmtId="179" fontId="7" fillId="0" borderId="9" xfId="0" applyNumberFormat="1" applyFont="1" applyBorder="1" applyAlignment="1">
      <alignment vertical="center"/>
    </xf>
    <xf numFmtId="0" fontId="24" fillId="0" borderId="0" xfId="0" applyFont="1" applyAlignment="1">
      <alignment horizontal="right" vertical="center" wrapText="1"/>
    </xf>
    <xf numFmtId="179" fontId="3" fillId="0" borderId="15" xfId="15" applyNumberFormat="1" applyFont="1" applyBorder="1" applyAlignment="1">
      <alignment horizontal="right" vertical="center"/>
    </xf>
    <xf numFmtId="179" fontId="3" fillId="0" borderId="0" xfId="15" applyNumberFormat="1" applyFont="1" applyBorder="1" applyAlignment="1">
      <alignment horizontal="right" vertical="center"/>
    </xf>
    <xf numFmtId="179" fontId="3" fillId="0" borderId="6" xfId="15" applyNumberFormat="1" applyFont="1" applyBorder="1" applyAlignment="1">
      <alignment horizontal="right" vertical="center"/>
    </xf>
    <xf numFmtId="49" fontId="3" fillId="0" borderId="0" xfId="0" applyNumberFormat="1" applyFont="1" applyBorder="1" applyAlignment="1">
      <alignment horizontal="right"/>
    </xf>
    <xf numFmtId="49" fontId="3" fillId="0" borderId="1" xfId="0" applyNumberFormat="1" applyFont="1" applyBorder="1" applyAlignment="1">
      <alignment horizontal="right"/>
    </xf>
    <xf numFmtId="0" fontId="8" fillId="0" borderId="0" xfId="0" applyFont="1" applyAlignment="1">
      <alignment horizontal="center" vertical="center"/>
    </xf>
    <xf numFmtId="0" fontId="22" fillId="0" borderId="42" xfId="0" applyFont="1" applyBorder="1" applyAlignment="1">
      <alignment horizontal="center" vertical="center" wrapText="1"/>
    </xf>
    <xf numFmtId="0" fontId="3" fillId="0" borderId="42" xfId="0" applyFont="1" applyBorder="1" applyAlignment="1">
      <alignment horizontal="center" vertical="center"/>
    </xf>
    <xf numFmtId="0" fontId="3" fillId="0" borderId="26" xfId="0" applyFont="1" applyBorder="1" applyAlignment="1">
      <alignment horizontal="center" vertical="center"/>
    </xf>
    <xf numFmtId="0" fontId="22" fillId="0" borderId="18" xfId="0" applyFont="1" applyBorder="1" applyAlignment="1">
      <alignment horizontal="center" vertical="center" wrapText="1"/>
    </xf>
    <xf numFmtId="0" fontId="10" fillId="0" borderId="0" xfId="0" applyFont="1" applyAlignment="1">
      <alignment horizontal="center" vertical="center"/>
    </xf>
    <xf numFmtId="49" fontId="7" fillId="2" borderId="0" xfId="0" applyNumberFormat="1" applyFont="1" applyFill="1" applyBorder="1" applyAlignment="1">
      <alignment vertical="center"/>
    </xf>
    <xf numFmtId="49" fontId="7" fillId="0" borderId="0" xfId="0" applyNumberFormat="1" applyFont="1" applyBorder="1" applyAlignment="1">
      <alignment vertical="center"/>
    </xf>
    <xf numFmtId="49" fontId="27" fillId="2" borderId="3" xfId="0" applyNumberFormat="1" applyFont="1" applyFill="1" applyBorder="1" applyAlignment="1">
      <alignment vertical="center"/>
    </xf>
    <xf numFmtId="49" fontId="7" fillId="2" borderId="3" xfId="0" applyNumberFormat="1" applyFont="1" applyFill="1" applyBorder="1" applyAlignment="1">
      <alignment vertical="center"/>
    </xf>
    <xf numFmtId="49" fontId="7" fillId="0" borderId="3" xfId="0" applyNumberFormat="1" applyFont="1" applyBorder="1" applyAlignment="1">
      <alignment vertical="center"/>
    </xf>
    <xf numFmtId="0" fontId="3" fillId="0" borderId="4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22" fillId="0" borderId="14" xfId="0" applyFont="1" applyBorder="1" applyAlignment="1">
      <alignment horizontal="center" vertical="center"/>
    </xf>
    <xf numFmtId="0" fontId="3" fillId="0" borderId="14" xfId="0" applyFont="1" applyBorder="1" applyAlignment="1">
      <alignment horizontal="center" vertical="center"/>
    </xf>
    <xf numFmtId="0" fontId="22" fillId="0" borderId="21" xfId="0" applyFont="1" applyBorder="1" applyAlignment="1">
      <alignment horizontal="center" vertical="center" wrapText="1"/>
    </xf>
    <xf numFmtId="0" fontId="3" fillId="0" borderId="16" xfId="0" applyFont="1" applyBorder="1" applyAlignment="1">
      <alignment horizontal="center" vertical="center" wrapText="1"/>
    </xf>
    <xf numFmtId="49" fontId="27" fillId="2" borderId="0" xfId="0" applyNumberFormat="1" applyFont="1" applyFill="1" applyBorder="1" applyAlignment="1">
      <alignment vertical="center"/>
    </xf>
    <xf numFmtId="0" fontId="3"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38" xfId="0" applyFont="1" applyBorder="1" applyAlignment="1">
      <alignment horizontal="center" vertical="center" wrapText="1"/>
    </xf>
    <xf numFmtId="0" fontId="3" fillId="0" borderId="46" xfId="0" applyFont="1" applyBorder="1" applyAlignment="1">
      <alignment horizontal="center" vertical="center" wrapText="1"/>
    </xf>
    <xf numFmtId="49" fontId="1" fillId="2" borderId="0" xfId="0" applyNumberFormat="1" applyFont="1" applyFill="1" applyAlignment="1">
      <alignment horizontal="center" vertical="center"/>
    </xf>
    <xf numFmtId="49" fontId="5" fillId="2" borderId="0" xfId="0" applyNumberFormat="1" applyFont="1" applyFill="1" applyAlignment="1">
      <alignment horizontal="center" vertical="center"/>
    </xf>
    <xf numFmtId="0" fontId="22" fillId="0" borderId="4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6"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 xfId="0" applyFont="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22" fillId="0" borderId="3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9" xfId="0" applyFont="1" applyBorder="1" applyAlignment="1">
      <alignment horizontal="center" vertical="center" wrapText="1"/>
    </xf>
    <xf numFmtId="0" fontId="22"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21"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14" xfId="0" applyFont="1" applyBorder="1" applyAlignment="1">
      <alignment horizontal="distributed" vertical="center" wrapText="1"/>
    </xf>
    <xf numFmtId="0" fontId="4" fillId="0" borderId="14" xfId="0" applyFont="1" applyBorder="1" applyAlignment="1">
      <alignment horizontal="distributed" vertical="center" wrapText="1"/>
    </xf>
    <xf numFmtId="0" fontId="21" fillId="0" borderId="2" xfId="0" applyFont="1" applyBorder="1" applyAlignment="1">
      <alignment horizontal="center" vertical="center" wrapText="1"/>
    </xf>
    <xf numFmtId="0" fontId="5" fillId="0" borderId="0" xfId="0" applyFont="1" applyAlignment="1">
      <alignment horizontal="center" vertical="center"/>
    </xf>
    <xf numFmtId="0" fontId="1" fillId="2" borderId="0" xfId="0" applyFont="1" applyFill="1" applyAlignment="1">
      <alignment horizontal="center" vertical="center"/>
    </xf>
    <xf numFmtId="0" fontId="22" fillId="0" borderId="51" xfId="0" applyFont="1" applyBorder="1" applyAlignment="1">
      <alignment horizontal="center" vertical="center" wrapText="1"/>
    </xf>
    <xf numFmtId="0" fontId="3" fillId="0" borderId="51" xfId="0" applyFont="1" applyBorder="1" applyAlignment="1">
      <alignment horizontal="center" vertical="center" wrapText="1"/>
    </xf>
    <xf numFmtId="0" fontId="1" fillId="0" borderId="0" xfId="0" applyFont="1" applyBorder="1" applyAlignment="1">
      <alignment horizontal="center" vertical="center"/>
    </xf>
    <xf numFmtId="0" fontId="21"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21"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4" fillId="0" borderId="29" xfId="0" applyFont="1" applyBorder="1" applyAlignment="1">
      <alignment horizontal="center" vertical="center" wrapText="1"/>
    </xf>
    <xf numFmtId="0" fontId="21" fillId="0" borderId="4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3" xfId="0" applyFont="1" applyBorder="1" applyAlignment="1">
      <alignment horizontal="center"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0" xfId="0" applyFont="1" applyBorder="1" applyAlignment="1">
      <alignment horizontal="center" vertical="center"/>
    </xf>
    <xf numFmtId="0" fontId="4" fillId="0" borderId="42" xfId="0" applyFont="1" applyBorder="1" applyAlignment="1">
      <alignment horizontal="center" vertical="center" wrapText="1"/>
    </xf>
    <xf numFmtId="0" fontId="21" fillId="0" borderId="26" xfId="0" applyFont="1" applyBorder="1" applyAlignment="1">
      <alignment horizontal="center" vertical="center" wrapText="1"/>
    </xf>
    <xf numFmtId="0" fontId="4" fillId="0" borderId="45" xfId="0" applyFont="1" applyBorder="1" applyAlignment="1">
      <alignment horizontal="center" vertical="center" wrapText="1"/>
    </xf>
    <xf numFmtId="0" fontId="1" fillId="2" borderId="0" xfId="0" applyFont="1" applyFill="1" applyAlignment="1">
      <alignment horizontal="center" vertical="center" wrapText="1"/>
    </xf>
    <xf numFmtId="0" fontId="5" fillId="2" borderId="0" xfId="0" applyFont="1" applyFill="1" applyAlignment="1">
      <alignment horizontal="center" vertical="center"/>
    </xf>
    <xf numFmtId="0" fontId="4" fillId="0" borderId="3" xfId="0" applyFont="1" applyBorder="1" applyAlignment="1">
      <alignment horizontal="center"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21"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21" fillId="0" borderId="4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8" xfId="0" applyFont="1" applyBorder="1" applyAlignment="1">
      <alignment horizontal="center" vertical="center" wrapText="1"/>
    </xf>
    <xf numFmtId="0" fontId="21" fillId="0" borderId="42" xfId="0" applyFont="1" applyBorder="1" applyAlignment="1">
      <alignment horizontal="center" vertical="center" wrapText="1"/>
    </xf>
    <xf numFmtId="0" fontId="17" fillId="0" borderId="0" xfId="0" applyFont="1" applyFill="1" applyAlignment="1">
      <alignment horizontal="center" vertical="center"/>
    </xf>
    <xf numFmtId="0" fontId="16" fillId="0" borderId="0" xfId="0" applyFont="1" applyFill="1" applyAlignment="1">
      <alignment horizontal="center" vertical="center"/>
    </xf>
    <xf numFmtId="0" fontId="29"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17"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4" fillId="0" borderId="10" xfId="0" applyFont="1" applyBorder="1" applyAlignment="1">
      <alignment vertical="center" wrapText="1"/>
    </xf>
    <xf numFmtId="0" fontId="14" fillId="0" borderId="1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Border="1" applyAlignment="1">
      <alignment horizontal="center" vertical="center" wrapText="1"/>
    </xf>
    <xf numFmtId="0" fontId="29" fillId="0" borderId="38" xfId="0" applyFont="1" applyFill="1" applyBorder="1" applyAlignment="1">
      <alignment horizontal="center" vertical="center" wrapText="1"/>
    </xf>
    <xf numFmtId="0" fontId="14" fillId="0" borderId="13" xfId="0" applyFont="1" applyBorder="1" applyAlignment="1">
      <alignment vertical="center" wrapText="1"/>
    </xf>
    <xf numFmtId="0" fontId="29" fillId="0" borderId="35" xfId="0" applyFont="1" applyFill="1" applyBorder="1" applyAlignment="1">
      <alignment horizontal="center" vertical="center" wrapText="1"/>
    </xf>
    <xf numFmtId="0" fontId="14" fillId="0" borderId="16" xfId="0" applyFont="1" applyBorder="1" applyAlignment="1">
      <alignment vertical="center" wrapText="1"/>
    </xf>
    <xf numFmtId="0" fontId="29" fillId="0" borderId="3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4" fillId="0" borderId="3"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7" xfId="0" applyFont="1" applyBorder="1" applyAlignment="1">
      <alignment horizontal="center" vertical="center" wrapText="1"/>
    </xf>
    <xf numFmtId="0" fontId="29" fillId="0" borderId="3" xfId="0" applyFont="1" applyFill="1" applyBorder="1" applyAlignment="1">
      <alignment horizontal="center" vertical="center" wrapText="1"/>
    </xf>
    <xf numFmtId="0" fontId="3" fillId="0" borderId="10" xfId="0" applyFont="1" applyBorder="1" applyAlignment="1">
      <alignment horizontal="center" vertical="center" wrapText="1"/>
    </xf>
    <xf numFmtId="0" fontId="22" fillId="0" borderId="35" xfId="0" applyFont="1" applyBorder="1" applyAlignment="1">
      <alignment horizontal="center" vertical="center" wrapText="1"/>
    </xf>
    <xf numFmtId="0" fontId="3" fillId="0" borderId="27" xfId="0" applyFont="1" applyBorder="1" applyAlignment="1">
      <alignment horizontal="center" vertical="center" wrapText="1"/>
    </xf>
    <xf numFmtId="0" fontId="22" fillId="0" borderId="27" xfId="0" applyFont="1" applyBorder="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Border="1" applyAlignment="1" applyProtection="1">
      <alignment horizontal="center" vertical="center" wrapText="1"/>
      <protection locked="0"/>
    </xf>
    <xf numFmtId="0" fontId="4"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21" fillId="0" borderId="4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3" xfId="0" applyFont="1" applyBorder="1" applyAlignment="1">
      <alignment horizontal="center" vertical="center" wrapText="1"/>
    </xf>
    <xf numFmtId="0" fontId="21" fillId="0" borderId="23"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Alignment="1">
      <alignment horizontal="center" vertical="center" wrapText="1"/>
    </xf>
    <xf numFmtId="0" fontId="21" fillId="0" borderId="19" xfId="0" applyFont="1" applyBorder="1" applyAlignment="1">
      <alignment horizontal="center" vertical="center" wrapText="1"/>
    </xf>
    <xf numFmtId="0" fontId="21"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9" xfId="0" applyFont="1" applyBorder="1" applyAlignment="1">
      <alignment horizontal="distributed" vertical="center" wrapText="1"/>
    </xf>
    <xf numFmtId="0" fontId="7" fillId="0" borderId="14" xfId="0" applyFont="1" applyBorder="1" applyAlignment="1">
      <alignment horizontal="distributed" vertical="center" wrapText="1"/>
    </xf>
    <xf numFmtId="0" fontId="26" fillId="0" borderId="22" xfId="0" applyFont="1" applyBorder="1" applyAlignment="1">
      <alignment horizontal="center" vertical="center" wrapText="1"/>
    </xf>
    <xf numFmtId="0" fontId="7" fillId="0" borderId="48" xfId="0" applyFont="1" applyBorder="1" applyAlignment="1">
      <alignment horizontal="center" vertical="center" wrapText="1"/>
    </xf>
    <xf numFmtId="0" fontId="5" fillId="0" borderId="0" xfId="0" applyFont="1" applyBorder="1" applyAlignment="1">
      <alignment horizontal="center" vertical="center" wrapText="1"/>
    </xf>
    <xf numFmtId="0" fontId="26"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2"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8" xfId="0" applyFont="1" applyBorder="1" applyAlignment="1">
      <alignment horizontal="center" vertical="center" wrapText="1"/>
    </xf>
    <xf numFmtId="0" fontId="21" fillId="0" borderId="48" xfId="0" applyFont="1" applyBorder="1" applyAlignment="1">
      <alignment horizontal="center" vertical="center" wrapText="1"/>
    </xf>
    <xf numFmtId="0" fontId="4" fillId="0" borderId="51" xfId="0" applyFont="1" applyBorder="1" applyAlignment="1">
      <alignment horizontal="center" vertical="center" wrapText="1"/>
    </xf>
    <xf numFmtId="0" fontId="21" fillId="0" borderId="45" xfId="0" applyFont="1" applyBorder="1" applyAlignment="1">
      <alignment horizontal="center" vertical="center" wrapText="1"/>
    </xf>
    <xf numFmtId="0" fontId="4" fillId="0" borderId="50" xfId="0" applyFont="1" applyBorder="1" applyAlignment="1">
      <alignment horizontal="center" vertical="center" wrapText="1"/>
    </xf>
    <xf numFmtId="0" fontId="21" fillId="0" borderId="2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1" fillId="0" borderId="0" xfId="0" applyFont="1" applyAlignment="1">
      <alignment horizontal="center" vertical="center"/>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2" fillId="0" borderId="1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22" fillId="0" borderId="16" xfId="0" applyFont="1" applyBorder="1" applyAlignment="1">
      <alignment horizontal="center" vertical="center" wrapText="1"/>
    </xf>
    <xf numFmtId="0" fontId="3" fillId="0" borderId="8"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8" fillId="0" borderId="45"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38"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8" xfId="0" applyFont="1" applyBorder="1" applyAlignment="1">
      <alignment horizontal="center" vertical="center" wrapText="1"/>
    </xf>
    <xf numFmtId="0" fontId="38" fillId="0" borderId="16"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8" xfId="0" applyFont="1" applyBorder="1" applyAlignment="1">
      <alignment horizontal="center" vertical="center" wrapText="1"/>
    </xf>
    <xf numFmtId="0" fontId="17" fillId="0" borderId="0" xfId="0" applyFont="1" applyAlignment="1">
      <alignment horizontal="center" vertical="center"/>
    </xf>
    <xf numFmtId="0" fontId="16" fillId="0" borderId="0" xfId="0" applyFont="1" applyAlignment="1">
      <alignment horizontal="center" vertical="center"/>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2" xfId="0" applyFont="1" applyBorder="1" applyAlignment="1">
      <alignment horizontal="center" vertical="center" wrapText="1"/>
    </xf>
    <xf numFmtId="0" fontId="15" fillId="0" borderId="15" xfId="0" applyFont="1" applyBorder="1" applyAlignment="1">
      <alignment horizontal="center" vertical="center" wrapText="1"/>
    </xf>
    <xf numFmtId="0" fontId="38" fillId="0" borderId="2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38"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21" fillId="0" borderId="26"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22" fillId="0" borderId="19" xfId="0" applyFont="1" applyBorder="1" applyAlignment="1">
      <alignment horizontal="center" vertical="center"/>
    </xf>
    <xf numFmtId="0" fontId="3" fillId="0" borderId="18" xfId="0" applyFont="1" applyBorder="1" applyAlignment="1">
      <alignment horizontal="center" vertical="center"/>
    </xf>
    <xf numFmtId="0" fontId="24"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center" vertical="center" wrapText="1"/>
    </xf>
    <xf numFmtId="0" fontId="26"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26" fillId="0" borderId="43" xfId="0" applyFont="1" applyBorder="1" applyAlignment="1">
      <alignment horizontal="center" vertical="center" wrapText="1"/>
    </xf>
    <xf numFmtId="0" fontId="7" fillId="0" borderId="43"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25"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26" xfId="0" applyFont="1" applyBorder="1" applyAlignment="1">
      <alignment horizontal="center" vertical="center" wrapText="1"/>
    </xf>
    <xf numFmtId="227" fontId="24" fillId="0" borderId="0" xfId="0" applyNumberFormat="1" applyFont="1" applyAlignment="1">
      <alignment horizontal="left" vertical="center"/>
    </xf>
    <xf numFmtId="227" fontId="3" fillId="0" borderId="0" xfId="0" applyNumberFormat="1" applyFont="1" applyAlignment="1">
      <alignment horizontal="left" vertical="center"/>
    </xf>
    <xf numFmtId="227" fontId="1" fillId="0" borderId="0" xfId="0" applyNumberFormat="1" applyFont="1" applyAlignment="1">
      <alignment horizontal="center" vertical="center"/>
    </xf>
    <xf numFmtId="227" fontId="5" fillId="0" borderId="0" xfId="0" applyNumberFormat="1" applyFont="1" applyAlignment="1">
      <alignment horizontal="center" vertical="center"/>
    </xf>
    <xf numFmtId="227" fontId="21" fillId="0" borderId="3" xfId="0" applyNumberFormat="1" applyFont="1" applyBorder="1" applyAlignment="1">
      <alignment horizontal="center" vertical="center" wrapText="1"/>
    </xf>
    <xf numFmtId="227" fontId="4" fillId="0" borderId="0" xfId="0" applyNumberFormat="1" applyFont="1" applyBorder="1" applyAlignment="1">
      <alignment horizontal="center" vertical="center" wrapText="1"/>
    </xf>
    <xf numFmtId="227" fontId="4" fillId="0" borderId="1" xfId="0" applyNumberFormat="1" applyFont="1" applyBorder="1" applyAlignment="1">
      <alignment horizontal="center" vertical="center" wrapText="1"/>
    </xf>
    <xf numFmtId="227" fontId="21" fillId="0" borderId="19" xfId="0" applyNumberFormat="1" applyFont="1" applyBorder="1" applyAlignment="1">
      <alignment horizontal="center" vertical="center" wrapText="1"/>
    </xf>
    <xf numFmtId="227" fontId="4" fillId="0" borderId="14" xfId="0" applyNumberFormat="1" applyFont="1" applyBorder="1" applyAlignment="1">
      <alignment horizontal="center" vertical="center" wrapText="1"/>
    </xf>
    <xf numFmtId="227" fontId="4" fillId="0" borderId="18" xfId="0" applyNumberFormat="1" applyFont="1" applyBorder="1" applyAlignment="1">
      <alignment horizontal="center" vertical="center" wrapText="1"/>
    </xf>
    <xf numFmtId="227" fontId="21" fillId="0" borderId="26" xfId="0" applyNumberFormat="1" applyFont="1" applyBorder="1" applyAlignment="1">
      <alignment horizontal="center" vertical="center" wrapText="1"/>
    </xf>
    <xf numFmtId="227" fontId="4" fillId="0" borderId="14" xfId="0" applyNumberFormat="1" applyFont="1" applyBorder="1" applyAlignment="1">
      <alignment vertical="center" wrapText="1"/>
    </xf>
    <xf numFmtId="227" fontId="4" fillId="0" borderId="18" xfId="0" applyNumberFormat="1" applyFont="1" applyBorder="1" applyAlignment="1">
      <alignment vertical="center" wrapText="1"/>
    </xf>
    <xf numFmtId="227" fontId="21" fillId="0" borderId="14" xfId="0" applyNumberFormat="1" applyFont="1" applyBorder="1" applyAlignment="1">
      <alignment horizontal="center" vertical="center" wrapText="1"/>
    </xf>
    <xf numFmtId="188" fontId="22" fillId="0" borderId="13" xfId="0" applyNumberFormat="1" applyFont="1" applyBorder="1" applyAlignment="1">
      <alignment horizontal="right" vertical="center" wrapText="1"/>
    </xf>
    <xf numFmtId="188" fontId="3" fillId="0" borderId="0" xfId="0" applyNumberFormat="1" applyFont="1" applyBorder="1" applyAlignment="1">
      <alignment horizontal="right" vertical="center" wrapText="1"/>
    </xf>
    <xf numFmtId="188" fontId="3" fillId="0" borderId="16" xfId="0" applyNumberFormat="1" applyFont="1" applyBorder="1" applyAlignment="1">
      <alignment horizontal="right" vertical="center" wrapText="1"/>
    </xf>
    <xf numFmtId="188" fontId="22" fillId="0" borderId="17" xfId="0" applyNumberFormat="1" applyFont="1" applyBorder="1" applyAlignment="1">
      <alignment horizontal="right" vertical="center" wrapText="1"/>
    </xf>
    <xf numFmtId="0" fontId="4" fillId="0" borderId="8" xfId="0" applyFont="1" applyBorder="1" applyAlignment="1">
      <alignment horizontal="center" vertical="center" wrapText="1"/>
    </xf>
    <xf numFmtId="188" fontId="22" fillId="0" borderId="9" xfId="0" applyNumberFormat="1" applyFont="1" applyBorder="1" applyAlignment="1">
      <alignment horizontal="right" vertical="center" wrapText="1"/>
    </xf>
    <xf numFmtId="188" fontId="3" fillId="0" borderId="1" xfId="0" applyNumberFormat="1" applyFont="1" applyBorder="1" applyAlignment="1">
      <alignment horizontal="right" vertical="center" wrapText="1"/>
    </xf>
    <xf numFmtId="188" fontId="3" fillId="0" borderId="8" xfId="0" applyNumberFormat="1" applyFont="1" applyBorder="1" applyAlignment="1">
      <alignment horizontal="right" vertical="center" wrapText="1"/>
    </xf>
    <xf numFmtId="0" fontId="4" fillId="0" borderId="56" xfId="0" applyFont="1" applyBorder="1" applyAlignment="1">
      <alignment horizontal="center" vertical="center" wrapText="1"/>
    </xf>
    <xf numFmtId="0" fontId="23" fillId="0" borderId="1" xfId="0" applyFont="1" applyBorder="1" applyAlignment="1">
      <alignment horizontal="right" vertical="center" wrapText="1"/>
    </xf>
    <xf numFmtId="0" fontId="4" fillId="0" borderId="1" xfId="0" applyFont="1" applyBorder="1" applyAlignment="1">
      <alignment horizontal="right" vertical="center" wrapText="1"/>
    </xf>
    <xf numFmtId="0" fontId="21" fillId="0" borderId="3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4" fillId="0" borderId="37" xfId="0" applyFont="1" applyBorder="1" applyAlignment="1">
      <alignment horizontal="center" vertical="center" wrapText="1"/>
    </xf>
    <xf numFmtId="188" fontId="3" fillId="0" borderId="13" xfId="0" applyNumberFormat="1" applyFont="1" applyBorder="1" applyAlignment="1">
      <alignment horizontal="right" vertical="center" wrapText="1"/>
    </xf>
    <xf numFmtId="0" fontId="22" fillId="0" borderId="17" xfId="0" applyFont="1" applyBorder="1" applyAlignment="1">
      <alignment horizontal="right" vertical="center" wrapText="1"/>
    </xf>
    <xf numFmtId="0" fontId="3" fillId="0" borderId="0" xfId="0" applyFont="1" applyBorder="1" applyAlignment="1">
      <alignment horizontal="right" vertical="center" wrapText="1"/>
    </xf>
    <xf numFmtId="0" fontId="3" fillId="0" borderId="16" xfId="0" applyFont="1" applyBorder="1" applyAlignment="1">
      <alignment horizontal="right" vertical="center" wrapText="1"/>
    </xf>
    <xf numFmtId="188" fontId="22" fillId="0" borderId="37" xfId="0" applyNumberFormat="1" applyFont="1" applyBorder="1" applyAlignment="1">
      <alignment horizontal="right" vertical="center" wrapText="1"/>
    </xf>
    <xf numFmtId="0" fontId="21" fillId="0" borderId="57" xfId="0" applyFont="1" applyBorder="1" applyAlignment="1">
      <alignment horizontal="center" vertical="center" wrapText="1"/>
    </xf>
    <xf numFmtId="0" fontId="21" fillId="0" borderId="56" xfId="0" applyFont="1" applyBorder="1" applyAlignment="1">
      <alignment horizontal="center" vertical="center" wrapText="1"/>
    </xf>
    <xf numFmtId="188" fontId="3" fillId="0" borderId="17" xfId="0" applyNumberFormat="1" applyFont="1" applyBorder="1" applyAlignment="1">
      <alignment horizontal="right" vertical="center" wrapText="1"/>
    </xf>
    <xf numFmtId="0" fontId="26" fillId="0" borderId="47" xfId="0" applyFont="1" applyBorder="1" applyAlignment="1">
      <alignment horizontal="center" vertical="center" wrapText="1"/>
    </xf>
    <xf numFmtId="0" fontId="7" fillId="0" borderId="42" xfId="0" applyFont="1" applyBorder="1" applyAlignment="1">
      <alignment horizontal="center" vertical="center" wrapText="1"/>
    </xf>
    <xf numFmtId="0" fontId="26" fillId="0" borderId="42" xfId="0" applyFont="1" applyBorder="1" applyAlignment="1">
      <alignment horizontal="center" vertical="center" wrapText="1"/>
    </xf>
    <xf numFmtId="0" fontId="7" fillId="0" borderId="26" xfId="0" applyFont="1" applyBorder="1" applyAlignment="1">
      <alignment horizontal="center" vertical="center" wrapText="1"/>
    </xf>
    <xf numFmtId="0" fontId="26"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8" xfId="0" applyFont="1" applyBorder="1" applyAlignment="1">
      <alignment horizontal="center" vertical="center" wrapText="1"/>
    </xf>
    <xf numFmtId="0" fontId="26" fillId="0" borderId="38" xfId="0" applyFont="1" applyBorder="1" applyAlignment="1">
      <alignment horizontal="center" vertical="center" wrapText="1"/>
    </xf>
    <xf numFmtId="0" fontId="7" fillId="0" borderId="9" xfId="0" applyFont="1" applyBorder="1" applyAlignment="1">
      <alignment horizontal="center" vertical="center" wrapText="1"/>
    </xf>
    <xf numFmtId="0" fontId="26" fillId="0" borderId="36" xfId="0" applyFont="1" applyBorder="1" applyAlignment="1">
      <alignment horizontal="center" vertical="center" wrapText="1"/>
    </xf>
    <xf numFmtId="0" fontId="7" fillId="0" borderId="35" xfId="0" applyFont="1" applyBorder="1" applyAlignment="1">
      <alignment horizontal="center" vertical="center" wrapText="1"/>
    </xf>
    <xf numFmtId="0" fontId="4" fillId="0" borderId="0" xfId="0" applyFont="1" applyAlignment="1">
      <alignment horizontal="center" vertical="center" wrapText="1"/>
    </xf>
    <xf numFmtId="0" fontId="21" fillId="0" borderId="38" xfId="0" applyFont="1" applyBorder="1" applyAlignment="1">
      <alignment horizontal="center" vertical="center" wrapText="1"/>
    </xf>
    <xf numFmtId="0" fontId="21" fillId="2" borderId="2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4" fillId="0" borderId="1" xfId="0" applyFont="1" applyBorder="1" applyAlignment="1">
      <alignment horizontal="right" vertical="center" wrapText="1"/>
    </xf>
    <xf numFmtId="0" fontId="22" fillId="0" borderId="2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xf>
    <xf numFmtId="0" fontId="22" fillId="2" borderId="2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0" borderId="1" xfId="0" applyFont="1" applyBorder="1" applyAlignment="1">
      <alignment horizontal="right" vertical="center" wrapText="1"/>
    </xf>
    <xf numFmtId="199" fontId="22" fillId="0" borderId="0" xfId="15" applyNumberFormat="1" applyFont="1" applyBorder="1" applyAlignment="1">
      <alignment horizontal="right" vertical="center"/>
    </xf>
    <xf numFmtId="0" fontId="3" fillId="0" borderId="16" xfId="0" applyFont="1" applyBorder="1" applyAlignment="1">
      <alignment horizontal="right"/>
    </xf>
    <xf numFmtId="199" fontId="22" fillId="0" borderId="13" xfId="15" applyNumberFormat="1" applyFont="1" applyBorder="1" applyAlignment="1">
      <alignment horizontal="right" vertical="center"/>
    </xf>
    <xf numFmtId="199" fontId="3" fillId="0" borderId="16" xfId="15" applyNumberFormat="1" applyFont="1" applyBorder="1" applyAlignment="1">
      <alignment horizontal="right" vertical="center"/>
    </xf>
    <xf numFmtId="199" fontId="3" fillId="0" borderId="0" xfId="15" applyNumberFormat="1" applyFont="1" applyBorder="1" applyAlignment="1">
      <alignment horizontal="right" vertical="center"/>
    </xf>
    <xf numFmtId="199" fontId="22" fillId="0" borderId="0" xfId="0" applyNumberFormat="1" applyFont="1" applyBorder="1" applyAlignment="1">
      <alignment horizontal="right" vertical="center"/>
    </xf>
    <xf numFmtId="199" fontId="22" fillId="0" borderId="13" xfId="0" applyNumberFormat="1" applyFont="1" applyBorder="1" applyAlignment="1">
      <alignment horizontal="right" vertical="center"/>
    </xf>
    <xf numFmtId="199" fontId="3" fillId="0" borderId="16" xfId="0" applyNumberFormat="1" applyFont="1" applyBorder="1" applyAlignment="1">
      <alignment horizontal="right" vertical="center"/>
    </xf>
    <xf numFmtId="199" fontId="3" fillId="0" borderId="0" xfId="0" applyNumberFormat="1" applyFont="1" applyBorder="1" applyAlignment="1">
      <alignment horizontal="right" vertical="center"/>
    </xf>
    <xf numFmtId="199" fontId="22" fillId="0" borderId="3" xfId="0" applyNumberFormat="1" applyFont="1" applyBorder="1" applyAlignment="1">
      <alignment horizontal="right" vertical="center"/>
    </xf>
    <xf numFmtId="0" fontId="3" fillId="0" borderId="35" xfId="0" applyFont="1" applyBorder="1" applyAlignment="1">
      <alignment horizontal="right"/>
    </xf>
    <xf numFmtId="199" fontId="22" fillId="0" borderId="38" xfId="0" applyNumberFormat="1" applyFont="1" applyBorder="1" applyAlignment="1">
      <alignment horizontal="right" vertical="center"/>
    </xf>
    <xf numFmtId="199" fontId="3" fillId="0" borderId="35" xfId="0" applyNumberFormat="1" applyFont="1" applyBorder="1" applyAlignment="1">
      <alignment horizontal="right" vertical="center"/>
    </xf>
    <xf numFmtId="199" fontId="3" fillId="0" borderId="3" xfId="0" applyNumberFormat="1" applyFont="1" applyBorder="1" applyAlignment="1">
      <alignment horizontal="right" vertical="center"/>
    </xf>
    <xf numFmtId="0" fontId="22" fillId="0" borderId="56" xfId="0" applyFont="1" applyBorder="1" applyAlignment="1">
      <alignment horizontal="center" vertical="center" wrapText="1"/>
    </xf>
    <xf numFmtId="0" fontId="3" fillId="0" borderId="21" xfId="0" applyFont="1" applyBorder="1" applyAlignment="1">
      <alignment horizontal="center" vertical="center" wrapText="1"/>
    </xf>
    <xf numFmtId="0" fontId="22" fillId="0" borderId="25" xfId="0" applyFont="1" applyBorder="1" applyAlignment="1">
      <alignment horizontal="center" vertical="center" wrapText="1"/>
    </xf>
    <xf numFmtId="0" fontId="3" fillId="0" borderId="56" xfId="0" applyFont="1" applyBorder="1" applyAlignment="1">
      <alignment horizontal="center" vertical="center" wrapText="1"/>
    </xf>
    <xf numFmtId="199" fontId="3" fillId="0" borderId="10" xfId="0" applyNumberFormat="1" applyFont="1" applyBorder="1" applyAlignment="1">
      <alignment horizontal="right" vertical="center"/>
    </xf>
    <xf numFmtId="199" fontId="22" fillId="0" borderId="10" xfId="0" applyNumberFormat="1" applyFont="1" applyBorder="1" applyAlignment="1">
      <alignment horizontal="right" vertical="center"/>
    </xf>
    <xf numFmtId="199" fontId="3" fillId="0" borderId="13" xfId="0" applyNumberFormat="1" applyFont="1" applyBorder="1" applyAlignment="1">
      <alignment horizontal="right" vertical="center"/>
    </xf>
    <xf numFmtId="199" fontId="22" fillId="0" borderId="7" xfId="0" applyNumberFormat="1" applyFont="1" applyBorder="1" applyAlignment="1">
      <alignment horizontal="right" vertical="center"/>
    </xf>
    <xf numFmtId="199" fontId="3" fillId="0" borderId="7" xfId="0" applyNumberFormat="1" applyFont="1" applyBorder="1" applyAlignment="1">
      <alignment horizontal="right" vertical="center"/>
    </xf>
    <xf numFmtId="199" fontId="3" fillId="0" borderId="9" xfId="0" applyNumberFormat="1" applyFont="1" applyBorder="1" applyAlignment="1">
      <alignment horizontal="right" vertical="center"/>
    </xf>
    <xf numFmtId="0" fontId="3" fillId="0" borderId="17" xfId="0" applyFont="1" applyBorder="1" applyAlignment="1">
      <alignment horizontal="center" vertical="center" wrapText="1"/>
    </xf>
    <xf numFmtId="0" fontId="3" fillId="0" borderId="37" xfId="0" applyFont="1" applyBorder="1" applyAlignment="1">
      <alignment horizontal="center" vertical="center" wrapText="1"/>
    </xf>
    <xf numFmtId="0" fontId="5" fillId="2" borderId="0" xfId="0" applyFont="1" applyFill="1" applyAlignment="1">
      <alignment horizontal="center" vertical="center" wrapText="1"/>
    </xf>
    <xf numFmtId="0" fontId="22" fillId="0" borderId="46"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6</xdr:row>
      <xdr:rowOff>57150</xdr:rowOff>
    </xdr:from>
    <xdr:to>
      <xdr:col>1</xdr:col>
      <xdr:colOff>85725</xdr:colOff>
      <xdr:row>8</xdr:row>
      <xdr:rowOff>104775</xdr:rowOff>
    </xdr:to>
    <xdr:sp>
      <xdr:nvSpPr>
        <xdr:cNvPr id="1" name="AutoShape 1"/>
        <xdr:cNvSpPr>
          <a:spLocks/>
        </xdr:cNvSpPr>
      </xdr:nvSpPr>
      <xdr:spPr>
        <a:xfrm>
          <a:off x="962025" y="17430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9</xdr:row>
      <xdr:rowOff>57150</xdr:rowOff>
    </xdr:from>
    <xdr:to>
      <xdr:col>1</xdr:col>
      <xdr:colOff>85725</xdr:colOff>
      <xdr:row>11</xdr:row>
      <xdr:rowOff>104775</xdr:rowOff>
    </xdr:to>
    <xdr:sp>
      <xdr:nvSpPr>
        <xdr:cNvPr id="2" name="AutoShape 2"/>
        <xdr:cNvSpPr>
          <a:spLocks/>
        </xdr:cNvSpPr>
      </xdr:nvSpPr>
      <xdr:spPr>
        <a:xfrm>
          <a:off x="962025" y="22002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12</xdr:row>
      <xdr:rowOff>57150</xdr:rowOff>
    </xdr:from>
    <xdr:to>
      <xdr:col>1</xdr:col>
      <xdr:colOff>85725</xdr:colOff>
      <xdr:row>14</xdr:row>
      <xdr:rowOff>104775</xdr:rowOff>
    </xdr:to>
    <xdr:sp>
      <xdr:nvSpPr>
        <xdr:cNvPr id="3" name="AutoShape 3"/>
        <xdr:cNvSpPr>
          <a:spLocks/>
        </xdr:cNvSpPr>
      </xdr:nvSpPr>
      <xdr:spPr>
        <a:xfrm>
          <a:off x="962025" y="26574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15</xdr:row>
      <xdr:rowOff>57150</xdr:rowOff>
    </xdr:from>
    <xdr:to>
      <xdr:col>1</xdr:col>
      <xdr:colOff>85725</xdr:colOff>
      <xdr:row>17</xdr:row>
      <xdr:rowOff>104775</xdr:rowOff>
    </xdr:to>
    <xdr:sp>
      <xdr:nvSpPr>
        <xdr:cNvPr id="4" name="AutoShape 4"/>
        <xdr:cNvSpPr>
          <a:spLocks/>
        </xdr:cNvSpPr>
      </xdr:nvSpPr>
      <xdr:spPr>
        <a:xfrm>
          <a:off x="962025" y="31146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18</xdr:row>
      <xdr:rowOff>57150</xdr:rowOff>
    </xdr:from>
    <xdr:to>
      <xdr:col>1</xdr:col>
      <xdr:colOff>85725</xdr:colOff>
      <xdr:row>20</xdr:row>
      <xdr:rowOff>104775</xdr:rowOff>
    </xdr:to>
    <xdr:sp>
      <xdr:nvSpPr>
        <xdr:cNvPr id="5" name="AutoShape 5"/>
        <xdr:cNvSpPr>
          <a:spLocks/>
        </xdr:cNvSpPr>
      </xdr:nvSpPr>
      <xdr:spPr>
        <a:xfrm>
          <a:off x="962025" y="35718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24</xdr:row>
      <xdr:rowOff>57150</xdr:rowOff>
    </xdr:from>
    <xdr:to>
      <xdr:col>1</xdr:col>
      <xdr:colOff>85725</xdr:colOff>
      <xdr:row>26</xdr:row>
      <xdr:rowOff>104775</xdr:rowOff>
    </xdr:to>
    <xdr:sp>
      <xdr:nvSpPr>
        <xdr:cNvPr id="6" name="AutoShape 6"/>
        <xdr:cNvSpPr>
          <a:spLocks/>
        </xdr:cNvSpPr>
      </xdr:nvSpPr>
      <xdr:spPr>
        <a:xfrm>
          <a:off x="962025" y="44862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21</xdr:row>
      <xdr:rowOff>57150</xdr:rowOff>
    </xdr:from>
    <xdr:to>
      <xdr:col>1</xdr:col>
      <xdr:colOff>85725</xdr:colOff>
      <xdr:row>23</xdr:row>
      <xdr:rowOff>104775</xdr:rowOff>
    </xdr:to>
    <xdr:sp>
      <xdr:nvSpPr>
        <xdr:cNvPr id="7" name="AutoShape 7"/>
        <xdr:cNvSpPr>
          <a:spLocks/>
        </xdr:cNvSpPr>
      </xdr:nvSpPr>
      <xdr:spPr>
        <a:xfrm>
          <a:off x="962025" y="40290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27</xdr:row>
      <xdr:rowOff>57150</xdr:rowOff>
    </xdr:from>
    <xdr:to>
      <xdr:col>1</xdr:col>
      <xdr:colOff>85725</xdr:colOff>
      <xdr:row>29</xdr:row>
      <xdr:rowOff>104775</xdr:rowOff>
    </xdr:to>
    <xdr:sp>
      <xdr:nvSpPr>
        <xdr:cNvPr id="8" name="AutoShape 8"/>
        <xdr:cNvSpPr>
          <a:spLocks/>
        </xdr:cNvSpPr>
      </xdr:nvSpPr>
      <xdr:spPr>
        <a:xfrm>
          <a:off x="962025" y="49434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30</xdr:row>
      <xdr:rowOff>57150</xdr:rowOff>
    </xdr:from>
    <xdr:to>
      <xdr:col>1</xdr:col>
      <xdr:colOff>85725</xdr:colOff>
      <xdr:row>32</xdr:row>
      <xdr:rowOff>104775</xdr:rowOff>
    </xdr:to>
    <xdr:sp>
      <xdr:nvSpPr>
        <xdr:cNvPr id="9" name="AutoShape 9"/>
        <xdr:cNvSpPr>
          <a:spLocks/>
        </xdr:cNvSpPr>
      </xdr:nvSpPr>
      <xdr:spPr>
        <a:xfrm>
          <a:off x="962025" y="54006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33</xdr:row>
      <xdr:rowOff>57150</xdr:rowOff>
    </xdr:from>
    <xdr:to>
      <xdr:col>1</xdr:col>
      <xdr:colOff>85725</xdr:colOff>
      <xdr:row>35</xdr:row>
      <xdr:rowOff>104775</xdr:rowOff>
    </xdr:to>
    <xdr:sp>
      <xdr:nvSpPr>
        <xdr:cNvPr id="10" name="AutoShape 10"/>
        <xdr:cNvSpPr>
          <a:spLocks/>
        </xdr:cNvSpPr>
      </xdr:nvSpPr>
      <xdr:spPr>
        <a:xfrm>
          <a:off x="962025" y="58578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36</xdr:row>
      <xdr:rowOff>57150</xdr:rowOff>
    </xdr:from>
    <xdr:to>
      <xdr:col>1</xdr:col>
      <xdr:colOff>85725</xdr:colOff>
      <xdr:row>38</xdr:row>
      <xdr:rowOff>104775</xdr:rowOff>
    </xdr:to>
    <xdr:sp>
      <xdr:nvSpPr>
        <xdr:cNvPr id="11" name="AutoShape 11"/>
        <xdr:cNvSpPr>
          <a:spLocks/>
        </xdr:cNvSpPr>
      </xdr:nvSpPr>
      <xdr:spPr>
        <a:xfrm>
          <a:off x="962025" y="63150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39</xdr:row>
      <xdr:rowOff>57150</xdr:rowOff>
    </xdr:from>
    <xdr:to>
      <xdr:col>1</xdr:col>
      <xdr:colOff>85725</xdr:colOff>
      <xdr:row>41</xdr:row>
      <xdr:rowOff>104775</xdr:rowOff>
    </xdr:to>
    <xdr:sp>
      <xdr:nvSpPr>
        <xdr:cNvPr id="12" name="AutoShape 12"/>
        <xdr:cNvSpPr>
          <a:spLocks/>
        </xdr:cNvSpPr>
      </xdr:nvSpPr>
      <xdr:spPr>
        <a:xfrm>
          <a:off x="962025" y="67722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42</xdr:row>
      <xdr:rowOff>57150</xdr:rowOff>
    </xdr:from>
    <xdr:to>
      <xdr:col>1</xdr:col>
      <xdr:colOff>85725</xdr:colOff>
      <xdr:row>44</xdr:row>
      <xdr:rowOff>104775</xdr:rowOff>
    </xdr:to>
    <xdr:sp>
      <xdr:nvSpPr>
        <xdr:cNvPr id="13" name="AutoShape 13"/>
        <xdr:cNvSpPr>
          <a:spLocks/>
        </xdr:cNvSpPr>
      </xdr:nvSpPr>
      <xdr:spPr>
        <a:xfrm>
          <a:off x="962025" y="72294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45</xdr:row>
      <xdr:rowOff>57150</xdr:rowOff>
    </xdr:from>
    <xdr:to>
      <xdr:col>1</xdr:col>
      <xdr:colOff>85725</xdr:colOff>
      <xdr:row>47</xdr:row>
      <xdr:rowOff>104775</xdr:rowOff>
    </xdr:to>
    <xdr:sp>
      <xdr:nvSpPr>
        <xdr:cNvPr id="14" name="AutoShape 14"/>
        <xdr:cNvSpPr>
          <a:spLocks/>
        </xdr:cNvSpPr>
      </xdr:nvSpPr>
      <xdr:spPr>
        <a:xfrm>
          <a:off x="962025" y="76866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6</xdr:row>
      <xdr:rowOff>57150</xdr:rowOff>
    </xdr:from>
    <xdr:to>
      <xdr:col>12</xdr:col>
      <xdr:colOff>85725</xdr:colOff>
      <xdr:row>8</xdr:row>
      <xdr:rowOff>104775</xdr:rowOff>
    </xdr:to>
    <xdr:sp>
      <xdr:nvSpPr>
        <xdr:cNvPr id="15" name="AutoShape 15"/>
        <xdr:cNvSpPr>
          <a:spLocks/>
        </xdr:cNvSpPr>
      </xdr:nvSpPr>
      <xdr:spPr>
        <a:xfrm>
          <a:off x="12382500" y="17430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9</xdr:row>
      <xdr:rowOff>57150</xdr:rowOff>
    </xdr:from>
    <xdr:to>
      <xdr:col>12</xdr:col>
      <xdr:colOff>85725</xdr:colOff>
      <xdr:row>11</xdr:row>
      <xdr:rowOff>104775</xdr:rowOff>
    </xdr:to>
    <xdr:sp>
      <xdr:nvSpPr>
        <xdr:cNvPr id="16" name="AutoShape 16"/>
        <xdr:cNvSpPr>
          <a:spLocks/>
        </xdr:cNvSpPr>
      </xdr:nvSpPr>
      <xdr:spPr>
        <a:xfrm>
          <a:off x="12382500" y="22002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12</xdr:row>
      <xdr:rowOff>57150</xdr:rowOff>
    </xdr:from>
    <xdr:to>
      <xdr:col>12</xdr:col>
      <xdr:colOff>85725</xdr:colOff>
      <xdr:row>14</xdr:row>
      <xdr:rowOff>104775</xdr:rowOff>
    </xdr:to>
    <xdr:sp>
      <xdr:nvSpPr>
        <xdr:cNvPr id="17" name="AutoShape 17"/>
        <xdr:cNvSpPr>
          <a:spLocks/>
        </xdr:cNvSpPr>
      </xdr:nvSpPr>
      <xdr:spPr>
        <a:xfrm>
          <a:off x="12382500" y="26574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15</xdr:row>
      <xdr:rowOff>57150</xdr:rowOff>
    </xdr:from>
    <xdr:to>
      <xdr:col>12</xdr:col>
      <xdr:colOff>85725</xdr:colOff>
      <xdr:row>17</xdr:row>
      <xdr:rowOff>104775</xdr:rowOff>
    </xdr:to>
    <xdr:sp>
      <xdr:nvSpPr>
        <xdr:cNvPr id="18" name="AutoShape 18"/>
        <xdr:cNvSpPr>
          <a:spLocks/>
        </xdr:cNvSpPr>
      </xdr:nvSpPr>
      <xdr:spPr>
        <a:xfrm>
          <a:off x="12382500" y="31146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18</xdr:row>
      <xdr:rowOff>57150</xdr:rowOff>
    </xdr:from>
    <xdr:to>
      <xdr:col>12</xdr:col>
      <xdr:colOff>85725</xdr:colOff>
      <xdr:row>20</xdr:row>
      <xdr:rowOff>104775</xdr:rowOff>
    </xdr:to>
    <xdr:sp>
      <xdr:nvSpPr>
        <xdr:cNvPr id="19" name="AutoShape 19"/>
        <xdr:cNvSpPr>
          <a:spLocks/>
        </xdr:cNvSpPr>
      </xdr:nvSpPr>
      <xdr:spPr>
        <a:xfrm>
          <a:off x="12382500" y="35718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24</xdr:row>
      <xdr:rowOff>57150</xdr:rowOff>
    </xdr:from>
    <xdr:to>
      <xdr:col>12</xdr:col>
      <xdr:colOff>85725</xdr:colOff>
      <xdr:row>26</xdr:row>
      <xdr:rowOff>104775</xdr:rowOff>
    </xdr:to>
    <xdr:sp>
      <xdr:nvSpPr>
        <xdr:cNvPr id="20" name="AutoShape 20"/>
        <xdr:cNvSpPr>
          <a:spLocks/>
        </xdr:cNvSpPr>
      </xdr:nvSpPr>
      <xdr:spPr>
        <a:xfrm>
          <a:off x="12382500" y="44862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21</xdr:row>
      <xdr:rowOff>57150</xdr:rowOff>
    </xdr:from>
    <xdr:to>
      <xdr:col>12</xdr:col>
      <xdr:colOff>85725</xdr:colOff>
      <xdr:row>23</xdr:row>
      <xdr:rowOff>104775</xdr:rowOff>
    </xdr:to>
    <xdr:sp>
      <xdr:nvSpPr>
        <xdr:cNvPr id="21" name="AutoShape 21"/>
        <xdr:cNvSpPr>
          <a:spLocks/>
        </xdr:cNvSpPr>
      </xdr:nvSpPr>
      <xdr:spPr>
        <a:xfrm>
          <a:off x="12382500" y="40290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27</xdr:row>
      <xdr:rowOff>57150</xdr:rowOff>
    </xdr:from>
    <xdr:to>
      <xdr:col>12</xdr:col>
      <xdr:colOff>85725</xdr:colOff>
      <xdr:row>29</xdr:row>
      <xdr:rowOff>104775</xdr:rowOff>
    </xdr:to>
    <xdr:sp>
      <xdr:nvSpPr>
        <xdr:cNvPr id="22" name="AutoShape 22"/>
        <xdr:cNvSpPr>
          <a:spLocks/>
        </xdr:cNvSpPr>
      </xdr:nvSpPr>
      <xdr:spPr>
        <a:xfrm>
          <a:off x="12382500" y="49434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30</xdr:row>
      <xdr:rowOff>57150</xdr:rowOff>
    </xdr:from>
    <xdr:to>
      <xdr:col>12</xdr:col>
      <xdr:colOff>85725</xdr:colOff>
      <xdr:row>32</xdr:row>
      <xdr:rowOff>104775</xdr:rowOff>
    </xdr:to>
    <xdr:sp>
      <xdr:nvSpPr>
        <xdr:cNvPr id="23" name="AutoShape 23"/>
        <xdr:cNvSpPr>
          <a:spLocks/>
        </xdr:cNvSpPr>
      </xdr:nvSpPr>
      <xdr:spPr>
        <a:xfrm>
          <a:off x="12382500" y="54006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33</xdr:row>
      <xdr:rowOff>57150</xdr:rowOff>
    </xdr:from>
    <xdr:to>
      <xdr:col>12</xdr:col>
      <xdr:colOff>85725</xdr:colOff>
      <xdr:row>35</xdr:row>
      <xdr:rowOff>104775</xdr:rowOff>
    </xdr:to>
    <xdr:sp>
      <xdr:nvSpPr>
        <xdr:cNvPr id="24" name="AutoShape 24"/>
        <xdr:cNvSpPr>
          <a:spLocks/>
        </xdr:cNvSpPr>
      </xdr:nvSpPr>
      <xdr:spPr>
        <a:xfrm>
          <a:off x="12382500" y="58578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36</xdr:row>
      <xdr:rowOff>57150</xdr:rowOff>
    </xdr:from>
    <xdr:to>
      <xdr:col>12</xdr:col>
      <xdr:colOff>85725</xdr:colOff>
      <xdr:row>38</xdr:row>
      <xdr:rowOff>104775</xdr:rowOff>
    </xdr:to>
    <xdr:sp>
      <xdr:nvSpPr>
        <xdr:cNvPr id="25" name="AutoShape 25"/>
        <xdr:cNvSpPr>
          <a:spLocks/>
        </xdr:cNvSpPr>
      </xdr:nvSpPr>
      <xdr:spPr>
        <a:xfrm>
          <a:off x="12382500" y="63150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39</xdr:row>
      <xdr:rowOff>57150</xdr:rowOff>
    </xdr:from>
    <xdr:to>
      <xdr:col>12</xdr:col>
      <xdr:colOff>85725</xdr:colOff>
      <xdr:row>41</xdr:row>
      <xdr:rowOff>104775</xdr:rowOff>
    </xdr:to>
    <xdr:sp>
      <xdr:nvSpPr>
        <xdr:cNvPr id="26" name="AutoShape 26"/>
        <xdr:cNvSpPr>
          <a:spLocks/>
        </xdr:cNvSpPr>
      </xdr:nvSpPr>
      <xdr:spPr>
        <a:xfrm>
          <a:off x="12382500" y="67722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42</xdr:row>
      <xdr:rowOff>57150</xdr:rowOff>
    </xdr:from>
    <xdr:to>
      <xdr:col>12</xdr:col>
      <xdr:colOff>85725</xdr:colOff>
      <xdr:row>44</xdr:row>
      <xdr:rowOff>104775</xdr:rowOff>
    </xdr:to>
    <xdr:sp>
      <xdr:nvSpPr>
        <xdr:cNvPr id="27" name="AutoShape 27"/>
        <xdr:cNvSpPr>
          <a:spLocks/>
        </xdr:cNvSpPr>
      </xdr:nvSpPr>
      <xdr:spPr>
        <a:xfrm>
          <a:off x="12382500" y="72294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38100</xdr:colOff>
      <xdr:row>45</xdr:row>
      <xdr:rowOff>57150</xdr:rowOff>
    </xdr:from>
    <xdr:to>
      <xdr:col>12</xdr:col>
      <xdr:colOff>85725</xdr:colOff>
      <xdr:row>47</xdr:row>
      <xdr:rowOff>104775</xdr:rowOff>
    </xdr:to>
    <xdr:sp>
      <xdr:nvSpPr>
        <xdr:cNvPr id="28" name="AutoShape 28"/>
        <xdr:cNvSpPr>
          <a:spLocks/>
        </xdr:cNvSpPr>
      </xdr:nvSpPr>
      <xdr:spPr>
        <a:xfrm>
          <a:off x="12382500" y="7686675"/>
          <a:ext cx="47625"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7</xdr:row>
      <xdr:rowOff>57150</xdr:rowOff>
    </xdr:from>
    <xdr:to>
      <xdr:col>1</xdr:col>
      <xdr:colOff>104775</xdr:colOff>
      <xdr:row>10</xdr:row>
      <xdr:rowOff>85725</xdr:rowOff>
    </xdr:to>
    <xdr:sp>
      <xdr:nvSpPr>
        <xdr:cNvPr id="1" name="AutoShape 1"/>
        <xdr:cNvSpPr>
          <a:spLocks/>
        </xdr:cNvSpPr>
      </xdr:nvSpPr>
      <xdr:spPr>
        <a:xfrm>
          <a:off x="923925" y="1314450"/>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11</xdr:row>
      <xdr:rowOff>57150</xdr:rowOff>
    </xdr:from>
    <xdr:to>
      <xdr:col>1</xdr:col>
      <xdr:colOff>104775</xdr:colOff>
      <xdr:row>14</xdr:row>
      <xdr:rowOff>85725</xdr:rowOff>
    </xdr:to>
    <xdr:sp>
      <xdr:nvSpPr>
        <xdr:cNvPr id="2" name="AutoShape 2"/>
        <xdr:cNvSpPr>
          <a:spLocks/>
        </xdr:cNvSpPr>
      </xdr:nvSpPr>
      <xdr:spPr>
        <a:xfrm>
          <a:off x="923925" y="1809750"/>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15</xdr:row>
      <xdr:rowOff>57150</xdr:rowOff>
    </xdr:from>
    <xdr:to>
      <xdr:col>1</xdr:col>
      <xdr:colOff>104775</xdr:colOff>
      <xdr:row>18</xdr:row>
      <xdr:rowOff>85725</xdr:rowOff>
    </xdr:to>
    <xdr:sp>
      <xdr:nvSpPr>
        <xdr:cNvPr id="3" name="AutoShape 3"/>
        <xdr:cNvSpPr>
          <a:spLocks/>
        </xdr:cNvSpPr>
      </xdr:nvSpPr>
      <xdr:spPr>
        <a:xfrm>
          <a:off x="923925" y="2305050"/>
          <a:ext cx="66675"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19</xdr:row>
      <xdr:rowOff>57150</xdr:rowOff>
    </xdr:from>
    <xdr:to>
      <xdr:col>1</xdr:col>
      <xdr:colOff>104775</xdr:colOff>
      <xdr:row>22</xdr:row>
      <xdr:rowOff>85725</xdr:rowOff>
    </xdr:to>
    <xdr:sp>
      <xdr:nvSpPr>
        <xdr:cNvPr id="4" name="AutoShape 4"/>
        <xdr:cNvSpPr>
          <a:spLocks/>
        </xdr:cNvSpPr>
      </xdr:nvSpPr>
      <xdr:spPr>
        <a:xfrm>
          <a:off x="923925" y="28098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23</xdr:row>
      <xdr:rowOff>57150</xdr:rowOff>
    </xdr:from>
    <xdr:to>
      <xdr:col>1</xdr:col>
      <xdr:colOff>104775</xdr:colOff>
      <xdr:row>26</xdr:row>
      <xdr:rowOff>85725</xdr:rowOff>
    </xdr:to>
    <xdr:sp>
      <xdr:nvSpPr>
        <xdr:cNvPr id="5" name="AutoShape 5"/>
        <xdr:cNvSpPr>
          <a:spLocks/>
        </xdr:cNvSpPr>
      </xdr:nvSpPr>
      <xdr:spPr>
        <a:xfrm>
          <a:off x="923925" y="33051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27</xdr:row>
      <xdr:rowOff>57150</xdr:rowOff>
    </xdr:from>
    <xdr:to>
      <xdr:col>1</xdr:col>
      <xdr:colOff>104775</xdr:colOff>
      <xdr:row>30</xdr:row>
      <xdr:rowOff>85725</xdr:rowOff>
    </xdr:to>
    <xdr:sp>
      <xdr:nvSpPr>
        <xdr:cNvPr id="6" name="AutoShape 6"/>
        <xdr:cNvSpPr>
          <a:spLocks/>
        </xdr:cNvSpPr>
      </xdr:nvSpPr>
      <xdr:spPr>
        <a:xfrm>
          <a:off x="923925" y="38004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31</xdr:row>
      <xdr:rowOff>57150</xdr:rowOff>
    </xdr:from>
    <xdr:to>
      <xdr:col>1</xdr:col>
      <xdr:colOff>104775</xdr:colOff>
      <xdr:row>34</xdr:row>
      <xdr:rowOff>85725</xdr:rowOff>
    </xdr:to>
    <xdr:sp>
      <xdr:nvSpPr>
        <xdr:cNvPr id="7" name="AutoShape 7"/>
        <xdr:cNvSpPr>
          <a:spLocks/>
        </xdr:cNvSpPr>
      </xdr:nvSpPr>
      <xdr:spPr>
        <a:xfrm>
          <a:off x="923925" y="4295775"/>
          <a:ext cx="66675"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35</xdr:row>
      <xdr:rowOff>57150</xdr:rowOff>
    </xdr:from>
    <xdr:to>
      <xdr:col>1</xdr:col>
      <xdr:colOff>104775</xdr:colOff>
      <xdr:row>38</xdr:row>
      <xdr:rowOff>85725</xdr:rowOff>
    </xdr:to>
    <xdr:sp>
      <xdr:nvSpPr>
        <xdr:cNvPr id="8" name="AutoShape 8"/>
        <xdr:cNvSpPr>
          <a:spLocks/>
        </xdr:cNvSpPr>
      </xdr:nvSpPr>
      <xdr:spPr>
        <a:xfrm>
          <a:off x="923925" y="4781550"/>
          <a:ext cx="66675"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39</xdr:row>
      <xdr:rowOff>57150</xdr:rowOff>
    </xdr:from>
    <xdr:to>
      <xdr:col>1</xdr:col>
      <xdr:colOff>104775</xdr:colOff>
      <xdr:row>42</xdr:row>
      <xdr:rowOff>85725</xdr:rowOff>
    </xdr:to>
    <xdr:sp>
      <xdr:nvSpPr>
        <xdr:cNvPr id="9" name="AutoShape 9"/>
        <xdr:cNvSpPr>
          <a:spLocks/>
        </xdr:cNvSpPr>
      </xdr:nvSpPr>
      <xdr:spPr>
        <a:xfrm>
          <a:off x="923925" y="52863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43</xdr:row>
      <xdr:rowOff>57150</xdr:rowOff>
    </xdr:from>
    <xdr:to>
      <xdr:col>1</xdr:col>
      <xdr:colOff>104775</xdr:colOff>
      <xdr:row>46</xdr:row>
      <xdr:rowOff>85725</xdr:rowOff>
    </xdr:to>
    <xdr:sp>
      <xdr:nvSpPr>
        <xdr:cNvPr id="10" name="AutoShape 10"/>
        <xdr:cNvSpPr>
          <a:spLocks/>
        </xdr:cNvSpPr>
      </xdr:nvSpPr>
      <xdr:spPr>
        <a:xfrm>
          <a:off x="923925" y="57816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47</xdr:row>
      <xdr:rowOff>57150</xdr:rowOff>
    </xdr:from>
    <xdr:to>
      <xdr:col>1</xdr:col>
      <xdr:colOff>104775</xdr:colOff>
      <xdr:row>50</xdr:row>
      <xdr:rowOff>85725</xdr:rowOff>
    </xdr:to>
    <xdr:sp>
      <xdr:nvSpPr>
        <xdr:cNvPr id="11" name="AutoShape 11"/>
        <xdr:cNvSpPr>
          <a:spLocks/>
        </xdr:cNvSpPr>
      </xdr:nvSpPr>
      <xdr:spPr>
        <a:xfrm>
          <a:off x="923925" y="62769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51</xdr:row>
      <xdr:rowOff>57150</xdr:rowOff>
    </xdr:from>
    <xdr:to>
      <xdr:col>1</xdr:col>
      <xdr:colOff>104775</xdr:colOff>
      <xdr:row>54</xdr:row>
      <xdr:rowOff>85725</xdr:rowOff>
    </xdr:to>
    <xdr:sp>
      <xdr:nvSpPr>
        <xdr:cNvPr id="12" name="AutoShape 12"/>
        <xdr:cNvSpPr>
          <a:spLocks/>
        </xdr:cNvSpPr>
      </xdr:nvSpPr>
      <xdr:spPr>
        <a:xfrm>
          <a:off x="923925" y="67722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55</xdr:row>
      <xdr:rowOff>57150</xdr:rowOff>
    </xdr:from>
    <xdr:to>
      <xdr:col>1</xdr:col>
      <xdr:colOff>104775</xdr:colOff>
      <xdr:row>58</xdr:row>
      <xdr:rowOff>85725</xdr:rowOff>
    </xdr:to>
    <xdr:sp>
      <xdr:nvSpPr>
        <xdr:cNvPr id="13" name="AutoShape 13"/>
        <xdr:cNvSpPr>
          <a:spLocks/>
        </xdr:cNvSpPr>
      </xdr:nvSpPr>
      <xdr:spPr>
        <a:xfrm>
          <a:off x="923925" y="72675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38100</xdr:colOff>
      <xdr:row>59</xdr:row>
      <xdr:rowOff>57150</xdr:rowOff>
    </xdr:from>
    <xdr:to>
      <xdr:col>1</xdr:col>
      <xdr:colOff>104775</xdr:colOff>
      <xdr:row>62</xdr:row>
      <xdr:rowOff>85725</xdr:rowOff>
    </xdr:to>
    <xdr:sp>
      <xdr:nvSpPr>
        <xdr:cNvPr id="14" name="AutoShape 14"/>
        <xdr:cNvSpPr>
          <a:spLocks/>
        </xdr:cNvSpPr>
      </xdr:nvSpPr>
      <xdr:spPr>
        <a:xfrm>
          <a:off x="923925" y="77628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7</xdr:row>
      <xdr:rowOff>57150</xdr:rowOff>
    </xdr:from>
    <xdr:to>
      <xdr:col>17</xdr:col>
      <xdr:colOff>104775</xdr:colOff>
      <xdr:row>10</xdr:row>
      <xdr:rowOff>85725</xdr:rowOff>
    </xdr:to>
    <xdr:sp>
      <xdr:nvSpPr>
        <xdr:cNvPr id="15" name="AutoShape 15"/>
        <xdr:cNvSpPr>
          <a:spLocks/>
        </xdr:cNvSpPr>
      </xdr:nvSpPr>
      <xdr:spPr>
        <a:xfrm>
          <a:off x="12334875" y="1314450"/>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11</xdr:row>
      <xdr:rowOff>57150</xdr:rowOff>
    </xdr:from>
    <xdr:to>
      <xdr:col>17</xdr:col>
      <xdr:colOff>104775</xdr:colOff>
      <xdr:row>14</xdr:row>
      <xdr:rowOff>85725</xdr:rowOff>
    </xdr:to>
    <xdr:sp>
      <xdr:nvSpPr>
        <xdr:cNvPr id="16" name="AutoShape 16"/>
        <xdr:cNvSpPr>
          <a:spLocks/>
        </xdr:cNvSpPr>
      </xdr:nvSpPr>
      <xdr:spPr>
        <a:xfrm>
          <a:off x="12334875" y="1809750"/>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15</xdr:row>
      <xdr:rowOff>57150</xdr:rowOff>
    </xdr:from>
    <xdr:to>
      <xdr:col>17</xdr:col>
      <xdr:colOff>104775</xdr:colOff>
      <xdr:row>18</xdr:row>
      <xdr:rowOff>85725</xdr:rowOff>
    </xdr:to>
    <xdr:sp>
      <xdr:nvSpPr>
        <xdr:cNvPr id="17" name="AutoShape 17"/>
        <xdr:cNvSpPr>
          <a:spLocks/>
        </xdr:cNvSpPr>
      </xdr:nvSpPr>
      <xdr:spPr>
        <a:xfrm>
          <a:off x="12334875" y="2305050"/>
          <a:ext cx="66675"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19</xdr:row>
      <xdr:rowOff>57150</xdr:rowOff>
    </xdr:from>
    <xdr:to>
      <xdr:col>17</xdr:col>
      <xdr:colOff>104775</xdr:colOff>
      <xdr:row>22</xdr:row>
      <xdr:rowOff>85725</xdr:rowOff>
    </xdr:to>
    <xdr:sp>
      <xdr:nvSpPr>
        <xdr:cNvPr id="18" name="AutoShape 18"/>
        <xdr:cNvSpPr>
          <a:spLocks/>
        </xdr:cNvSpPr>
      </xdr:nvSpPr>
      <xdr:spPr>
        <a:xfrm>
          <a:off x="12334875" y="28098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23</xdr:row>
      <xdr:rowOff>57150</xdr:rowOff>
    </xdr:from>
    <xdr:to>
      <xdr:col>17</xdr:col>
      <xdr:colOff>104775</xdr:colOff>
      <xdr:row>26</xdr:row>
      <xdr:rowOff>85725</xdr:rowOff>
    </xdr:to>
    <xdr:sp>
      <xdr:nvSpPr>
        <xdr:cNvPr id="19" name="AutoShape 19"/>
        <xdr:cNvSpPr>
          <a:spLocks/>
        </xdr:cNvSpPr>
      </xdr:nvSpPr>
      <xdr:spPr>
        <a:xfrm>
          <a:off x="12334875" y="33051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27</xdr:row>
      <xdr:rowOff>57150</xdr:rowOff>
    </xdr:from>
    <xdr:to>
      <xdr:col>17</xdr:col>
      <xdr:colOff>104775</xdr:colOff>
      <xdr:row>30</xdr:row>
      <xdr:rowOff>85725</xdr:rowOff>
    </xdr:to>
    <xdr:sp>
      <xdr:nvSpPr>
        <xdr:cNvPr id="20" name="AutoShape 20"/>
        <xdr:cNvSpPr>
          <a:spLocks/>
        </xdr:cNvSpPr>
      </xdr:nvSpPr>
      <xdr:spPr>
        <a:xfrm>
          <a:off x="12334875" y="38004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31</xdr:row>
      <xdr:rowOff>57150</xdr:rowOff>
    </xdr:from>
    <xdr:to>
      <xdr:col>17</xdr:col>
      <xdr:colOff>104775</xdr:colOff>
      <xdr:row>34</xdr:row>
      <xdr:rowOff>85725</xdr:rowOff>
    </xdr:to>
    <xdr:sp>
      <xdr:nvSpPr>
        <xdr:cNvPr id="21" name="AutoShape 21"/>
        <xdr:cNvSpPr>
          <a:spLocks/>
        </xdr:cNvSpPr>
      </xdr:nvSpPr>
      <xdr:spPr>
        <a:xfrm>
          <a:off x="12334875" y="4295775"/>
          <a:ext cx="66675"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35</xdr:row>
      <xdr:rowOff>57150</xdr:rowOff>
    </xdr:from>
    <xdr:to>
      <xdr:col>17</xdr:col>
      <xdr:colOff>104775</xdr:colOff>
      <xdr:row>38</xdr:row>
      <xdr:rowOff>85725</xdr:rowOff>
    </xdr:to>
    <xdr:sp>
      <xdr:nvSpPr>
        <xdr:cNvPr id="22" name="AutoShape 22"/>
        <xdr:cNvSpPr>
          <a:spLocks/>
        </xdr:cNvSpPr>
      </xdr:nvSpPr>
      <xdr:spPr>
        <a:xfrm>
          <a:off x="12334875" y="4781550"/>
          <a:ext cx="66675"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39</xdr:row>
      <xdr:rowOff>57150</xdr:rowOff>
    </xdr:from>
    <xdr:to>
      <xdr:col>17</xdr:col>
      <xdr:colOff>104775</xdr:colOff>
      <xdr:row>42</xdr:row>
      <xdr:rowOff>85725</xdr:rowOff>
    </xdr:to>
    <xdr:sp>
      <xdr:nvSpPr>
        <xdr:cNvPr id="23" name="AutoShape 23"/>
        <xdr:cNvSpPr>
          <a:spLocks/>
        </xdr:cNvSpPr>
      </xdr:nvSpPr>
      <xdr:spPr>
        <a:xfrm>
          <a:off x="12334875" y="52863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43</xdr:row>
      <xdr:rowOff>57150</xdr:rowOff>
    </xdr:from>
    <xdr:to>
      <xdr:col>17</xdr:col>
      <xdr:colOff>104775</xdr:colOff>
      <xdr:row>46</xdr:row>
      <xdr:rowOff>85725</xdr:rowOff>
    </xdr:to>
    <xdr:sp>
      <xdr:nvSpPr>
        <xdr:cNvPr id="24" name="AutoShape 24"/>
        <xdr:cNvSpPr>
          <a:spLocks/>
        </xdr:cNvSpPr>
      </xdr:nvSpPr>
      <xdr:spPr>
        <a:xfrm>
          <a:off x="12334875" y="57816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47</xdr:row>
      <xdr:rowOff>57150</xdr:rowOff>
    </xdr:from>
    <xdr:to>
      <xdr:col>17</xdr:col>
      <xdr:colOff>104775</xdr:colOff>
      <xdr:row>50</xdr:row>
      <xdr:rowOff>85725</xdr:rowOff>
    </xdr:to>
    <xdr:sp>
      <xdr:nvSpPr>
        <xdr:cNvPr id="25" name="AutoShape 25"/>
        <xdr:cNvSpPr>
          <a:spLocks/>
        </xdr:cNvSpPr>
      </xdr:nvSpPr>
      <xdr:spPr>
        <a:xfrm>
          <a:off x="12334875" y="62769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51</xdr:row>
      <xdr:rowOff>57150</xdr:rowOff>
    </xdr:from>
    <xdr:to>
      <xdr:col>17</xdr:col>
      <xdr:colOff>104775</xdr:colOff>
      <xdr:row>54</xdr:row>
      <xdr:rowOff>85725</xdr:rowOff>
    </xdr:to>
    <xdr:sp>
      <xdr:nvSpPr>
        <xdr:cNvPr id="26" name="AutoShape 26"/>
        <xdr:cNvSpPr>
          <a:spLocks/>
        </xdr:cNvSpPr>
      </xdr:nvSpPr>
      <xdr:spPr>
        <a:xfrm>
          <a:off x="12334875" y="67722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55</xdr:row>
      <xdr:rowOff>57150</xdr:rowOff>
    </xdr:from>
    <xdr:to>
      <xdr:col>17</xdr:col>
      <xdr:colOff>104775</xdr:colOff>
      <xdr:row>58</xdr:row>
      <xdr:rowOff>85725</xdr:rowOff>
    </xdr:to>
    <xdr:sp>
      <xdr:nvSpPr>
        <xdr:cNvPr id="27" name="AutoShape 27"/>
        <xdr:cNvSpPr>
          <a:spLocks/>
        </xdr:cNvSpPr>
      </xdr:nvSpPr>
      <xdr:spPr>
        <a:xfrm>
          <a:off x="12334875" y="72675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17</xdr:col>
      <xdr:colOff>38100</xdr:colOff>
      <xdr:row>59</xdr:row>
      <xdr:rowOff>57150</xdr:rowOff>
    </xdr:from>
    <xdr:to>
      <xdr:col>17</xdr:col>
      <xdr:colOff>104775</xdr:colOff>
      <xdr:row>62</xdr:row>
      <xdr:rowOff>85725</xdr:rowOff>
    </xdr:to>
    <xdr:sp>
      <xdr:nvSpPr>
        <xdr:cNvPr id="28" name="AutoShape 28"/>
        <xdr:cNvSpPr>
          <a:spLocks/>
        </xdr:cNvSpPr>
      </xdr:nvSpPr>
      <xdr:spPr>
        <a:xfrm>
          <a:off x="12334875" y="7762875"/>
          <a:ext cx="66675"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7</xdr:row>
      <xdr:rowOff>47625</xdr:rowOff>
    </xdr:from>
    <xdr:to>
      <xdr:col>3</xdr:col>
      <xdr:colOff>123825</xdr:colOff>
      <xdr:row>8</xdr:row>
      <xdr:rowOff>114300</xdr:rowOff>
    </xdr:to>
    <xdr:sp>
      <xdr:nvSpPr>
        <xdr:cNvPr id="1" name="AutoShape 5"/>
        <xdr:cNvSpPr>
          <a:spLocks/>
        </xdr:cNvSpPr>
      </xdr:nvSpPr>
      <xdr:spPr>
        <a:xfrm>
          <a:off x="838200" y="1428750"/>
          <a:ext cx="76200" cy="2381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3</xdr:col>
      <xdr:colOff>38100</xdr:colOff>
      <xdr:row>13</xdr:row>
      <xdr:rowOff>57150</xdr:rowOff>
    </xdr:from>
    <xdr:to>
      <xdr:col>3</xdr:col>
      <xdr:colOff>104775</xdr:colOff>
      <xdr:row>15</xdr:row>
      <xdr:rowOff>200025</xdr:rowOff>
    </xdr:to>
    <xdr:sp>
      <xdr:nvSpPr>
        <xdr:cNvPr id="2" name="AutoShape 6"/>
        <xdr:cNvSpPr>
          <a:spLocks/>
        </xdr:cNvSpPr>
      </xdr:nvSpPr>
      <xdr:spPr>
        <a:xfrm>
          <a:off x="828675" y="249555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3</xdr:col>
      <xdr:colOff>38100</xdr:colOff>
      <xdr:row>37</xdr:row>
      <xdr:rowOff>57150</xdr:rowOff>
    </xdr:from>
    <xdr:to>
      <xdr:col>3</xdr:col>
      <xdr:colOff>104775</xdr:colOff>
      <xdr:row>39</xdr:row>
      <xdr:rowOff>200025</xdr:rowOff>
    </xdr:to>
    <xdr:sp>
      <xdr:nvSpPr>
        <xdr:cNvPr id="3" name="AutoShape 7"/>
        <xdr:cNvSpPr>
          <a:spLocks/>
        </xdr:cNvSpPr>
      </xdr:nvSpPr>
      <xdr:spPr>
        <a:xfrm>
          <a:off x="828675" y="603885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25</xdr:col>
      <xdr:colOff>47625</xdr:colOff>
      <xdr:row>7</xdr:row>
      <xdr:rowOff>47625</xdr:rowOff>
    </xdr:from>
    <xdr:to>
      <xdr:col>25</xdr:col>
      <xdr:colOff>114300</xdr:colOff>
      <xdr:row>8</xdr:row>
      <xdr:rowOff>114300</xdr:rowOff>
    </xdr:to>
    <xdr:sp>
      <xdr:nvSpPr>
        <xdr:cNvPr id="4" name="AutoShape 12"/>
        <xdr:cNvSpPr>
          <a:spLocks/>
        </xdr:cNvSpPr>
      </xdr:nvSpPr>
      <xdr:spPr>
        <a:xfrm>
          <a:off x="12268200" y="1428750"/>
          <a:ext cx="66675" cy="2381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25</xdr:col>
      <xdr:colOff>38100</xdr:colOff>
      <xdr:row>13</xdr:row>
      <xdr:rowOff>57150</xdr:rowOff>
    </xdr:from>
    <xdr:to>
      <xdr:col>25</xdr:col>
      <xdr:colOff>104775</xdr:colOff>
      <xdr:row>15</xdr:row>
      <xdr:rowOff>200025</xdr:rowOff>
    </xdr:to>
    <xdr:sp>
      <xdr:nvSpPr>
        <xdr:cNvPr id="5" name="AutoShape 13"/>
        <xdr:cNvSpPr>
          <a:spLocks/>
        </xdr:cNvSpPr>
      </xdr:nvSpPr>
      <xdr:spPr>
        <a:xfrm>
          <a:off x="12258675" y="249555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25</xdr:col>
      <xdr:colOff>38100</xdr:colOff>
      <xdr:row>37</xdr:row>
      <xdr:rowOff>57150</xdr:rowOff>
    </xdr:from>
    <xdr:to>
      <xdr:col>25</xdr:col>
      <xdr:colOff>104775</xdr:colOff>
      <xdr:row>39</xdr:row>
      <xdr:rowOff>200025</xdr:rowOff>
    </xdr:to>
    <xdr:sp>
      <xdr:nvSpPr>
        <xdr:cNvPr id="6" name="AutoShape 14"/>
        <xdr:cNvSpPr>
          <a:spLocks/>
        </xdr:cNvSpPr>
      </xdr:nvSpPr>
      <xdr:spPr>
        <a:xfrm>
          <a:off x="12258675" y="603885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3</xdr:col>
      <xdr:colOff>38100</xdr:colOff>
      <xdr:row>17</xdr:row>
      <xdr:rowOff>57150</xdr:rowOff>
    </xdr:from>
    <xdr:to>
      <xdr:col>3</xdr:col>
      <xdr:colOff>104775</xdr:colOff>
      <xdr:row>19</xdr:row>
      <xdr:rowOff>200025</xdr:rowOff>
    </xdr:to>
    <xdr:sp>
      <xdr:nvSpPr>
        <xdr:cNvPr id="7" name="AutoShape 15"/>
        <xdr:cNvSpPr>
          <a:spLocks/>
        </xdr:cNvSpPr>
      </xdr:nvSpPr>
      <xdr:spPr>
        <a:xfrm>
          <a:off x="828675" y="308610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25</xdr:col>
      <xdr:colOff>38100</xdr:colOff>
      <xdr:row>17</xdr:row>
      <xdr:rowOff>57150</xdr:rowOff>
    </xdr:from>
    <xdr:to>
      <xdr:col>25</xdr:col>
      <xdr:colOff>104775</xdr:colOff>
      <xdr:row>19</xdr:row>
      <xdr:rowOff>200025</xdr:rowOff>
    </xdr:to>
    <xdr:sp>
      <xdr:nvSpPr>
        <xdr:cNvPr id="8" name="AutoShape 16"/>
        <xdr:cNvSpPr>
          <a:spLocks/>
        </xdr:cNvSpPr>
      </xdr:nvSpPr>
      <xdr:spPr>
        <a:xfrm>
          <a:off x="12258675" y="308610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3</xdr:col>
      <xdr:colOff>38100</xdr:colOff>
      <xdr:row>21</xdr:row>
      <xdr:rowOff>57150</xdr:rowOff>
    </xdr:from>
    <xdr:to>
      <xdr:col>3</xdr:col>
      <xdr:colOff>104775</xdr:colOff>
      <xdr:row>23</xdr:row>
      <xdr:rowOff>200025</xdr:rowOff>
    </xdr:to>
    <xdr:sp>
      <xdr:nvSpPr>
        <xdr:cNvPr id="9" name="AutoShape 17"/>
        <xdr:cNvSpPr>
          <a:spLocks/>
        </xdr:cNvSpPr>
      </xdr:nvSpPr>
      <xdr:spPr>
        <a:xfrm>
          <a:off x="828675" y="367665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25</xdr:col>
      <xdr:colOff>38100</xdr:colOff>
      <xdr:row>21</xdr:row>
      <xdr:rowOff>57150</xdr:rowOff>
    </xdr:from>
    <xdr:to>
      <xdr:col>25</xdr:col>
      <xdr:colOff>104775</xdr:colOff>
      <xdr:row>23</xdr:row>
      <xdr:rowOff>200025</xdr:rowOff>
    </xdr:to>
    <xdr:sp>
      <xdr:nvSpPr>
        <xdr:cNvPr id="10" name="AutoShape 18"/>
        <xdr:cNvSpPr>
          <a:spLocks/>
        </xdr:cNvSpPr>
      </xdr:nvSpPr>
      <xdr:spPr>
        <a:xfrm>
          <a:off x="12258675" y="367665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3</xdr:col>
      <xdr:colOff>38100</xdr:colOff>
      <xdr:row>25</xdr:row>
      <xdr:rowOff>57150</xdr:rowOff>
    </xdr:from>
    <xdr:to>
      <xdr:col>3</xdr:col>
      <xdr:colOff>104775</xdr:colOff>
      <xdr:row>27</xdr:row>
      <xdr:rowOff>200025</xdr:rowOff>
    </xdr:to>
    <xdr:sp>
      <xdr:nvSpPr>
        <xdr:cNvPr id="11" name="AutoShape 19"/>
        <xdr:cNvSpPr>
          <a:spLocks/>
        </xdr:cNvSpPr>
      </xdr:nvSpPr>
      <xdr:spPr>
        <a:xfrm>
          <a:off x="828675" y="426720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25</xdr:col>
      <xdr:colOff>38100</xdr:colOff>
      <xdr:row>25</xdr:row>
      <xdr:rowOff>57150</xdr:rowOff>
    </xdr:from>
    <xdr:to>
      <xdr:col>25</xdr:col>
      <xdr:colOff>104775</xdr:colOff>
      <xdr:row>27</xdr:row>
      <xdr:rowOff>200025</xdr:rowOff>
    </xdr:to>
    <xdr:sp>
      <xdr:nvSpPr>
        <xdr:cNvPr id="12" name="AutoShape 20"/>
        <xdr:cNvSpPr>
          <a:spLocks/>
        </xdr:cNvSpPr>
      </xdr:nvSpPr>
      <xdr:spPr>
        <a:xfrm>
          <a:off x="12258675" y="426720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3</xdr:col>
      <xdr:colOff>38100</xdr:colOff>
      <xdr:row>29</xdr:row>
      <xdr:rowOff>57150</xdr:rowOff>
    </xdr:from>
    <xdr:to>
      <xdr:col>3</xdr:col>
      <xdr:colOff>104775</xdr:colOff>
      <xdr:row>31</xdr:row>
      <xdr:rowOff>200025</xdr:rowOff>
    </xdr:to>
    <xdr:sp>
      <xdr:nvSpPr>
        <xdr:cNvPr id="13" name="AutoShape 21"/>
        <xdr:cNvSpPr>
          <a:spLocks/>
        </xdr:cNvSpPr>
      </xdr:nvSpPr>
      <xdr:spPr>
        <a:xfrm>
          <a:off x="828675" y="485775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25</xdr:col>
      <xdr:colOff>38100</xdr:colOff>
      <xdr:row>29</xdr:row>
      <xdr:rowOff>57150</xdr:rowOff>
    </xdr:from>
    <xdr:to>
      <xdr:col>25</xdr:col>
      <xdr:colOff>104775</xdr:colOff>
      <xdr:row>31</xdr:row>
      <xdr:rowOff>200025</xdr:rowOff>
    </xdr:to>
    <xdr:sp>
      <xdr:nvSpPr>
        <xdr:cNvPr id="14" name="AutoShape 22"/>
        <xdr:cNvSpPr>
          <a:spLocks/>
        </xdr:cNvSpPr>
      </xdr:nvSpPr>
      <xdr:spPr>
        <a:xfrm>
          <a:off x="12258675" y="485775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3</xdr:col>
      <xdr:colOff>38100</xdr:colOff>
      <xdr:row>33</xdr:row>
      <xdr:rowOff>57150</xdr:rowOff>
    </xdr:from>
    <xdr:to>
      <xdr:col>3</xdr:col>
      <xdr:colOff>104775</xdr:colOff>
      <xdr:row>35</xdr:row>
      <xdr:rowOff>200025</xdr:rowOff>
    </xdr:to>
    <xdr:sp>
      <xdr:nvSpPr>
        <xdr:cNvPr id="15" name="AutoShape 23"/>
        <xdr:cNvSpPr>
          <a:spLocks/>
        </xdr:cNvSpPr>
      </xdr:nvSpPr>
      <xdr:spPr>
        <a:xfrm>
          <a:off x="828675" y="544830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25</xdr:col>
      <xdr:colOff>38100</xdr:colOff>
      <xdr:row>33</xdr:row>
      <xdr:rowOff>57150</xdr:rowOff>
    </xdr:from>
    <xdr:to>
      <xdr:col>25</xdr:col>
      <xdr:colOff>104775</xdr:colOff>
      <xdr:row>35</xdr:row>
      <xdr:rowOff>200025</xdr:rowOff>
    </xdr:to>
    <xdr:sp>
      <xdr:nvSpPr>
        <xdr:cNvPr id="16" name="AutoShape 24"/>
        <xdr:cNvSpPr>
          <a:spLocks/>
        </xdr:cNvSpPr>
      </xdr:nvSpPr>
      <xdr:spPr>
        <a:xfrm>
          <a:off x="12258675" y="544830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3</xdr:col>
      <xdr:colOff>38100</xdr:colOff>
      <xdr:row>45</xdr:row>
      <xdr:rowOff>57150</xdr:rowOff>
    </xdr:from>
    <xdr:to>
      <xdr:col>3</xdr:col>
      <xdr:colOff>104775</xdr:colOff>
      <xdr:row>47</xdr:row>
      <xdr:rowOff>200025</xdr:rowOff>
    </xdr:to>
    <xdr:sp>
      <xdr:nvSpPr>
        <xdr:cNvPr id="17" name="AutoShape 27"/>
        <xdr:cNvSpPr>
          <a:spLocks/>
        </xdr:cNvSpPr>
      </xdr:nvSpPr>
      <xdr:spPr>
        <a:xfrm>
          <a:off x="828675" y="721995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25</xdr:col>
      <xdr:colOff>38100</xdr:colOff>
      <xdr:row>45</xdr:row>
      <xdr:rowOff>57150</xdr:rowOff>
    </xdr:from>
    <xdr:to>
      <xdr:col>25</xdr:col>
      <xdr:colOff>104775</xdr:colOff>
      <xdr:row>47</xdr:row>
      <xdr:rowOff>200025</xdr:rowOff>
    </xdr:to>
    <xdr:sp>
      <xdr:nvSpPr>
        <xdr:cNvPr id="18" name="AutoShape 28"/>
        <xdr:cNvSpPr>
          <a:spLocks/>
        </xdr:cNvSpPr>
      </xdr:nvSpPr>
      <xdr:spPr>
        <a:xfrm>
          <a:off x="12258675" y="721995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3</xdr:col>
      <xdr:colOff>38100</xdr:colOff>
      <xdr:row>41</xdr:row>
      <xdr:rowOff>57150</xdr:rowOff>
    </xdr:from>
    <xdr:to>
      <xdr:col>3</xdr:col>
      <xdr:colOff>104775</xdr:colOff>
      <xdr:row>43</xdr:row>
      <xdr:rowOff>200025</xdr:rowOff>
    </xdr:to>
    <xdr:sp>
      <xdr:nvSpPr>
        <xdr:cNvPr id="19" name="AutoShape 29"/>
        <xdr:cNvSpPr>
          <a:spLocks/>
        </xdr:cNvSpPr>
      </xdr:nvSpPr>
      <xdr:spPr>
        <a:xfrm>
          <a:off x="828675" y="662940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twoCellAnchor>
    <xdr:from>
      <xdr:col>25</xdr:col>
      <xdr:colOff>38100</xdr:colOff>
      <xdr:row>41</xdr:row>
      <xdr:rowOff>57150</xdr:rowOff>
    </xdr:from>
    <xdr:to>
      <xdr:col>25</xdr:col>
      <xdr:colOff>104775</xdr:colOff>
      <xdr:row>43</xdr:row>
      <xdr:rowOff>200025</xdr:rowOff>
    </xdr:to>
    <xdr:sp>
      <xdr:nvSpPr>
        <xdr:cNvPr id="20" name="AutoShape 30"/>
        <xdr:cNvSpPr>
          <a:spLocks/>
        </xdr:cNvSpPr>
      </xdr:nvSpPr>
      <xdr:spPr>
        <a:xfrm>
          <a:off x="12258675" y="6629400"/>
          <a:ext cx="66675" cy="466725"/>
        </a:xfrm>
        <a:prstGeom prst="lef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458;&#25142;&#25552;&#20379;&#27284;&#26696;\004-99&#24180;&#36786;&#26519;&#28417;&#29287;(&#23458;&#25142;&#27284;&#266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耕地面積-千玉#5460"/>
      <sheetName val="4-2農戶人口數-千玉"/>
      <sheetName val="4-3稻米生產面積及收穫量"/>
      <sheetName val="4-3稻米生產面積及收穫量(續)"/>
      <sheetName val="4-4實際耕地面積變動原因-千玉"/>
      <sheetName val="4-5農產品產量及收穫面積(普通作物)-千玉"/>
      <sheetName val="4-6農產品產量及收穫面積(特用作物)-千玉"/>
      <sheetName val="4-7農產品產量及收穫面積(蔬菜作物)-千玉"/>
      <sheetName val="4-8農產品產量及收穫面積(果品作物)-千玉"/>
      <sheetName val="4-9自給肥料施用量-千玉"/>
      <sheetName val="4-10現有農機具概況-彭小姐#5460"/>
      <sheetName val="4-11補助農民購置機具名稱台數及金額-彭小姐#5460"/>
      <sheetName val="4-12造林面積及數量(造林性質分)-ok"/>
      <sheetName val="4-13造林面積及數量(按樹種分)-ok"/>
      <sheetName val="4-13造林面積及數量(按樹種分)續完-ok"/>
      <sheetName val="4-14-主產物砍伐生產"/>
      <sheetName val="4-15-森林災害"/>
      <sheetName val="4-15森林災害(續一)"/>
      <sheetName val="4-15森林災害(續二)"/>
      <sheetName val="4-15森林災害(續三)"/>
      <sheetName val="4-15森林災害(續完)"/>
      <sheetName val="4-16苗圃育苗"/>
      <sheetName val="4-17-漁戶及漁戶人口"/>
      <sheetName val="4-18漁業從業人員"/>
      <sheetName val="4-19現有動力漁船數"/>
      <sheetName val="4-20水產養殖面積"/>
      <sheetName val="4-21遭難漁民數"/>
      <sheetName val="4-22-23遭難漁船數-漁港別"/>
      <sheetName val="4-24漁業生產量值"/>
      <sheetName val="4-25現有牲畜數"/>
      <sheetName val="4-26牲畜屠宰頭數"/>
      <sheetName val="4-27乳母牛頭數及產乳量價值"/>
      <sheetName val="4-28現有家禽數量"/>
      <sheetName val="4-29家畜死亡數量"/>
      <sheetName val="4-30水土保持處理面積"/>
      <sheetName val="4-31農路改善及維護工程-簡明輝"/>
    </sheetNames>
    <sheetDataSet>
      <sheetData sheetId="2">
        <row r="24">
          <cell r="Q24">
            <v>0</v>
          </cell>
        </row>
        <row r="26">
          <cell r="Q26">
            <v>0</v>
          </cell>
        </row>
        <row r="27">
          <cell r="Q27">
            <v>0</v>
          </cell>
        </row>
        <row r="28">
          <cell r="Q28">
            <v>0</v>
          </cell>
        </row>
        <row r="30">
          <cell r="Q30">
            <v>0</v>
          </cell>
        </row>
        <row r="31">
          <cell r="Q31">
            <v>0</v>
          </cell>
        </row>
        <row r="32">
          <cell r="Q32">
            <v>0</v>
          </cell>
        </row>
        <row r="34">
          <cell r="Q34">
            <v>0</v>
          </cell>
        </row>
        <row r="35">
          <cell r="Q35">
            <v>0</v>
          </cell>
        </row>
        <row r="36">
          <cell r="Q36">
            <v>0</v>
          </cell>
        </row>
        <row r="38">
          <cell r="Q38">
            <v>190.795</v>
          </cell>
        </row>
        <row r="39">
          <cell r="Q39">
            <v>0</v>
          </cell>
        </row>
      </sheetData>
      <sheetData sheetId="3">
        <row r="24">
          <cell r="F24">
            <v>0</v>
          </cell>
          <cell r="I24">
            <v>0</v>
          </cell>
        </row>
        <row r="26">
          <cell r="F26">
            <v>0</v>
          </cell>
          <cell r="I26">
            <v>0</v>
          </cell>
        </row>
        <row r="27">
          <cell r="F27">
            <v>113.2</v>
          </cell>
          <cell r="I27">
            <v>0</v>
          </cell>
        </row>
        <row r="28">
          <cell r="F28">
            <v>0</v>
          </cell>
          <cell r="I28">
            <v>0</v>
          </cell>
        </row>
        <row r="30">
          <cell r="F30">
            <v>38.363</v>
          </cell>
          <cell r="I30">
            <v>0</v>
          </cell>
        </row>
        <row r="31">
          <cell r="F31">
            <v>0</v>
          </cell>
          <cell r="I31">
            <v>0</v>
          </cell>
        </row>
        <row r="32">
          <cell r="F32">
            <v>0</v>
          </cell>
          <cell r="I32">
            <v>0</v>
          </cell>
        </row>
        <row r="34">
          <cell r="F34">
            <v>133</v>
          </cell>
          <cell r="I34">
            <v>0</v>
          </cell>
        </row>
        <row r="35">
          <cell r="F35">
            <v>0</v>
          </cell>
          <cell r="I35">
            <v>0</v>
          </cell>
        </row>
        <row r="36">
          <cell r="F36">
            <v>0</v>
          </cell>
          <cell r="I36">
            <v>0</v>
          </cell>
        </row>
        <row r="38">
          <cell r="F38">
            <v>4.5</v>
          </cell>
          <cell r="I38">
            <v>9.542</v>
          </cell>
        </row>
        <row r="39">
          <cell r="F39">
            <v>0</v>
          </cell>
          <cell r="I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5"/>
  <sheetViews>
    <sheetView showGridLines="0" tabSelected="1" zoomScale="120" zoomScaleNormal="120" workbookViewId="0" topLeftCell="A1">
      <selection activeCell="B1" sqref="B1"/>
    </sheetView>
  </sheetViews>
  <sheetFormatPr defaultColWidth="9.00390625" defaultRowHeight="16.5"/>
  <cols>
    <col min="1" max="1" width="0.37109375" style="84" customWidth="1"/>
    <col min="2" max="2" width="19.125" style="84" customWidth="1"/>
    <col min="3" max="3" width="0.37109375" style="84" customWidth="1"/>
    <col min="4" max="5" width="9.125" style="84" customWidth="1"/>
    <col min="6" max="6" width="10.625" style="84" customWidth="1"/>
    <col min="7" max="8" width="8.625" style="84" customWidth="1"/>
    <col min="9" max="9" width="8.875" style="84" customWidth="1"/>
    <col min="10" max="16384" width="9.00390625" style="84" customWidth="1"/>
  </cols>
  <sheetData>
    <row r="1" s="1" customFormat="1" ht="18" customHeight="1">
      <c r="I1" s="86" t="s">
        <v>981</v>
      </c>
    </row>
    <row r="2" spans="1:9" s="5" customFormat="1" ht="34.5" customHeight="1">
      <c r="A2" s="912" t="s">
        <v>19</v>
      </c>
      <c r="B2" s="913"/>
      <c r="C2" s="913"/>
      <c r="D2" s="913"/>
      <c r="E2" s="913"/>
      <c r="F2" s="913"/>
      <c r="G2" s="913"/>
      <c r="H2" s="913"/>
      <c r="I2" s="913"/>
    </row>
    <row r="3" spans="1:9" s="2" customFormat="1" ht="12.75" customHeight="1">
      <c r="A3" s="7"/>
      <c r="B3" s="7"/>
      <c r="C3" s="7"/>
      <c r="D3" s="7"/>
      <c r="E3" s="7"/>
      <c r="F3" s="7"/>
      <c r="G3" s="7"/>
      <c r="H3" s="7"/>
      <c r="I3" s="185" t="s">
        <v>974</v>
      </c>
    </row>
    <row r="4" s="2" customFormat="1" ht="12.75" customHeight="1" thickBot="1">
      <c r="I4" s="8" t="s">
        <v>223</v>
      </c>
    </row>
    <row r="5" spans="1:9" s="2" customFormat="1" ht="18" customHeight="1">
      <c r="A5" s="914"/>
      <c r="B5" s="917" t="s">
        <v>531</v>
      </c>
      <c r="C5" s="10"/>
      <c r="D5" s="920" t="s">
        <v>532</v>
      </c>
      <c r="E5" s="923" t="s">
        <v>533</v>
      </c>
      <c r="F5" s="909"/>
      <c r="G5" s="909"/>
      <c r="H5" s="909"/>
      <c r="I5" s="910" t="s">
        <v>534</v>
      </c>
    </row>
    <row r="6" spans="1:9" s="2" customFormat="1" ht="27.75" customHeight="1">
      <c r="A6" s="915"/>
      <c r="B6" s="918"/>
      <c r="C6" s="12"/>
      <c r="D6" s="921"/>
      <c r="E6" s="901" t="s">
        <v>535</v>
      </c>
      <c r="F6" s="901" t="s">
        <v>536</v>
      </c>
      <c r="G6" s="901" t="s">
        <v>537</v>
      </c>
      <c r="H6" s="903"/>
      <c r="I6" s="911"/>
    </row>
    <row r="7" spans="1:9" s="2" customFormat="1" ht="27.75" customHeight="1" thickBot="1">
      <c r="A7" s="916"/>
      <c r="B7" s="919"/>
      <c r="C7" s="14"/>
      <c r="D7" s="922"/>
      <c r="E7" s="902"/>
      <c r="F7" s="902"/>
      <c r="G7" s="180" t="s">
        <v>538</v>
      </c>
      <c r="H7" s="180" t="s">
        <v>539</v>
      </c>
      <c r="I7" s="900"/>
    </row>
    <row r="8" spans="1:9" s="2" customFormat="1" ht="18" customHeight="1">
      <c r="A8" s="11"/>
      <c r="B8" s="181" t="s">
        <v>540</v>
      </c>
      <c r="C8" s="6"/>
      <c r="D8" s="92">
        <v>39754.23</v>
      </c>
      <c r="E8" s="91">
        <v>31798.62</v>
      </c>
      <c r="F8" s="91">
        <v>30622.2</v>
      </c>
      <c r="G8" s="91">
        <v>65.32</v>
      </c>
      <c r="H8" s="187" t="s">
        <v>975</v>
      </c>
      <c r="I8" s="93">
        <v>7955.61</v>
      </c>
    </row>
    <row r="9" spans="1:9" s="2" customFormat="1" ht="18" customHeight="1">
      <c r="A9" s="11"/>
      <c r="B9" s="181" t="s">
        <v>541</v>
      </c>
      <c r="C9" s="6"/>
      <c r="D9" s="92">
        <v>39608.21</v>
      </c>
      <c r="E9" s="91">
        <v>31798.62</v>
      </c>
      <c r="F9" s="91">
        <v>30280.86</v>
      </c>
      <c r="G9" s="91">
        <v>65.32</v>
      </c>
      <c r="H9" s="187" t="s">
        <v>975</v>
      </c>
      <c r="I9" s="93">
        <v>7920.69</v>
      </c>
    </row>
    <row r="10" spans="1:9" s="2" customFormat="1" ht="18" customHeight="1">
      <c r="A10" s="11"/>
      <c r="B10" s="181" t="s">
        <v>542</v>
      </c>
      <c r="C10" s="6"/>
      <c r="D10" s="90">
        <v>39370.24</v>
      </c>
      <c r="E10" s="91">
        <v>31449.1</v>
      </c>
      <c r="F10" s="91">
        <v>31383.78</v>
      </c>
      <c r="G10" s="91">
        <v>65.32</v>
      </c>
      <c r="H10" s="187" t="s">
        <v>975</v>
      </c>
      <c r="I10" s="93">
        <v>7921.14</v>
      </c>
    </row>
    <row r="11" spans="1:9" s="2" customFormat="1" ht="6.75" customHeight="1">
      <c r="A11" s="11"/>
      <c r="B11" s="182"/>
      <c r="C11" s="6"/>
      <c r="D11" s="90"/>
      <c r="E11" s="91"/>
      <c r="F11" s="91"/>
      <c r="G11" s="91"/>
      <c r="H11" s="91"/>
      <c r="I11" s="93"/>
    </row>
    <row r="12" spans="1:9" s="2" customFormat="1" ht="18" customHeight="1">
      <c r="A12" s="11"/>
      <c r="B12" s="181" t="s">
        <v>543</v>
      </c>
      <c r="C12" s="6"/>
      <c r="D12" s="90">
        <v>38858.8</v>
      </c>
      <c r="E12" s="91">
        <v>31026.39</v>
      </c>
      <c r="F12" s="91">
        <v>30493.16</v>
      </c>
      <c r="G12" s="91">
        <v>533.23</v>
      </c>
      <c r="H12" s="187" t="s">
        <v>975</v>
      </c>
      <c r="I12" s="93">
        <v>7832.41</v>
      </c>
    </row>
    <row r="13" spans="1:9" s="2" customFormat="1" ht="18" customHeight="1">
      <c r="A13" s="11"/>
      <c r="B13" s="181" t="s">
        <v>717</v>
      </c>
      <c r="C13" s="6"/>
      <c r="D13" s="90">
        <v>38777.61</v>
      </c>
      <c r="E13" s="91">
        <v>30958.1</v>
      </c>
      <c r="F13" s="91">
        <v>30424.87</v>
      </c>
      <c r="G13" s="91">
        <v>533.23</v>
      </c>
      <c r="H13" s="187" t="s">
        <v>975</v>
      </c>
      <c r="I13" s="93">
        <v>7819.51</v>
      </c>
    </row>
    <row r="14" spans="1:9" s="2" customFormat="1" ht="18" customHeight="1">
      <c r="A14" s="11"/>
      <c r="B14" s="181" t="s">
        <v>544</v>
      </c>
      <c r="C14" s="6"/>
      <c r="D14" s="90">
        <v>38612.2</v>
      </c>
      <c r="E14" s="91">
        <v>30814.09</v>
      </c>
      <c r="F14" s="91">
        <v>30280.86</v>
      </c>
      <c r="G14" s="91">
        <v>533.23</v>
      </c>
      <c r="H14" s="191" t="s">
        <v>982</v>
      </c>
      <c r="I14" s="93">
        <v>7798.11</v>
      </c>
    </row>
    <row r="15" spans="1:9" s="2" customFormat="1" ht="6.75" customHeight="1">
      <c r="A15" s="11"/>
      <c r="B15" s="182"/>
      <c r="C15" s="6"/>
      <c r="D15" s="90"/>
      <c r="E15" s="91"/>
      <c r="F15" s="91"/>
      <c r="G15" s="91"/>
      <c r="H15" s="188"/>
      <c r="I15" s="93"/>
    </row>
    <row r="16" spans="1:9" s="2" customFormat="1" ht="18" customHeight="1">
      <c r="A16" s="11"/>
      <c r="B16" s="181" t="s">
        <v>545</v>
      </c>
      <c r="C16" s="6"/>
      <c r="D16" s="90">
        <v>37544.95</v>
      </c>
      <c r="E16" s="91">
        <v>30088.58</v>
      </c>
      <c r="F16" s="91">
        <v>29555.35</v>
      </c>
      <c r="G16" s="91">
        <v>533.23</v>
      </c>
      <c r="H16" s="191" t="s">
        <v>982</v>
      </c>
      <c r="I16" s="93">
        <v>7456.37</v>
      </c>
    </row>
    <row r="17" spans="1:9" s="2" customFormat="1" ht="18" customHeight="1">
      <c r="A17" s="11"/>
      <c r="B17" s="181" t="s">
        <v>546</v>
      </c>
      <c r="C17" s="6"/>
      <c r="D17" s="90">
        <v>37438.16</v>
      </c>
      <c r="E17" s="91">
        <v>29997.78</v>
      </c>
      <c r="F17" s="91">
        <v>29464.55</v>
      </c>
      <c r="G17" s="91">
        <v>533.23</v>
      </c>
      <c r="H17" s="191" t="s">
        <v>982</v>
      </c>
      <c r="I17" s="93">
        <v>7440.39</v>
      </c>
    </row>
    <row r="18" spans="1:9" s="2" customFormat="1" ht="18" customHeight="1">
      <c r="A18" s="11"/>
      <c r="B18" s="181" t="s">
        <v>547</v>
      </c>
      <c r="C18" s="6"/>
      <c r="D18" s="90">
        <v>37375</v>
      </c>
      <c r="E18" s="91">
        <v>29819.81</v>
      </c>
      <c r="F18" s="91">
        <v>29286.58</v>
      </c>
      <c r="G18" s="91">
        <v>533.23</v>
      </c>
      <c r="H18" s="191" t="s">
        <v>982</v>
      </c>
      <c r="I18" s="93">
        <v>7555.19</v>
      </c>
    </row>
    <row r="19" spans="1:9" s="2" customFormat="1" ht="6.75" customHeight="1">
      <c r="A19" s="11"/>
      <c r="B19" s="182"/>
      <c r="C19" s="6"/>
      <c r="D19" s="90"/>
      <c r="E19" s="91"/>
      <c r="F19" s="91"/>
      <c r="G19" s="91"/>
      <c r="H19" s="91"/>
      <c r="I19" s="93"/>
    </row>
    <row r="20" spans="1:9" s="2" customFormat="1" ht="18" customHeight="1">
      <c r="A20" s="11"/>
      <c r="B20" s="181" t="s">
        <v>548</v>
      </c>
      <c r="C20" s="6"/>
      <c r="D20" s="90">
        <f>SUM(D22:D38)</f>
        <v>37187.81</v>
      </c>
      <c r="E20" s="91">
        <f>SUM(E22:E38)</f>
        <v>29671.239999999998</v>
      </c>
      <c r="F20" s="91">
        <f>SUM(F22:F38)</f>
        <v>29138.21</v>
      </c>
      <c r="G20" s="91">
        <f>SUM(G22:G38)</f>
        <v>533.03</v>
      </c>
      <c r="H20" s="191" t="s">
        <v>982</v>
      </c>
      <c r="I20" s="93">
        <f>SUM(I22:I38)</f>
        <v>7516.570000000001</v>
      </c>
    </row>
    <row r="21" spans="1:9" s="2" customFormat="1" ht="6.75" customHeight="1">
      <c r="A21" s="11"/>
      <c r="B21" s="182"/>
      <c r="C21" s="6"/>
      <c r="D21" s="90"/>
      <c r="E21" s="91"/>
      <c r="F21" s="91"/>
      <c r="G21" s="91"/>
      <c r="H21" s="188"/>
      <c r="I21" s="93"/>
    </row>
    <row r="22" spans="1:9" s="2" customFormat="1" ht="18" customHeight="1">
      <c r="A22" s="11"/>
      <c r="B22" s="199" t="s">
        <v>549</v>
      </c>
      <c r="C22" s="6"/>
      <c r="D22" s="90">
        <f>E22+I22</f>
        <v>661.74</v>
      </c>
      <c r="E22" s="92">
        <f>F22</f>
        <v>658.91</v>
      </c>
      <c r="F22" s="91">
        <v>658.91</v>
      </c>
      <c r="G22" s="191" t="s">
        <v>982</v>
      </c>
      <c r="H22" s="191" t="s">
        <v>982</v>
      </c>
      <c r="I22" s="93">
        <v>2.83</v>
      </c>
    </row>
    <row r="23" spans="1:9" s="2" customFormat="1" ht="6.75" customHeight="1">
      <c r="A23" s="11"/>
      <c r="B23" s="44"/>
      <c r="C23" s="6"/>
      <c r="D23" s="90"/>
      <c r="E23" s="92"/>
      <c r="F23" s="91"/>
      <c r="G23" s="188"/>
      <c r="H23" s="188"/>
      <c r="I23" s="93"/>
    </row>
    <row r="24" spans="1:9" s="2" customFormat="1" ht="18" customHeight="1">
      <c r="A24" s="11"/>
      <c r="B24" s="199" t="s">
        <v>550</v>
      </c>
      <c r="C24" s="6"/>
      <c r="D24" s="90">
        <f aca="true" t="shared" si="0" ref="D24:D38">E24+I24</f>
        <v>2711.76</v>
      </c>
      <c r="E24" s="92">
        <f>F24</f>
        <v>2124.42</v>
      </c>
      <c r="F24" s="91">
        <v>2124.42</v>
      </c>
      <c r="G24" s="191" t="s">
        <v>551</v>
      </c>
      <c r="H24" s="191" t="s">
        <v>551</v>
      </c>
      <c r="I24" s="93">
        <v>587.34</v>
      </c>
    </row>
    <row r="25" spans="1:9" s="2" customFormat="1" ht="18" customHeight="1">
      <c r="A25" s="11"/>
      <c r="B25" s="199" t="s">
        <v>552</v>
      </c>
      <c r="C25" s="6"/>
      <c r="D25" s="90">
        <f t="shared" si="0"/>
        <v>1731.5</v>
      </c>
      <c r="E25" s="92">
        <f>F25</f>
        <v>1622.47</v>
      </c>
      <c r="F25" s="91">
        <v>1622.47</v>
      </c>
      <c r="G25" s="191" t="s">
        <v>551</v>
      </c>
      <c r="H25" s="191" t="s">
        <v>551</v>
      </c>
      <c r="I25" s="93">
        <v>109.03</v>
      </c>
    </row>
    <row r="26" spans="1:9" s="2" customFormat="1" ht="18" customHeight="1">
      <c r="A26" s="11"/>
      <c r="B26" s="199" t="s">
        <v>553</v>
      </c>
      <c r="C26" s="6"/>
      <c r="D26" s="90">
        <f t="shared" si="0"/>
        <v>1220.3999999999999</v>
      </c>
      <c r="E26" s="92">
        <f aca="true" t="shared" si="1" ref="E26:E37">F26</f>
        <v>1207.56</v>
      </c>
      <c r="F26" s="91">
        <v>1207.56</v>
      </c>
      <c r="G26" s="191" t="s">
        <v>551</v>
      </c>
      <c r="H26" s="191" t="s">
        <v>551</v>
      </c>
      <c r="I26" s="93">
        <v>12.84</v>
      </c>
    </row>
    <row r="27" spans="1:9" s="2" customFormat="1" ht="6.75" customHeight="1">
      <c r="A27" s="11"/>
      <c r="B27" s="44"/>
      <c r="C27" s="6"/>
      <c r="D27" s="90"/>
      <c r="E27" s="92"/>
      <c r="F27" s="91"/>
      <c r="G27" s="188"/>
      <c r="H27" s="188"/>
      <c r="I27" s="93"/>
    </row>
    <row r="28" spans="1:9" s="2" customFormat="1" ht="18" customHeight="1">
      <c r="A28" s="11"/>
      <c r="B28" s="199" t="s">
        <v>554</v>
      </c>
      <c r="C28" s="6"/>
      <c r="D28" s="90">
        <f t="shared" si="0"/>
        <v>4365</v>
      </c>
      <c r="E28" s="92">
        <f t="shared" si="1"/>
        <v>3318.38</v>
      </c>
      <c r="F28" s="91">
        <v>3318.38</v>
      </c>
      <c r="G28" s="191" t="s">
        <v>551</v>
      </c>
      <c r="H28" s="191" t="s">
        <v>551</v>
      </c>
      <c r="I28" s="93">
        <v>1046.62</v>
      </c>
    </row>
    <row r="29" spans="1:9" s="2" customFormat="1" ht="18" customHeight="1">
      <c r="A29" s="11"/>
      <c r="B29" s="199" t="s">
        <v>555</v>
      </c>
      <c r="C29" s="6"/>
      <c r="D29" s="90">
        <f t="shared" si="0"/>
        <v>2405.68</v>
      </c>
      <c r="E29" s="92">
        <f t="shared" si="1"/>
        <v>1523.11</v>
      </c>
      <c r="F29" s="91">
        <v>1523.11</v>
      </c>
      <c r="G29" s="191" t="s">
        <v>551</v>
      </c>
      <c r="H29" s="191" t="s">
        <v>551</v>
      </c>
      <c r="I29" s="93">
        <v>882.57</v>
      </c>
    </row>
    <row r="30" spans="1:9" s="2" customFormat="1" ht="18" customHeight="1">
      <c r="A30" s="11"/>
      <c r="B30" s="199" t="s">
        <v>556</v>
      </c>
      <c r="C30" s="6"/>
      <c r="D30" s="90">
        <f t="shared" si="0"/>
        <v>2825.94</v>
      </c>
      <c r="E30" s="92">
        <f t="shared" si="1"/>
        <v>2444.52</v>
      </c>
      <c r="F30" s="91">
        <v>2444.52</v>
      </c>
      <c r="G30" s="191" t="s">
        <v>551</v>
      </c>
      <c r="H30" s="191" t="s">
        <v>551</v>
      </c>
      <c r="I30" s="93">
        <v>381.42</v>
      </c>
    </row>
    <row r="31" spans="1:9" s="2" customFormat="1" ht="6.75" customHeight="1">
      <c r="A31" s="11"/>
      <c r="B31" s="44"/>
      <c r="C31" s="6"/>
      <c r="D31" s="90"/>
      <c r="E31" s="92"/>
      <c r="F31" s="91"/>
      <c r="G31" s="188"/>
      <c r="H31" s="188"/>
      <c r="I31" s="93"/>
    </row>
    <row r="32" spans="1:9" s="2" customFormat="1" ht="18" customHeight="1">
      <c r="A32" s="11"/>
      <c r="B32" s="199" t="s">
        <v>557</v>
      </c>
      <c r="C32" s="6"/>
      <c r="D32" s="90">
        <f t="shared" si="0"/>
        <v>3978.78</v>
      </c>
      <c r="E32" s="92">
        <f t="shared" si="1"/>
        <v>3978.78</v>
      </c>
      <c r="F32" s="91">
        <v>3978.78</v>
      </c>
      <c r="G32" s="191" t="s">
        <v>551</v>
      </c>
      <c r="H32" s="191" t="s">
        <v>551</v>
      </c>
      <c r="I32" s="264">
        <v>0</v>
      </c>
    </row>
    <row r="33" spans="1:9" s="2" customFormat="1" ht="18" customHeight="1">
      <c r="A33" s="11"/>
      <c r="B33" s="199" t="s">
        <v>558</v>
      </c>
      <c r="C33" s="6"/>
      <c r="D33" s="90">
        <f t="shared" si="0"/>
        <v>1544.3</v>
      </c>
      <c r="E33" s="92">
        <f t="shared" si="1"/>
        <v>635.01</v>
      </c>
      <c r="F33" s="91">
        <v>635.01</v>
      </c>
      <c r="G33" s="191" t="s">
        <v>551</v>
      </c>
      <c r="H33" s="191" t="s">
        <v>551</v>
      </c>
      <c r="I33" s="93">
        <v>909.29</v>
      </c>
    </row>
    <row r="34" spans="1:9" s="2" customFormat="1" ht="18" customHeight="1">
      <c r="A34" s="11"/>
      <c r="B34" s="199" t="s">
        <v>559</v>
      </c>
      <c r="C34" s="6"/>
      <c r="D34" s="90">
        <f t="shared" si="0"/>
        <v>3444.99</v>
      </c>
      <c r="E34" s="92">
        <f t="shared" si="1"/>
        <v>1415.08</v>
      </c>
      <c r="F34" s="91">
        <v>1415.08</v>
      </c>
      <c r="G34" s="191" t="s">
        <v>551</v>
      </c>
      <c r="H34" s="191" t="s">
        <v>551</v>
      </c>
      <c r="I34" s="93">
        <v>2029.91</v>
      </c>
    </row>
    <row r="35" spans="1:9" s="2" customFormat="1" ht="6.75" customHeight="1">
      <c r="A35" s="11"/>
      <c r="B35" s="44"/>
      <c r="C35" s="6"/>
      <c r="D35" s="90"/>
      <c r="E35" s="92"/>
      <c r="F35" s="91"/>
      <c r="G35" s="188"/>
      <c r="H35" s="188"/>
      <c r="I35" s="93"/>
    </row>
    <row r="36" spans="1:9" s="2" customFormat="1" ht="18" customHeight="1">
      <c r="A36" s="11"/>
      <c r="B36" s="199" t="s">
        <v>560</v>
      </c>
      <c r="C36" s="6"/>
      <c r="D36" s="90">
        <f t="shared" si="0"/>
        <v>5473.44</v>
      </c>
      <c r="E36" s="92">
        <f t="shared" si="1"/>
        <v>5402.9</v>
      </c>
      <c r="F36" s="91">
        <v>5402.9</v>
      </c>
      <c r="G36" s="191" t="s">
        <v>551</v>
      </c>
      <c r="H36" s="191" t="s">
        <v>551</v>
      </c>
      <c r="I36" s="93">
        <v>70.54</v>
      </c>
    </row>
    <row r="37" spans="1:9" s="2" customFormat="1" ht="18" customHeight="1">
      <c r="A37" s="11"/>
      <c r="B37" s="199" t="s">
        <v>561</v>
      </c>
      <c r="C37" s="6"/>
      <c r="D37" s="90">
        <f t="shared" si="0"/>
        <v>4932.42</v>
      </c>
      <c r="E37" s="92">
        <f t="shared" si="1"/>
        <v>4807.07</v>
      </c>
      <c r="F37" s="91">
        <v>4807.07</v>
      </c>
      <c r="G37" s="191" t="s">
        <v>551</v>
      </c>
      <c r="H37" s="191" t="s">
        <v>551</v>
      </c>
      <c r="I37" s="93">
        <v>125.35</v>
      </c>
    </row>
    <row r="38" spans="1:9" s="2" customFormat="1" ht="18" customHeight="1" thickBot="1">
      <c r="A38" s="3"/>
      <c r="B38" s="179" t="s">
        <v>562</v>
      </c>
      <c r="C38" s="17"/>
      <c r="D38" s="497">
        <f t="shared" si="0"/>
        <v>1891.86</v>
      </c>
      <c r="E38" s="498">
        <f>G38</f>
        <v>533.03</v>
      </c>
      <c r="F38" s="192" t="s">
        <v>551</v>
      </c>
      <c r="G38" s="189">
        <v>533.03</v>
      </c>
      <c r="H38" s="192" t="s">
        <v>551</v>
      </c>
      <c r="I38" s="190">
        <v>1358.83</v>
      </c>
    </row>
    <row r="39" s="814" customFormat="1" ht="13.5" customHeight="1">
      <c r="A39" s="813" t="s">
        <v>563</v>
      </c>
    </row>
    <row r="40" s="814" customFormat="1" ht="13.5" customHeight="1">
      <c r="A40" s="815" t="s">
        <v>121</v>
      </c>
    </row>
    <row r="45" ht="15.75">
      <c r="A45" s="84">
        <v>7</v>
      </c>
    </row>
  </sheetData>
  <mergeCells count="9">
    <mergeCell ref="A2:I2"/>
    <mergeCell ref="A5:A7"/>
    <mergeCell ref="B5:B7"/>
    <mergeCell ref="D5:D7"/>
    <mergeCell ref="E5:H5"/>
    <mergeCell ref="I5:I7"/>
    <mergeCell ref="E6:E7"/>
    <mergeCell ref="F6:F7"/>
    <mergeCell ref="G6:H6"/>
  </mergeCells>
  <printOptions/>
  <pageMargins left="1.1811023622047245" right="1.1811023622047245" top="1.5748031496062993" bottom="1.5748031496062993" header="0.5118110236220472" footer="0.9055118110236221"/>
  <pageSetup firstPageNumber="113"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0.xml><?xml version="1.0" encoding="utf-8"?>
<worksheet xmlns="http://schemas.openxmlformats.org/spreadsheetml/2006/main" xmlns:r="http://schemas.openxmlformats.org/officeDocument/2006/relationships">
  <dimension ref="A1:L37"/>
  <sheetViews>
    <sheetView showGridLines="0" zoomScale="120" zoomScaleNormal="120" workbookViewId="0" topLeftCell="A1">
      <selection activeCell="B1" sqref="B1"/>
    </sheetView>
  </sheetViews>
  <sheetFormatPr defaultColWidth="9.00390625" defaultRowHeight="16.5"/>
  <cols>
    <col min="1" max="1" width="1.00390625" style="84" customWidth="1"/>
    <col min="2" max="2" width="20.125" style="84" customWidth="1"/>
    <col min="3" max="3" width="1.00390625" style="84" customWidth="1"/>
    <col min="4" max="6" width="17.625" style="84" customWidth="1"/>
    <col min="7" max="10" width="15.125" style="84" customWidth="1"/>
    <col min="11" max="11" width="14.625" style="84" customWidth="1"/>
    <col min="12" max="16384" width="9.00390625" style="84" customWidth="1"/>
  </cols>
  <sheetData>
    <row r="1" spans="1:12" s="1" customFormat="1" ht="18" customHeight="1">
      <c r="A1" s="186" t="s">
        <v>973</v>
      </c>
      <c r="K1" s="86" t="s">
        <v>981</v>
      </c>
      <c r="L1" s="44"/>
    </row>
    <row r="2" spans="1:12" s="5" customFormat="1" ht="25.5" customHeight="1">
      <c r="A2" s="887" t="s">
        <v>21</v>
      </c>
      <c r="B2" s="913"/>
      <c r="C2" s="913"/>
      <c r="D2" s="913"/>
      <c r="E2" s="913"/>
      <c r="F2" s="913"/>
      <c r="G2" s="886" t="s">
        <v>648</v>
      </c>
      <c r="H2" s="886"/>
      <c r="I2" s="886"/>
      <c r="J2" s="886"/>
      <c r="K2" s="886"/>
      <c r="L2" s="694"/>
    </row>
    <row r="3" spans="1:12" s="1" customFormat="1" ht="18" customHeight="1" thickBot="1">
      <c r="A3" s="38"/>
      <c r="B3" s="38"/>
      <c r="C3" s="38"/>
      <c r="F3" s="38" t="s">
        <v>848</v>
      </c>
      <c r="K3" s="533" t="s">
        <v>145</v>
      </c>
      <c r="L3" s="695"/>
    </row>
    <row r="4" spans="1:12" s="1" customFormat="1" ht="42" customHeight="1" thickBot="1">
      <c r="A4" s="39"/>
      <c r="B4" s="266" t="s">
        <v>959</v>
      </c>
      <c r="C4" s="40"/>
      <c r="D4" s="267" t="s">
        <v>944</v>
      </c>
      <c r="E4" s="268" t="s">
        <v>960</v>
      </c>
      <c r="F4" s="268" t="s">
        <v>943</v>
      </c>
      <c r="G4" s="269" t="s">
        <v>961</v>
      </c>
      <c r="H4" s="268" t="s">
        <v>962</v>
      </c>
      <c r="I4" s="268" t="s">
        <v>963</v>
      </c>
      <c r="J4" s="268" t="s">
        <v>964</v>
      </c>
      <c r="K4" s="270" t="s">
        <v>965</v>
      </c>
      <c r="L4" s="44"/>
    </row>
    <row r="5" spans="1:11" s="1" customFormat="1" ht="19.5" customHeight="1">
      <c r="A5" s="41"/>
      <c r="B5" s="205" t="s">
        <v>577</v>
      </c>
      <c r="C5" s="42"/>
      <c r="D5" s="97">
        <v>156568350</v>
      </c>
      <c r="E5" s="227" t="s">
        <v>1005</v>
      </c>
      <c r="F5" s="98">
        <v>54226180</v>
      </c>
      <c r="G5" s="99">
        <v>9419000</v>
      </c>
      <c r="H5" s="98">
        <v>20726000</v>
      </c>
      <c r="I5" s="98">
        <v>69734670</v>
      </c>
      <c r="J5" s="98">
        <v>2263500</v>
      </c>
      <c r="K5" s="100">
        <v>199000</v>
      </c>
    </row>
    <row r="6" spans="1:11" s="1" customFormat="1" ht="19.5" customHeight="1">
      <c r="A6" s="41"/>
      <c r="B6" s="205" t="s">
        <v>578</v>
      </c>
      <c r="C6" s="42"/>
      <c r="D6" s="90">
        <v>141143.96</v>
      </c>
      <c r="E6" s="187" t="s">
        <v>975</v>
      </c>
      <c r="F6" s="91">
        <v>51603.23</v>
      </c>
      <c r="G6" s="92">
        <v>9333.5</v>
      </c>
      <c r="H6" s="91">
        <v>19595.7</v>
      </c>
      <c r="I6" s="91">
        <v>58435.53</v>
      </c>
      <c r="J6" s="91">
        <v>1995.2</v>
      </c>
      <c r="K6" s="93">
        <v>180.8</v>
      </c>
    </row>
    <row r="7" spans="1:11" s="1" customFormat="1" ht="19.5" customHeight="1">
      <c r="A7" s="41"/>
      <c r="B7" s="205" t="s">
        <v>579</v>
      </c>
      <c r="C7" s="42"/>
      <c r="D7" s="91">
        <v>107838.92</v>
      </c>
      <c r="E7" s="187" t="s">
        <v>1005</v>
      </c>
      <c r="F7" s="91">
        <v>30405.45</v>
      </c>
      <c r="G7" s="92">
        <v>7394.42</v>
      </c>
      <c r="H7" s="92">
        <v>9254.9</v>
      </c>
      <c r="I7" s="92">
        <v>44033.17</v>
      </c>
      <c r="J7" s="92">
        <v>1321.75</v>
      </c>
      <c r="K7" s="93">
        <v>15429.23</v>
      </c>
    </row>
    <row r="8" spans="1:11" s="1" customFormat="1" ht="7.5" customHeight="1">
      <c r="A8" s="41"/>
      <c r="B8" s="206"/>
      <c r="C8" s="42"/>
      <c r="D8" s="91"/>
      <c r="E8" s="91"/>
      <c r="F8" s="91"/>
      <c r="G8" s="92"/>
      <c r="H8" s="92"/>
      <c r="I8" s="92"/>
      <c r="J8" s="92"/>
      <c r="K8" s="93"/>
    </row>
    <row r="9" spans="1:11" s="1" customFormat="1" ht="19.5" customHeight="1">
      <c r="A9" s="41"/>
      <c r="B9" s="205" t="s">
        <v>644</v>
      </c>
      <c r="C9" s="42"/>
      <c r="D9" s="91">
        <v>75461.92</v>
      </c>
      <c r="E9" s="191" t="s">
        <v>1005</v>
      </c>
      <c r="F9" s="91">
        <v>16858.8</v>
      </c>
      <c r="G9" s="92">
        <v>4535.8</v>
      </c>
      <c r="H9" s="92">
        <v>3173.88</v>
      </c>
      <c r="I9" s="92">
        <v>36453.52</v>
      </c>
      <c r="J9" s="92">
        <v>713.06</v>
      </c>
      <c r="K9" s="93">
        <v>13726.86</v>
      </c>
    </row>
    <row r="10" spans="1:11" s="1" customFormat="1" ht="19.5" customHeight="1">
      <c r="A10" s="41"/>
      <c r="B10" s="205" t="s">
        <v>645</v>
      </c>
      <c r="C10" s="42"/>
      <c r="D10" s="91">
        <v>94239.71</v>
      </c>
      <c r="E10" s="191" t="s">
        <v>1005</v>
      </c>
      <c r="F10" s="91">
        <v>18041.4</v>
      </c>
      <c r="G10" s="92">
        <v>4640.7</v>
      </c>
      <c r="H10" s="92">
        <v>1224.55</v>
      </c>
      <c r="I10" s="92">
        <v>52424.26</v>
      </c>
      <c r="J10" s="92">
        <v>681.28</v>
      </c>
      <c r="K10" s="93">
        <v>17227.52</v>
      </c>
    </row>
    <row r="11" spans="1:11" s="1" customFormat="1" ht="19.5" customHeight="1">
      <c r="A11" s="41"/>
      <c r="B11" s="205" t="s">
        <v>582</v>
      </c>
      <c r="C11" s="42"/>
      <c r="D11" s="91">
        <v>88414.32</v>
      </c>
      <c r="E11" s="191" t="s">
        <v>1005</v>
      </c>
      <c r="F11" s="91">
        <v>18101.03</v>
      </c>
      <c r="G11" s="92">
        <v>5044.61</v>
      </c>
      <c r="H11" s="91">
        <v>1462.8</v>
      </c>
      <c r="I11" s="91">
        <v>43485.74</v>
      </c>
      <c r="J11" s="91">
        <v>683.92</v>
      </c>
      <c r="K11" s="93">
        <v>19636.22</v>
      </c>
    </row>
    <row r="12" spans="1:11" s="1" customFormat="1" ht="7.5" customHeight="1">
      <c r="A12" s="41"/>
      <c r="B12" s="206"/>
      <c r="C12" s="42"/>
      <c r="D12" s="91"/>
      <c r="E12" s="188"/>
      <c r="F12" s="91"/>
      <c r="G12" s="92"/>
      <c r="H12" s="91"/>
      <c r="I12" s="91"/>
      <c r="J12" s="91"/>
      <c r="K12" s="93"/>
    </row>
    <row r="13" spans="1:11" s="1" customFormat="1" ht="19.5" customHeight="1">
      <c r="A13" s="41"/>
      <c r="B13" s="205" t="s">
        <v>583</v>
      </c>
      <c r="C13" s="42"/>
      <c r="D13" s="91">
        <v>77438.31</v>
      </c>
      <c r="E13" s="191" t="s">
        <v>975</v>
      </c>
      <c r="F13" s="91">
        <v>18202.76</v>
      </c>
      <c r="G13" s="92">
        <v>4879.59</v>
      </c>
      <c r="H13" s="91">
        <v>10739.82</v>
      </c>
      <c r="I13" s="91">
        <v>42740.29</v>
      </c>
      <c r="J13" s="91">
        <v>650.8</v>
      </c>
      <c r="K13" s="93">
        <v>225.05</v>
      </c>
    </row>
    <row r="14" spans="1:11" s="1" customFormat="1" ht="19.5" customHeight="1">
      <c r="A14" s="41"/>
      <c r="B14" s="205" t="s">
        <v>602</v>
      </c>
      <c r="C14" s="42"/>
      <c r="D14" s="263">
        <v>18532.42</v>
      </c>
      <c r="E14" s="191" t="s">
        <v>975</v>
      </c>
      <c r="F14" s="187" t="s">
        <v>975</v>
      </c>
      <c r="G14" s="92">
        <v>4797.53</v>
      </c>
      <c r="H14" s="91">
        <v>1048.44</v>
      </c>
      <c r="I14" s="91">
        <v>34869.83</v>
      </c>
      <c r="J14" s="91">
        <v>578.68</v>
      </c>
      <c r="K14" s="93">
        <v>257.47</v>
      </c>
    </row>
    <row r="15" spans="1:11" s="1" customFormat="1" ht="19.5" customHeight="1">
      <c r="A15" s="41"/>
      <c r="B15" s="205" t="s">
        <v>609</v>
      </c>
      <c r="C15" s="42"/>
      <c r="D15" s="263">
        <v>64378.38</v>
      </c>
      <c r="E15" s="191" t="s">
        <v>975</v>
      </c>
      <c r="F15" s="91">
        <v>23848.61</v>
      </c>
      <c r="G15" s="92">
        <v>4698.42</v>
      </c>
      <c r="H15" s="91">
        <v>1039.92</v>
      </c>
      <c r="I15" s="91">
        <v>33745.51</v>
      </c>
      <c r="J15" s="91">
        <v>790.54</v>
      </c>
      <c r="K15" s="93">
        <v>255.38</v>
      </c>
    </row>
    <row r="16" spans="1:11" s="1" customFormat="1" ht="7.5" customHeight="1">
      <c r="A16" s="41"/>
      <c r="B16" s="206"/>
      <c r="C16" s="42"/>
      <c r="D16" s="91"/>
      <c r="E16" s="188"/>
      <c r="F16" s="188"/>
      <c r="G16" s="92"/>
      <c r="H16" s="91"/>
      <c r="I16" s="91"/>
      <c r="J16" s="91"/>
      <c r="K16" s="93"/>
    </row>
    <row r="17" spans="1:11" s="1" customFormat="1" ht="19.5" customHeight="1">
      <c r="A17" s="41"/>
      <c r="B17" s="205" t="s">
        <v>144</v>
      </c>
      <c r="C17" s="42"/>
      <c r="D17" s="91">
        <f>SUM(E17:K17)</f>
        <v>66288.44</v>
      </c>
      <c r="E17" s="191" t="s">
        <v>1005</v>
      </c>
      <c r="F17" s="188">
        <f aca="true" t="shared" si="0" ref="F17:K17">SUM(F19:F35)</f>
        <v>23487.18</v>
      </c>
      <c r="G17" s="237">
        <f t="shared" si="0"/>
        <v>4285.66</v>
      </c>
      <c r="H17" s="188">
        <f t="shared" si="0"/>
        <v>1053.72</v>
      </c>
      <c r="I17" s="188">
        <f t="shared" si="0"/>
        <v>36679.38</v>
      </c>
      <c r="J17" s="188">
        <f t="shared" si="0"/>
        <v>540.15</v>
      </c>
      <c r="K17" s="264">
        <f t="shared" si="0"/>
        <v>242.35000000000002</v>
      </c>
    </row>
    <row r="18" spans="1:11" s="1" customFormat="1" ht="7.5" customHeight="1">
      <c r="A18" s="41"/>
      <c r="B18" s="206"/>
      <c r="C18" s="42"/>
      <c r="D18" s="91"/>
      <c r="E18" s="188"/>
      <c r="F18" s="188"/>
      <c r="G18" s="92"/>
      <c r="H18" s="92"/>
      <c r="I18" s="92"/>
      <c r="J18" s="92"/>
      <c r="K18" s="93"/>
    </row>
    <row r="19" spans="1:11" s="1" customFormat="1" ht="19.5" customHeight="1">
      <c r="A19" s="41"/>
      <c r="B19" s="691" t="s">
        <v>623</v>
      </c>
      <c r="C19" s="42"/>
      <c r="D19" s="91">
        <f>SUM(E19:K19)</f>
        <v>176.89000000000001</v>
      </c>
      <c r="E19" s="191" t="s">
        <v>1005</v>
      </c>
      <c r="F19" s="188">
        <v>14</v>
      </c>
      <c r="G19" s="92">
        <v>32</v>
      </c>
      <c r="H19" s="91">
        <v>0.24</v>
      </c>
      <c r="I19" s="91">
        <v>100</v>
      </c>
      <c r="J19" s="91">
        <v>27</v>
      </c>
      <c r="K19" s="93">
        <v>3.65</v>
      </c>
    </row>
    <row r="20" spans="1:11" s="1" customFormat="1" ht="7.5" customHeight="1">
      <c r="A20" s="41"/>
      <c r="B20" s="692"/>
      <c r="C20" s="42"/>
      <c r="D20" s="91"/>
      <c r="E20" s="188"/>
      <c r="F20" s="91"/>
      <c r="G20" s="92"/>
      <c r="H20" s="91"/>
      <c r="I20" s="91"/>
      <c r="J20" s="188"/>
      <c r="K20" s="264"/>
    </row>
    <row r="21" spans="1:11" s="1" customFormat="1" ht="19.5" customHeight="1">
      <c r="A21" s="41"/>
      <c r="B21" s="691" t="s">
        <v>624</v>
      </c>
      <c r="C21" s="42"/>
      <c r="D21" s="91">
        <f aca="true" t="shared" si="1" ref="D21:D35">SUM(E21:K21)</f>
        <v>597</v>
      </c>
      <c r="E21" s="191" t="s">
        <v>1005</v>
      </c>
      <c r="F21" s="188">
        <v>110</v>
      </c>
      <c r="G21" s="92">
        <v>91</v>
      </c>
      <c r="H21" s="91">
        <v>75</v>
      </c>
      <c r="I21" s="91">
        <v>300</v>
      </c>
      <c r="J21" s="188">
        <v>21</v>
      </c>
      <c r="K21" s="534" t="s">
        <v>1005</v>
      </c>
    </row>
    <row r="22" spans="1:11" s="1" customFormat="1" ht="19.5" customHeight="1">
      <c r="A22" s="41"/>
      <c r="B22" s="691" t="s">
        <v>625</v>
      </c>
      <c r="C22" s="42"/>
      <c r="D22" s="91">
        <f t="shared" si="1"/>
        <v>9525.3</v>
      </c>
      <c r="E22" s="191" t="s">
        <v>1005</v>
      </c>
      <c r="F22" s="188">
        <v>9200</v>
      </c>
      <c r="G22" s="92">
        <v>100</v>
      </c>
      <c r="H22" s="91">
        <v>91</v>
      </c>
      <c r="I22" s="91">
        <v>11</v>
      </c>
      <c r="J22" s="188">
        <v>8.3</v>
      </c>
      <c r="K22" s="264">
        <v>115</v>
      </c>
    </row>
    <row r="23" spans="1:11" s="1" customFormat="1" ht="19.5" customHeight="1">
      <c r="A23" s="41"/>
      <c r="B23" s="691" t="s">
        <v>626</v>
      </c>
      <c r="C23" s="42"/>
      <c r="D23" s="91">
        <f t="shared" si="1"/>
        <v>968.2</v>
      </c>
      <c r="E23" s="191" t="s">
        <v>1005</v>
      </c>
      <c r="F23" s="188">
        <v>60</v>
      </c>
      <c r="G23" s="92">
        <v>100</v>
      </c>
      <c r="H23" s="91">
        <v>6</v>
      </c>
      <c r="I23" s="91">
        <v>796.1</v>
      </c>
      <c r="J23" s="188">
        <v>2.4</v>
      </c>
      <c r="K23" s="264">
        <v>3.7</v>
      </c>
    </row>
    <row r="24" spans="1:11" s="1" customFormat="1" ht="7.5" customHeight="1">
      <c r="A24" s="41"/>
      <c r="B24" s="692"/>
      <c r="C24" s="42"/>
      <c r="D24" s="91"/>
      <c r="E24" s="188"/>
      <c r="F24" s="91"/>
      <c r="G24" s="92"/>
      <c r="H24" s="91"/>
      <c r="I24" s="91"/>
      <c r="J24" s="188"/>
      <c r="K24" s="264"/>
    </row>
    <row r="25" spans="1:11" s="1" customFormat="1" ht="19.5" customHeight="1">
      <c r="A25" s="41"/>
      <c r="B25" s="691" t="s">
        <v>627</v>
      </c>
      <c r="C25" s="42"/>
      <c r="D25" s="91">
        <f t="shared" si="1"/>
        <v>7960.54</v>
      </c>
      <c r="E25" s="191" t="s">
        <v>1005</v>
      </c>
      <c r="F25" s="188">
        <v>10</v>
      </c>
      <c r="G25" s="237">
        <v>86</v>
      </c>
      <c r="H25" s="229" t="s">
        <v>1005</v>
      </c>
      <c r="I25" s="91">
        <v>7848.54</v>
      </c>
      <c r="J25" s="188">
        <v>16</v>
      </c>
      <c r="K25" s="534" t="s">
        <v>1005</v>
      </c>
    </row>
    <row r="26" spans="1:11" s="1" customFormat="1" ht="19.5" customHeight="1">
      <c r="A26" s="41"/>
      <c r="B26" s="691" t="s">
        <v>628</v>
      </c>
      <c r="C26" s="42"/>
      <c r="D26" s="91">
        <f t="shared" si="1"/>
        <v>1506.2</v>
      </c>
      <c r="E26" s="191" t="s">
        <v>1005</v>
      </c>
      <c r="F26" s="188">
        <v>0.2</v>
      </c>
      <c r="G26" s="229" t="s">
        <v>1005</v>
      </c>
      <c r="H26" s="188">
        <v>6</v>
      </c>
      <c r="I26" s="91">
        <v>1200</v>
      </c>
      <c r="J26" s="188">
        <v>300</v>
      </c>
      <c r="K26" s="534" t="s">
        <v>1005</v>
      </c>
    </row>
    <row r="27" spans="1:11" s="1" customFormat="1" ht="19.5" customHeight="1">
      <c r="A27" s="41"/>
      <c r="B27" s="691" t="s">
        <v>629</v>
      </c>
      <c r="C27" s="42"/>
      <c r="D27" s="91">
        <f t="shared" si="1"/>
        <v>22500.15</v>
      </c>
      <c r="E27" s="191" t="s">
        <v>1005</v>
      </c>
      <c r="F27" s="188">
        <v>0.15</v>
      </c>
      <c r="G27" s="229" t="s">
        <v>1005</v>
      </c>
      <c r="H27" s="191" t="s">
        <v>1005</v>
      </c>
      <c r="I27" s="91">
        <v>22500</v>
      </c>
      <c r="J27" s="191" t="s">
        <v>1005</v>
      </c>
      <c r="K27" s="534" t="s">
        <v>1005</v>
      </c>
    </row>
    <row r="28" spans="1:11" s="1" customFormat="1" ht="7.5" customHeight="1">
      <c r="A28" s="41"/>
      <c r="B28" s="692"/>
      <c r="C28" s="42"/>
      <c r="D28" s="91"/>
      <c r="E28" s="188"/>
      <c r="F28" s="91"/>
      <c r="G28" s="92"/>
      <c r="H28" s="91"/>
      <c r="I28" s="91"/>
      <c r="J28" s="188"/>
      <c r="K28" s="264"/>
    </row>
    <row r="29" spans="1:11" s="1" customFormat="1" ht="19.5" customHeight="1">
      <c r="A29" s="41"/>
      <c r="B29" s="691" t="s">
        <v>630</v>
      </c>
      <c r="C29" s="42"/>
      <c r="D29" s="91">
        <f t="shared" si="1"/>
        <v>2803.5</v>
      </c>
      <c r="E29" s="191" t="s">
        <v>1005</v>
      </c>
      <c r="F29" s="188">
        <v>1</v>
      </c>
      <c r="G29" s="92">
        <v>1.5</v>
      </c>
      <c r="H29" s="229" t="s">
        <v>1005</v>
      </c>
      <c r="I29" s="91">
        <v>2800</v>
      </c>
      <c r="J29" s="188">
        <v>1</v>
      </c>
      <c r="K29" s="534" t="s">
        <v>1005</v>
      </c>
    </row>
    <row r="30" spans="1:11" s="1" customFormat="1" ht="19.5" customHeight="1">
      <c r="A30" s="41"/>
      <c r="B30" s="691" t="s">
        <v>631</v>
      </c>
      <c r="C30" s="42"/>
      <c r="D30" s="91">
        <f t="shared" si="1"/>
        <v>877.0300000000001</v>
      </c>
      <c r="E30" s="191" t="s">
        <v>1005</v>
      </c>
      <c r="F30" s="188">
        <v>82.63</v>
      </c>
      <c r="G30" s="92">
        <v>651.73</v>
      </c>
      <c r="H30" s="91">
        <v>34.48</v>
      </c>
      <c r="I30" s="91">
        <v>73.74</v>
      </c>
      <c r="J30" s="188">
        <v>34.45</v>
      </c>
      <c r="K30" s="534" t="s">
        <v>1005</v>
      </c>
    </row>
    <row r="31" spans="1:11" s="1" customFormat="1" ht="19.5" customHeight="1">
      <c r="A31" s="41"/>
      <c r="B31" s="691" t="s">
        <v>632</v>
      </c>
      <c r="C31" s="42"/>
      <c r="D31" s="91">
        <f t="shared" si="1"/>
        <v>8749.5</v>
      </c>
      <c r="E31" s="191" t="s">
        <v>1005</v>
      </c>
      <c r="F31" s="188">
        <v>6000</v>
      </c>
      <c r="G31" s="92">
        <v>2000</v>
      </c>
      <c r="H31" s="91">
        <v>9.5</v>
      </c>
      <c r="I31" s="91">
        <v>640</v>
      </c>
      <c r="J31" s="188">
        <v>70</v>
      </c>
      <c r="K31" s="264">
        <v>30</v>
      </c>
    </row>
    <row r="32" spans="1:11" s="1" customFormat="1" ht="7.5" customHeight="1">
      <c r="A32" s="41"/>
      <c r="B32" s="692"/>
      <c r="C32" s="42"/>
      <c r="D32" s="91"/>
      <c r="E32" s="188"/>
      <c r="F32" s="91"/>
      <c r="G32" s="92"/>
      <c r="H32" s="91"/>
      <c r="I32" s="91"/>
      <c r="J32" s="188"/>
      <c r="K32" s="264"/>
    </row>
    <row r="33" spans="1:11" s="1" customFormat="1" ht="19.5" customHeight="1">
      <c r="A33" s="41"/>
      <c r="B33" s="691" t="s">
        <v>633</v>
      </c>
      <c r="C33" s="42"/>
      <c r="D33" s="91">
        <f t="shared" si="1"/>
        <v>10180</v>
      </c>
      <c r="E33" s="191" t="s">
        <v>1005</v>
      </c>
      <c r="F33" s="188">
        <v>8000</v>
      </c>
      <c r="G33" s="92">
        <v>900</v>
      </c>
      <c r="H33" s="91">
        <v>810</v>
      </c>
      <c r="I33" s="91">
        <v>410</v>
      </c>
      <c r="J33" s="188">
        <v>60</v>
      </c>
      <c r="K33" s="534" t="s">
        <v>1005</v>
      </c>
    </row>
    <row r="34" spans="1:11" s="1" customFormat="1" ht="19.5" customHeight="1">
      <c r="A34" s="41"/>
      <c r="B34" s="691" t="s">
        <v>634</v>
      </c>
      <c r="C34" s="42"/>
      <c r="D34" s="91">
        <f t="shared" si="1"/>
        <v>299.43</v>
      </c>
      <c r="E34" s="191" t="s">
        <v>1005</v>
      </c>
      <c r="F34" s="191" t="s">
        <v>1005</v>
      </c>
      <c r="G34" s="92">
        <v>299.43</v>
      </c>
      <c r="H34" s="191" t="s">
        <v>1005</v>
      </c>
      <c r="I34" s="191" t="s">
        <v>1005</v>
      </c>
      <c r="J34" s="191" t="s">
        <v>1005</v>
      </c>
      <c r="K34" s="534" t="s">
        <v>1005</v>
      </c>
    </row>
    <row r="35" spans="1:11" s="1" customFormat="1" ht="19.5" customHeight="1" thickBot="1">
      <c r="A35" s="45"/>
      <c r="B35" s="693" t="s">
        <v>635</v>
      </c>
      <c r="C35" s="46"/>
      <c r="D35" s="94">
        <f t="shared" si="1"/>
        <v>144.7</v>
      </c>
      <c r="E35" s="192" t="s">
        <v>1005</v>
      </c>
      <c r="F35" s="189">
        <v>9.2</v>
      </c>
      <c r="G35" s="95">
        <v>24</v>
      </c>
      <c r="H35" s="96">
        <v>21.5</v>
      </c>
      <c r="I35" s="192" t="s">
        <v>1005</v>
      </c>
      <c r="J35" s="192" t="s">
        <v>1005</v>
      </c>
      <c r="K35" s="265">
        <v>90</v>
      </c>
    </row>
    <row r="36" spans="1:7" s="1" customFormat="1" ht="15.75" customHeight="1">
      <c r="A36" s="186" t="s">
        <v>647</v>
      </c>
      <c r="G36" s="47" t="s">
        <v>147</v>
      </c>
    </row>
    <row r="37" spans="1:7" s="1" customFormat="1" ht="15.75" customHeight="1">
      <c r="A37" s="186" t="s">
        <v>143</v>
      </c>
      <c r="G37" s="271" t="s">
        <v>335</v>
      </c>
    </row>
  </sheetData>
  <mergeCells count="2">
    <mergeCell ref="A2:F2"/>
    <mergeCell ref="G2:K2"/>
  </mergeCells>
  <printOptions/>
  <pageMargins left="1.1811023622047245" right="1.1811023622047245" top="1.5748031496062993" bottom="1.5748031496062993" header="0.5118110236220472" footer="0.9055118110236221"/>
  <pageSetup firstPageNumber="13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1.xml><?xml version="1.0" encoding="utf-8"?>
<worksheet xmlns="http://schemas.openxmlformats.org/spreadsheetml/2006/main" xmlns:r="http://schemas.openxmlformats.org/officeDocument/2006/relationships">
  <dimension ref="A1:AG64"/>
  <sheetViews>
    <sheetView showGridLines="0" zoomScale="125" zoomScaleNormal="125" workbookViewId="0" topLeftCell="N1">
      <selection activeCell="R3" sqref="R3:W3"/>
    </sheetView>
  </sheetViews>
  <sheetFormatPr defaultColWidth="9.00390625" defaultRowHeight="16.5"/>
  <cols>
    <col min="1" max="1" width="11.625" style="445" customWidth="1"/>
    <col min="2" max="2" width="15.125" style="445" customWidth="1"/>
    <col min="3" max="3" width="0.5" style="445" customWidth="1"/>
    <col min="4" max="4" width="6.125" style="445" customWidth="1"/>
    <col min="5" max="5" width="7.125" style="445" customWidth="1"/>
    <col min="6" max="7" width="6.375" style="445" customWidth="1"/>
    <col min="8" max="8" width="11.50390625" style="445" customWidth="1"/>
    <col min="9" max="9" width="10.125" style="445" customWidth="1"/>
    <col min="10" max="10" width="9.125" style="445" customWidth="1"/>
    <col min="11" max="11" width="9.625" style="445" customWidth="1"/>
    <col min="12" max="12" width="9.125" style="445" customWidth="1"/>
    <col min="13" max="13" width="12.125" style="445" customWidth="1"/>
    <col min="14" max="14" width="15.625" style="445" customWidth="1"/>
    <col min="15" max="15" width="10.625" style="445" customWidth="1"/>
    <col min="16" max="16" width="8.625" style="445" customWidth="1"/>
    <col min="17" max="17" width="11.625" style="445" customWidth="1"/>
    <col min="18" max="18" width="15.125" style="445" customWidth="1"/>
    <col min="19" max="19" width="0.5" style="445" customWidth="1"/>
    <col min="20" max="20" width="9.625" style="445" customWidth="1"/>
    <col min="21" max="22" width="10.125" style="445" customWidth="1"/>
    <col min="23" max="23" width="9.125" style="445" customWidth="1"/>
    <col min="24" max="24" width="8.625" style="445" customWidth="1"/>
    <col min="25" max="25" width="7.625" style="452" customWidth="1"/>
    <col min="26" max="26" width="8.125" style="452" customWidth="1"/>
    <col min="27" max="28" width="6.125" style="452" customWidth="1"/>
    <col min="29" max="29" width="19.625" style="452" customWidth="1"/>
    <col min="30" max="30" width="10.125" style="452" customWidth="1"/>
    <col min="31" max="31" width="6.125" style="452" customWidth="1"/>
    <col min="32" max="32" width="11.125" style="452" customWidth="1"/>
    <col min="33" max="33" width="0" style="445" hidden="1" customWidth="1"/>
    <col min="34" max="16384" width="9.00390625" style="445" customWidth="1"/>
  </cols>
  <sheetData>
    <row r="1" spans="1:32" s="446" customFormat="1" ht="18" customHeight="1">
      <c r="A1" s="428" t="s">
        <v>973</v>
      </c>
      <c r="B1" s="429"/>
      <c r="C1" s="429"/>
      <c r="D1" s="429"/>
      <c r="E1" s="430"/>
      <c r="F1" s="430"/>
      <c r="G1" s="430"/>
      <c r="H1" s="430"/>
      <c r="I1" s="430"/>
      <c r="J1" s="430"/>
      <c r="K1" s="430"/>
      <c r="L1" s="430"/>
      <c r="M1" s="430"/>
      <c r="N1" s="430"/>
      <c r="P1" s="86" t="s">
        <v>981</v>
      </c>
      <c r="Q1" s="428" t="s">
        <v>973</v>
      </c>
      <c r="R1" s="429"/>
      <c r="S1" s="429"/>
      <c r="T1" s="448"/>
      <c r="U1" s="448"/>
      <c r="V1" s="448"/>
      <c r="W1" s="448"/>
      <c r="X1" s="448"/>
      <c r="Y1" s="449"/>
      <c r="Z1" s="449"/>
      <c r="AA1" s="449"/>
      <c r="AB1" s="449"/>
      <c r="AC1" s="449"/>
      <c r="AD1" s="449"/>
      <c r="AF1" s="453" t="s">
        <v>981</v>
      </c>
    </row>
    <row r="2" spans="1:32" s="575" customFormat="1" ht="24" customHeight="1">
      <c r="A2" s="952" t="s">
        <v>22</v>
      </c>
      <c r="B2" s="953"/>
      <c r="C2" s="953"/>
      <c r="D2" s="953"/>
      <c r="E2" s="953"/>
      <c r="F2" s="953"/>
      <c r="G2" s="953"/>
      <c r="H2" s="953"/>
      <c r="I2" s="953"/>
      <c r="J2" s="924" t="s">
        <v>486</v>
      </c>
      <c r="K2" s="924"/>
      <c r="L2" s="924"/>
      <c r="M2" s="924"/>
      <c r="N2" s="924"/>
      <c r="O2" s="924"/>
      <c r="P2" s="924"/>
      <c r="Q2" s="925" t="s">
        <v>338</v>
      </c>
      <c r="R2" s="924"/>
      <c r="S2" s="924"/>
      <c r="T2" s="924"/>
      <c r="U2" s="924"/>
      <c r="V2" s="924"/>
      <c r="W2" s="924"/>
      <c r="X2" s="924"/>
      <c r="Y2" s="924" t="s">
        <v>487</v>
      </c>
      <c r="Z2" s="924"/>
      <c r="AA2" s="924"/>
      <c r="AB2" s="924"/>
      <c r="AC2" s="924"/>
      <c r="AD2" s="924"/>
      <c r="AE2" s="924"/>
      <c r="AF2" s="924"/>
    </row>
    <row r="3" spans="1:32" ht="15" customHeight="1" thickBot="1">
      <c r="A3" s="431"/>
      <c r="B3" s="933" t="s">
        <v>337</v>
      </c>
      <c r="C3" s="934"/>
      <c r="D3" s="934"/>
      <c r="E3" s="934"/>
      <c r="F3" s="934"/>
      <c r="G3" s="934"/>
      <c r="H3" s="934"/>
      <c r="I3" s="432" t="s">
        <v>972</v>
      </c>
      <c r="J3" s="431"/>
      <c r="K3" s="431"/>
      <c r="L3" s="431"/>
      <c r="M3" s="749">
        <v>2010</v>
      </c>
      <c r="N3" s="431"/>
      <c r="O3" s="431"/>
      <c r="P3" s="817" t="s">
        <v>146</v>
      </c>
      <c r="Q3" s="431"/>
      <c r="R3" s="933" t="s">
        <v>336</v>
      </c>
      <c r="S3" s="934"/>
      <c r="T3" s="934"/>
      <c r="U3" s="934"/>
      <c r="V3" s="934"/>
      <c r="W3" s="934"/>
      <c r="X3" s="432" t="s">
        <v>972</v>
      </c>
      <c r="Y3" s="450"/>
      <c r="Z3" s="450"/>
      <c r="AA3" s="450"/>
      <c r="AB3" s="450"/>
      <c r="AC3" s="750">
        <v>2010</v>
      </c>
      <c r="AD3" s="450"/>
      <c r="AF3" s="817" t="s">
        <v>146</v>
      </c>
    </row>
    <row r="4" spans="1:32" s="447" customFormat="1" ht="10.5" customHeight="1">
      <c r="A4" s="930" t="s">
        <v>966</v>
      </c>
      <c r="B4" s="948" t="s">
        <v>649</v>
      </c>
      <c r="C4" s="427"/>
      <c r="D4" s="939" t="s">
        <v>659</v>
      </c>
      <c r="E4" s="939" t="s">
        <v>967</v>
      </c>
      <c r="F4" s="944" t="s">
        <v>1008</v>
      </c>
      <c r="G4" s="954"/>
      <c r="H4" s="955"/>
      <c r="I4" s="939" t="s">
        <v>660</v>
      </c>
      <c r="J4" s="946" t="s">
        <v>661</v>
      </c>
      <c r="K4" s="939" t="s">
        <v>662</v>
      </c>
      <c r="L4" s="939" t="s">
        <v>663</v>
      </c>
      <c r="M4" s="939" t="s">
        <v>968</v>
      </c>
      <c r="N4" s="939" t="s">
        <v>664</v>
      </c>
      <c r="O4" s="939" t="s">
        <v>665</v>
      </c>
      <c r="P4" s="939" t="s">
        <v>666</v>
      </c>
      <c r="Q4" s="930" t="s">
        <v>966</v>
      </c>
      <c r="R4" s="948" t="s">
        <v>649</v>
      </c>
      <c r="S4" s="427"/>
      <c r="T4" s="939" t="s">
        <v>667</v>
      </c>
      <c r="U4" s="939" t="s">
        <v>668</v>
      </c>
      <c r="V4" s="939" t="s">
        <v>669</v>
      </c>
      <c r="W4" s="939" t="s">
        <v>670</v>
      </c>
      <c r="X4" s="939" t="s">
        <v>671</v>
      </c>
      <c r="Y4" s="946" t="s">
        <v>672</v>
      </c>
      <c r="Z4" s="939" t="s">
        <v>673</v>
      </c>
      <c r="AA4" s="939" t="s">
        <v>674</v>
      </c>
      <c r="AB4" s="939" t="s">
        <v>675</v>
      </c>
      <c r="AC4" s="939" t="s">
        <v>676</v>
      </c>
      <c r="AD4" s="939" t="s">
        <v>677</v>
      </c>
      <c r="AE4" s="939" t="s">
        <v>678</v>
      </c>
      <c r="AF4" s="944" t="s">
        <v>679</v>
      </c>
    </row>
    <row r="5" spans="1:32" s="447" customFormat="1" ht="10.5" customHeight="1">
      <c r="A5" s="931"/>
      <c r="B5" s="928"/>
      <c r="C5" s="433"/>
      <c r="D5" s="937"/>
      <c r="E5" s="937"/>
      <c r="F5" s="949" t="s">
        <v>1009</v>
      </c>
      <c r="G5" s="950"/>
      <c r="H5" s="951"/>
      <c r="I5" s="937"/>
      <c r="J5" s="941"/>
      <c r="K5" s="937"/>
      <c r="L5" s="940"/>
      <c r="M5" s="940"/>
      <c r="N5" s="940"/>
      <c r="O5" s="940"/>
      <c r="P5" s="943"/>
      <c r="Q5" s="931"/>
      <c r="R5" s="928"/>
      <c r="S5" s="433"/>
      <c r="T5" s="940"/>
      <c r="U5" s="940"/>
      <c r="V5" s="940"/>
      <c r="W5" s="940"/>
      <c r="X5" s="940"/>
      <c r="Y5" s="947"/>
      <c r="Z5" s="940"/>
      <c r="AA5" s="940"/>
      <c r="AB5" s="940"/>
      <c r="AC5" s="940"/>
      <c r="AD5" s="940"/>
      <c r="AE5" s="943"/>
      <c r="AF5" s="945"/>
    </row>
    <row r="6" spans="1:32" s="447" customFormat="1" ht="10.5" customHeight="1">
      <c r="A6" s="434" t="s">
        <v>1010</v>
      </c>
      <c r="B6" s="928" t="s">
        <v>1011</v>
      </c>
      <c r="C6" s="433"/>
      <c r="D6" s="937" t="s">
        <v>1012</v>
      </c>
      <c r="E6" s="937" t="s">
        <v>1013</v>
      </c>
      <c r="F6" s="435" t="s">
        <v>969</v>
      </c>
      <c r="G6" s="435" t="s">
        <v>970</v>
      </c>
      <c r="H6" s="435" t="s">
        <v>971</v>
      </c>
      <c r="I6" s="937" t="s">
        <v>1014</v>
      </c>
      <c r="J6" s="941" t="s">
        <v>1147</v>
      </c>
      <c r="K6" s="937" t="s">
        <v>1158</v>
      </c>
      <c r="L6" s="937" t="s">
        <v>1154</v>
      </c>
      <c r="M6" s="937" t="s">
        <v>1155</v>
      </c>
      <c r="N6" s="937" t="s">
        <v>1156</v>
      </c>
      <c r="O6" s="937" t="s">
        <v>1153</v>
      </c>
      <c r="P6" s="937" t="s">
        <v>1157</v>
      </c>
      <c r="Q6" s="425" t="s">
        <v>1010</v>
      </c>
      <c r="R6" s="928" t="s">
        <v>1011</v>
      </c>
      <c r="S6" s="433"/>
      <c r="T6" s="937" t="s">
        <v>1174</v>
      </c>
      <c r="U6" s="937" t="s">
        <v>1175</v>
      </c>
      <c r="V6" s="937" t="s">
        <v>1176</v>
      </c>
      <c r="W6" s="937" t="s">
        <v>1177</v>
      </c>
      <c r="X6" s="937" t="s">
        <v>1183</v>
      </c>
      <c r="Y6" s="941" t="s">
        <v>1184</v>
      </c>
      <c r="Z6" s="937" t="s">
        <v>1181</v>
      </c>
      <c r="AA6" s="937"/>
      <c r="AB6" s="937"/>
      <c r="AC6" s="937" t="s">
        <v>1180</v>
      </c>
      <c r="AD6" s="937" t="s">
        <v>1179</v>
      </c>
      <c r="AE6" s="937"/>
      <c r="AF6" s="935" t="s">
        <v>1185</v>
      </c>
    </row>
    <row r="7" spans="1:32" s="447" customFormat="1" ht="10.5" customHeight="1" thickBot="1">
      <c r="A7" s="436"/>
      <c r="B7" s="929"/>
      <c r="C7" s="437"/>
      <c r="D7" s="938"/>
      <c r="E7" s="938"/>
      <c r="F7" s="424" t="s">
        <v>1148</v>
      </c>
      <c r="G7" s="424" t="s">
        <v>1149</v>
      </c>
      <c r="H7" s="424" t="s">
        <v>1150</v>
      </c>
      <c r="I7" s="938"/>
      <c r="J7" s="942"/>
      <c r="K7" s="938"/>
      <c r="L7" s="938"/>
      <c r="M7" s="938"/>
      <c r="N7" s="938"/>
      <c r="O7" s="938"/>
      <c r="P7" s="938"/>
      <c r="Q7" s="426"/>
      <c r="R7" s="929"/>
      <c r="S7" s="437"/>
      <c r="T7" s="938"/>
      <c r="U7" s="938"/>
      <c r="V7" s="938"/>
      <c r="W7" s="938"/>
      <c r="X7" s="938"/>
      <c r="Y7" s="942"/>
      <c r="Z7" s="938"/>
      <c r="AA7" s="938"/>
      <c r="AB7" s="956"/>
      <c r="AC7" s="938"/>
      <c r="AD7" s="938"/>
      <c r="AE7" s="938"/>
      <c r="AF7" s="936"/>
    </row>
    <row r="8" spans="1:33" s="447" customFormat="1" ht="9.75" customHeight="1">
      <c r="A8" s="957" t="s">
        <v>1151</v>
      </c>
      <c r="B8" s="438" t="s">
        <v>1152</v>
      </c>
      <c r="C8" s="427"/>
      <c r="D8" s="736">
        <f>SUM(D9:D11)</f>
        <v>3666</v>
      </c>
      <c r="E8" s="736">
        <f>SUM(E9:E11)</f>
        <v>1370</v>
      </c>
      <c r="F8" s="736">
        <f aca="true" t="shared" si="0" ref="F8:P8">SUM(F9:F11)</f>
        <v>335</v>
      </c>
      <c r="G8" s="736">
        <f t="shared" si="0"/>
        <v>1541</v>
      </c>
      <c r="H8" s="736">
        <f t="shared" si="0"/>
        <v>741</v>
      </c>
      <c r="I8" s="736">
        <f t="shared" si="0"/>
        <v>1399</v>
      </c>
      <c r="J8" s="738">
        <f t="shared" si="0"/>
        <v>4727</v>
      </c>
      <c r="K8" s="736">
        <f t="shared" si="0"/>
        <v>1459</v>
      </c>
      <c r="L8" s="736">
        <f t="shared" si="0"/>
        <v>1</v>
      </c>
      <c r="M8" s="736">
        <f t="shared" si="0"/>
        <v>29</v>
      </c>
      <c r="N8" s="736">
        <f t="shared" si="0"/>
        <v>131</v>
      </c>
      <c r="O8" s="736">
        <f t="shared" si="0"/>
        <v>838</v>
      </c>
      <c r="P8" s="736">
        <f t="shared" si="0"/>
        <v>336</v>
      </c>
      <c r="Q8" s="930" t="s">
        <v>1151</v>
      </c>
      <c r="R8" s="438" t="s">
        <v>1152</v>
      </c>
      <c r="S8" s="427"/>
      <c r="T8" s="736">
        <f>SUM(T9:T11)</f>
        <v>578</v>
      </c>
      <c r="U8" s="736">
        <f>SUM(U9:U11)</f>
        <v>6</v>
      </c>
      <c r="V8" s="736">
        <f>SUM(V9:V11)</f>
        <v>1039</v>
      </c>
      <c r="W8" s="736">
        <f>SUM(W9:W11)</f>
        <v>446</v>
      </c>
      <c r="X8" s="737" t="s">
        <v>975</v>
      </c>
      <c r="Y8" s="738">
        <f>SUM(Y9:Y11)</f>
        <v>51</v>
      </c>
      <c r="Z8" s="739">
        <v>1</v>
      </c>
      <c r="AA8" s="736">
        <f>SUM(AA9:AA11)</f>
        <v>6</v>
      </c>
      <c r="AB8" s="736">
        <f>SUM(AB9:AB11)</f>
        <v>18</v>
      </c>
      <c r="AC8" s="736">
        <f>SUM(AC9:AC11)</f>
        <v>242</v>
      </c>
      <c r="AD8" s="736">
        <f>SUM(AD9:AD11)</f>
        <v>1</v>
      </c>
      <c r="AE8" s="737" t="s">
        <v>680</v>
      </c>
      <c r="AF8" s="740">
        <f>SUM(AF9:AF11)</f>
        <v>22</v>
      </c>
      <c r="AG8" s="451"/>
    </row>
    <row r="9" spans="1:33" s="447" customFormat="1" ht="9.75" customHeight="1">
      <c r="A9" s="927"/>
      <c r="B9" s="439" t="s">
        <v>1159</v>
      </c>
      <c r="C9" s="423"/>
      <c r="D9" s="739">
        <f>D13+D25+D29+D33+D41+D45+D49+D53+D57+D17</f>
        <v>3666</v>
      </c>
      <c r="E9" s="739">
        <f>E13+E17+E21+E25+E29+E37+E33+E41+E45+E49+E53+E57</f>
        <v>1369</v>
      </c>
      <c r="F9" s="739">
        <f>F25+F33+F45+F49</f>
        <v>335</v>
      </c>
      <c r="G9" s="739">
        <f>G13+G21+G25+G29+G33+G45+G49+G53+G57</f>
        <v>1538</v>
      </c>
      <c r="H9" s="739">
        <f>H13+H17+H21+H25+H29+H33+H37+H41+H45+H49+H53+H57</f>
        <v>741</v>
      </c>
      <c r="I9" s="739">
        <f>I13+I17+I21+I25+I29+I33+I37+I41+I45+I49+I53+I57+I61</f>
        <v>1394</v>
      </c>
      <c r="J9" s="741">
        <f>J13+J17+J21+J25+J29+J33+J41+J45+J49+J53+J57+J61</f>
        <v>4724</v>
      </c>
      <c r="K9" s="739">
        <f>K13+K21+K25+K33+K41+K49+K53+K57+K61</f>
        <v>1452</v>
      </c>
      <c r="L9" s="739">
        <v>1</v>
      </c>
      <c r="M9" s="739">
        <f>M25+M45</f>
        <v>29</v>
      </c>
      <c r="N9" s="739">
        <f>N37+N45</f>
        <v>130</v>
      </c>
      <c r="O9" s="739">
        <f>O13+O17+O25+O45+O53+O37</f>
        <v>838</v>
      </c>
      <c r="P9" s="739">
        <f>P13+P25+P29+P33+P41+P45+P49+P53+P57</f>
        <v>336</v>
      </c>
      <c r="Q9" s="931"/>
      <c r="R9" s="439" t="s">
        <v>1159</v>
      </c>
      <c r="S9" s="423"/>
      <c r="T9" s="739">
        <f>T13+T17+T21+T25+T29+T33+T37+T41+T45+T49+T53+T57</f>
        <v>576</v>
      </c>
      <c r="U9" s="739">
        <f>U45+U57</f>
        <v>6</v>
      </c>
      <c r="V9" s="739">
        <f>V13+V17+V21+V25+V29+V33+V37+V41+V45+V49+V53+V57+V61</f>
        <v>1038</v>
      </c>
      <c r="W9" s="739">
        <f>W33+W49+W29+W45</f>
        <v>446</v>
      </c>
      <c r="X9" s="737" t="s">
        <v>975</v>
      </c>
      <c r="Y9" s="741">
        <v>51</v>
      </c>
      <c r="Z9" s="739">
        <v>1</v>
      </c>
      <c r="AA9" s="739">
        <f>AA37+AA41+AA45</f>
        <v>6</v>
      </c>
      <c r="AB9" s="739">
        <f>AB25+AB33</f>
        <v>18</v>
      </c>
      <c r="AC9" s="739">
        <f>AC21+AC25+AC29+AC33+AC37+AC45</f>
        <v>242</v>
      </c>
      <c r="AD9" s="739">
        <v>1</v>
      </c>
      <c r="AE9" s="737" t="s">
        <v>1178</v>
      </c>
      <c r="AF9" s="742">
        <f>AF25+AF33+AF45</f>
        <v>22</v>
      </c>
      <c r="AG9" s="495">
        <f aca="true" t="shared" si="1" ref="AG9:AG15">SUM(D9:P9)+SUM(T9:AF9)</f>
        <v>18960</v>
      </c>
    </row>
    <row r="10" spans="1:33" s="447" customFormat="1" ht="9.75" customHeight="1">
      <c r="A10" s="927"/>
      <c r="B10" s="439" t="s">
        <v>1160</v>
      </c>
      <c r="C10" s="423"/>
      <c r="D10" s="737" t="s">
        <v>975</v>
      </c>
      <c r="E10" s="737" t="s">
        <v>975</v>
      </c>
      <c r="F10" s="737" t="s">
        <v>975</v>
      </c>
      <c r="G10" s="737" t="s">
        <v>975</v>
      </c>
      <c r="H10" s="737" t="s">
        <v>975</v>
      </c>
      <c r="I10" s="737" t="s">
        <v>975</v>
      </c>
      <c r="J10" s="743" t="s">
        <v>975</v>
      </c>
      <c r="K10" s="737" t="s">
        <v>975</v>
      </c>
      <c r="L10" s="737" t="s">
        <v>975</v>
      </c>
      <c r="M10" s="737" t="s">
        <v>975</v>
      </c>
      <c r="N10" s="739">
        <f>N26</f>
        <v>1</v>
      </c>
      <c r="O10" s="737" t="s">
        <v>975</v>
      </c>
      <c r="P10" s="737" t="s">
        <v>975</v>
      </c>
      <c r="Q10" s="931"/>
      <c r="R10" s="439" t="s">
        <v>1160</v>
      </c>
      <c r="S10" s="423"/>
      <c r="T10" s="737" t="s">
        <v>975</v>
      </c>
      <c r="U10" s="737" t="s">
        <v>975</v>
      </c>
      <c r="V10" s="739">
        <f>V26</f>
        <v>1</v>
      </c>
      <c r="W10" s="737" t="s">
        <v>975</v>
      </c>
      <c r="X10" s="737" t="s">
        <v>975</v>
      </c>
      <c r="Y10" s="743" t="s">
        <v>975</v>
      </c>
      <c r="Z10" s="737" t="s">
        <v>975</v>
      </c>
      <c r="AA10" s="737" t="s">
        <v>975</v>
      </c>
      <c r="AB10" s="737" t="s">
        <v>975</v>
      </c>
      <c r="AC10" s="737" t="s">
        <v>975</v>
      </c>
      <c r="AD10" s="737" t="s">
        <v>975</v>
      </c>
      <c r="AE10" s="737" t="s">
        <v>975</v>
      </c>
      <c r="AF10" s="744" t="s">
        <v>1178</v>
      </c>
      <c r="AG10" s="495">
        <f t="shared" si="1"/>
        <v>2</v>
      </c>
    </row>
    <row r="11" spans="1:33" s="447" customFormat="1" ht="9.75" customHeight="1">
      <c r="A11" s="927"/>
      <c r="B11" s="439" t="s">
        <v>1161</v>
      </c>
      <c r="C11" s="423"/>
      <c r="D11" s="737" t="s">
        <v>975</v>
      </c>
      <c r="E11" s="739">
        <f>E15</f>
        <v>1</v>
      </c>
      <c r="F11" s="737" t="s">
        <v>975</v>
      </c>
      <c r="G11" s="739">
        <f>G15</f>
        <v>3</v>
      </c>
      <c r="H11" s="737" t="s">
        <v>975</v>
      </c>
      <c r="I11" s="739">
        <f>I15</f>
        <v>5</v>
      </c>
      <c r="J11" s="741">
        <f>J15</f>
        <v>3</v>
      </c>
      <c r="K11" s="739">
        <f>K15</f>
        <v>7</v>
      </c>
      <c r="L11" s="737" t="s">
        <v>975</v>
      </c>
      <c r="M11" s="737" t="s">
        <v>975</v>
      </c>
      <c r="N11" s="737" t="s">
        <v>975</v>
      </c>
      <c r="O11" s="737" t="s">
        <v>975</v>
      </c>
      <c r="P11" s="737" t="s">
        <v>975</v>
      </c>
      <c r="Q11" s="931"/>
      <c r="R11" s="439" t="s">
        <v>1161</v>
      </c>
      <c r="S11" s="423"/>
      <c r="T11" s="739">
        <f>T15</f>
        <v>2</v>
      </c>
      <c r="U11" s="737" t="s">
        <v>975</v>
      </c>
      <c r="V11" s="737" t="s">
        <v>975</v>
      </c>
      <c r="W11" s="737" t="s">
        <v>975</v>
      </c>
      <c r="X11" s="737" t="s">
        <v>975</v>
      </c>
      <c r="Y11" s="743" t="s">
        <v>975</v>
      </c>
      <c r="Z11" s="737" t="s">
        <v>975</v>
      </c>
      <c r="AA11" s="737" t="s">
        <v>975</v>
      </c>
      <c r="AB11" s="737" t="s">
        <v>975</v>
      </c>
      <c r="AC11" s="737" t="s">
        <v>975</v>
      </c>
      <c r="AD11" s="737" t="s">
        <v>975</v>
      </c>
      <c r="AE11" s="737" t="s">
        <v>975</v>
      </c>
      <c r="AF11" s="744" t="s">
        <v>1178</v>
      </c>
      <c r="AG11" s="495">
        <f t="shared" si="1"/>
        <v>21</v>
      </c>
    </row>
    <row r="12" spans="1:33" s="447" customFormat="1" ht="9.75" customHeight="1">
      <c r="A12" s="926" t="s">
        <v>1162</v>
      </c>
      <c r="B12" s="439" t="s">
        <v>1163</v>
      </c>
      <c r="C12" s="440"/>
      <c r="D12" s="739">
        <f>SUM(D13:D15)</f>
        <v>208</v>
      </c>
      <c r="E12" s="739">
        <f aca="true" t="shared" si="2" ref="E12:K12">SUM(E13:E15)</f>
        <v>37</v>
      </c>
      <c r="F12" s="737" t="s">
        <v>975</v>
      </c>
      <c r="G12" s="739">
        <f t="shared" si="2"/>
        <v>71</v>
      </c>
      <c r="H12" s="739">
        <f t="shared" si="2"/>
        <v>15</v>
      </c>
      <c r="I12" s="739">
        <f t="shared" si="2"/>
        <v>240</v>
      </c>
      <c r="J12" s="741">
        <f t="shared" si="2"/>
        <v>271</v>
      </c>
      <c r="K12" s="739">
        <f t="shared" si="2"/>
        <v>269</v>
      </c>
      <c r="L12" s="737" t="s">
        <v>975</v>
      </c>
      <c r="M12" s="737" t="s">
        <v>975</v>
      </c>
      <c r="N12" s="737" t="s">
        <v>975</v>
      </c>
      <c r="O12" s="739">
        <f>SUM(O13:O15)</f>
        <v>140</v>
      </c>
      <c r="P12" s="739">
        <f>SUM(P13:P15)</f>
        <v>22</v>
      </c>
      <c r="Q12" s="926" t="s">
        <v>1162</v>
      </c>
      <c r="R12" s="439" t="s">
        <v>1163</v>
      </c>
      <c r="S12" s="440"/>
      <c r="T12" s="739">
        <f>SUM(T13:T15)</f>
        <v>11</v>
      </c>
      <c r="U12" s="737" t="s">
        <v>975</v>
      </c>
      <c r="V12" s="739">
        <f>SUM(V13:V15)</f>
        <v>26</v>
      </c>
      <c r="W12" s="737" t="s">
        <v>975</v>
      </c>
      <c r="X12" s="737" t="s">
        <v>975</v>
      </c>
      <c r="Y12" s="743" t="s">
        <v>975</v>
      </c>
      <c r="Z12" s="737" t="s">
        <v>1178</v>
      </c>
      <c r="AA12" s="737" t="s">
        <v>1178</v>
      </c>
      <c r="AB12" s="737" t="s">
        <v>1178</v>
      </c>
      <c r="AC12" s="737" t="s">
        <v>975</v>
      </c>
      <c r="AD12" s="737" t="s">
        <v>1178</v>
      </c>
      <c r="AE12" s="737" t="s">
        <v>1178</v>
      </c>
      <c r="AF12" s="744" t="s">
        <v>975</v>
      </c>
      <c r="AG12" s="495">
        <f t="shared" si="1"/>
        <v>1310</v>
      </c>
    </row>
    <row r="13" spans="1:33" s="447" customFormat="1" ht="9.75" customHeight="1">
      <c r="A13" s="927"/>
      <c r="B13" s="439" t="s">
        <v>1159</v>
      </c>
      <c r="C13" s="440"/>
      <c r="D13" s="739">
        <v>208</v>
      </c>
      <c r="E13" s="739">
        <v>36</v>
      </c>
      <c r="F13" s="737" t="s">
        <v>975</v>
      </c>
      <c r="G13" s="739">
        <v>68</v>
      </c>
      <c r="H13" s="739">
        <v>15</v>
      </c>
      <c r="I13" s="739">
        <v>235</v>
      </c>
      <c r="J13" s="741">
        <v>268</v>
      </c>
      <c r="K13" s="739">
        <v>262</v>
      </c>
      <c r="L13" s="737" t="s">
        <v>975</v>
      </c>
      <c r="M13" s="737" t="s">
        <v>975</v>
      </c>
      <c r="N13" s="737" t="s">
        <v>975</v>
      </c>
      <c r="O13" s="741">
        <v>140</v>
      </c>
      <c r="P13" s="739">
        <v>22</v>
      </c>
      <c r="Q13" s="927"/>
      <c r="R13" s="439" t="s">
        <v>1159</v>
      </c>
      <c r="S13" s="440"/>
      <c r="T13" s="739">
        <v>9</v>
      </c>
      <c r="U13" s="737" t="s">
        <v>975</v>
      </c>
      <c r="V13" s="739">
        <v>26</v>
      </c>
      <c r="W13" s="737" t="s">
        <v>975</v>
      </c>
      <c r="X13" s="737" t="s">
        <v>975</v>
      </c>
      <c r="Y13" s="743" t="s">
        <v>975</v>
      </c>
      <c r="Z13" s="737" t="s">
        <v>1178</v>
      </c>
      <c r="AA13" s="737" t="s">
        <v>1178</v>
      </c>
      <c r="AB13" s="737" t="s">
        <v>1178</v>
      </c>
      <c r="AC13" s="737" t="s">
        <v>975</v>
      </c>
      <c r="AD13" s="737" t="s">
        <v>1178</v>
      </c>
      <c r="AE13" s="737" t="s">
        <v>1178</v>
      </c>
      <c r="AF13" s="744" t="s">
        <v>975</v>
      </c>
      <c r="AG13" s="495">
        <f t="shared" si="1"/>
        <v>1289</v>
      </c>
    </row>
    <row r="14" spans="1:33" s="447" customFormat="1" ht="9.75" customHeight="1">
      <c r="A14" s="927"/>
      <c r="B14" s="439" t="s">
        <v>1160</v>
      </c>
      <c r="C14" s="440"/>
      <c r="D14" s="737" t="s">
        <v>975</v>
      </c>
      <c r="E14" s="737" t="s">
        <v>975</v>
      </c>
      <c r="F14" s="737" t="s">
        <v>975</v>
      </c>
      <c r="G14" s="737" t="s">
        <v>975</v>
      </c>
      <c r="H14" s="737" t="s">
        <v>975</v>
      </c>
      <c r="I14" s="737" t="s">
        <v>975</v>
      </c>
      <c r="J14" s="743" t="s">
        <v>975</v>
      </c>
      <c r="K14" s="737" t="s">
        <v>975</v>
      </c>
      <c r="L14" s="737" t="s">
        <v>975</v>
      </c>
      <c r="M14" s="737" t="s">
        <v>975</v>
      </c>
      <c r="N14" s="737" t="s">
        <v>975</v>
      </c>
      <c r="O14" s="743" t="s">
        <v>975</v>
      </c>
      <c r="P14" s="743" t="s">
        <v>975</v>
      </c>
      <c r="Q14" s="927"/>
      <c r="R14" s="439" t="s">
        <v>1160</v>
      </c>
      <c r="S14" s="440"/>
      <c r="T14" s="737" t="s">
        <v>975</v>
      </c>
      <c r="U14" s="737" t="s">
        <v>975</v>
      </c>
      <c r="V14" s="737" t="s">
        <v>975</v>
      </c>
      <c r="W14" s="737" t="s">
        <v>975</v>
      </c>
      <c r="X14" s="737" t="s">
        <v>975</v>
      </c>
      <c r="Y14" s="743" t="s">
        <v>975</v>
      </c>
      <c r="Z14" s="737" t="s">
        <v>975</v>
      </c>
      <c r="AA14" s="737" t="s">
        <v>975</v>
      </c>
      <c r="AB14" s="737" t="s">
        <v>975</v>
      </c>
      <c r="AC14" s="737" t="s">
        <v>975</v>
      </c>
      <c r="AD14" s="737" t="s">
        <v>975</v>
      </c>
      <c r="AE14" s="737" t="s">
        <v>975</v>
      </c>
      <c r="AF14" s="744" t="s">
        <v>1178</v>
      </c>
      <c r="AG14" s="495">
        <f t="shared" si="1"/>
        <v>0</v>
      </c>
    </row>
    <row r="15" spans="1:33" s="447" customFormat="1" ht="9.75" customHeight="1">
      <c r="A15" s="927"/>
      <c r="B15" s="439" t="s">
        <v>1161</v>
      </c>
      <c r="C15" s="440"/>
      <c r="D15" s="737" t="s">
        <v>975</v>
      </c>
      <c r="E15" s="739">
        <v>1</v>
      </c>
      <c r="F15" s="737" t="s">
        <v>975</v>
      </c>
      <c r="G15" s="739">
        <v>3</v>
      </c>
      <c r="H15" s="737" t="s">
        <v>975</v>
      </c>
      <c r="I15" s="739">
        <v>5</v>
      </c>
      <c r="J15" s="741">
        <v>3</v>
      </c>
      <c r="K15" s="739">
        <v>7</v>
      </c>
      <c r="L15" s="737" t="s">
        <v>975</v>
      </c>
      <c r="M15" s="737" t="s">
        <v>975</v>
      </c>
      <c r="N15" s="737" t="s">
        <v>975</v>
      </c>
      <c r="O15" s="743" t="s">
        <v>975</v>
      </c>
      <c r="P15" s="743" t="s">
        <v>975</v>
      </c>
      <c r="Q15" s="927"/>
      <c r="R15" s="439" t="s">
        <v>1161</v>
      </c>
      <c r="S15" s="440"/>
      <c r="T15" s="739">
        <v>2</v>
      </c>
      <c r="U15" s="737" t="s">
        <v>975</v>
      </c>
      <c r="V15" s="737" t="s">
        <v>975</v>
      </c>
      <c r="W15" s="737" t="s">
        <v>975</v>
      </c>
      <c r="X15" s="737" t="s">
        <v>975</v>
      </c>
      <c r="Y15" s="743" t="s">
        <v>975</v>
      </c>
      <c r="Z15" s="737" t="s">
        <v>975</v>
      </c>
      <c r="AA15" s="737" t="s">
        <v>975</v>
      </c>
      <c r="AB15" s="737" t="s">
        <v>975</v>
      </c>
      <c r="AC15" s="737" t="s">
        <v>975</v>
      </c>
      <c r="AD15" s="737" t="s">
        <v>975</v>
      </c>
      <c r="AE15" s="737" t="s">
        <v>975</v>
      </c>
      <c r="AF15" s="744" t="s">
        <v>1178</v>
      </c>
      <c r="AG15" s="495">
        <f t="shared" si="1"/>
        <v>21</v>
      </c>
    </row>
    <row r="16" spans="1:33" s="447" customFormat="1" ht="10.5" customHeight="1">
      <c r="A16" s="926" t="s">
        <v>1164</v>
      </c>
      <c r="B16" s="439" t="s">
        <v>1163</v>
      </c>
      <c r="C16" s="440"/>
      <c r="D16" s="739">
        <v>24</v>
      </c>
      <c r="E16" s="739">
        <v>101</v>
      </c>
      <c r="F16" s="737" t="s">
        <v>975</v>
      </c>
      <c r="G16" s="737" t="s">
        <v>975</v>
      </c>
      <c r="H16" s="739">
        <v>72</v>
      </c>
      <c r="I16" s="739">
        <v>53</v>
      </c>
      <c r="J16" s="741">
        <v>79</v>
      </c>
      <c r="K16" s="737" t="s">
        <v>975</v>
      </c>
      <c r="L16" s="737" t="s">
        <v>975</v>
      </c>
      <c r="M16" s="737" t="s">
        <v>975</v>
      </c>
      <c r="N16" s="737" t="s">
        <v>975</v>
      </c>
      <c r="O16" s="739">
        <v>51</v>
      </c>
      <c r="P16" s="737" t="s">
        <v>975</v>
      </c>
      <c r="Q16" s="926" t="s">
        <v>1164</v>
      </c>
      <c r="R16" s="439" t="s">
        <v>1163</v>
      </c>
      <c r="S16" s="440"/>
      <c r="T16" s="739">
        <v>2</v>
      </c>
      <c r="U16" s="737" t="s">
        <v>975</v>
      </c>
      <c r="V16" s="739">
        <v>8</v>
      </c>
      <c r="W16" s="737" t="s">
        <v>975</v>
      </c>
      <c r="X16" s="737" t="s">
        <v>975</v>
      </c>
      <c r="Y16" s="743" t="s">
        <v>975</v>
      </c>
      <c r="Z16" s="737" t="s">
        <v>1178</v>
      </c>
      <c r="AA16" s="737" t="s">
        <v>1178</v>
      </c>
      <c r="AB16" s="737" t="s">
        <v>1178</v>
      </c>
      <c r="AC16" s="737" t="s">
        <v>975</v>
      </c>
      <c r="AD16" s="739">
        <v>1</v>
      </c>
      <c r="AE16" s="737" t="s">
        <v>1178</v>
      </c>
      <c r="AF16" s="744" t="s">
        <v>975</v>
      </c>
      <c r="AG16" s="495">
        <f>SUM(D16:P16)+SUM(T16:AF16)</f>
        <v>391</v>
      </c>
    </row>
    <row r="17" spans="1:33" s="447" customFormat="1" ht="9.75" customHeight="1">
      <c r="A17" s="927"/>
      <c r="B17" s="439" t="s">
        <v>1159</v>
      </c>
      <c r="C17" s="440"/>
      <c r="D17" s="739">
        <v>24</v>
      </c>
      <c r="E17" s="739">
        <v>101</v>
      </c>
      <c r="F17" s="737" t="s">
        <v>975</v>
      </c>
      <c r="G17" s="737" t="s">
        <v>975</v>
      </c>
      <c r="H17" s="739">
        <v>72</v>
      </c>
      <c r="I17" s="739">
        <v>53</v>
      </c>
      <c r="J17" s="741">
        <v>79</v>
      </c>
      <c r="K17" s="737" t="s">
        <v>975</v>
      </c>
      <c r="L17" s="737" t="s">
        <v>975</v>
      </c>
      <c r="M17" s="737" t="s">
        <v>975</v>
      </c>
      <c r="N17" s="737" t="s">
        <v>975</v>
      </c>
      <c r="O17" s="741">
        <v>51</v>
      </c>
      <c r="P17" s="737" t="s">
        <v>975</v>
      </c>
      <c r="Q17" s="927"/>
      <c r="R17" s="439" t="s">
        <v>1159</v>
      </c>
      <c r="S17" s="440"/>
      <c r="T17" s="739">
        <v>2</v>
      </c>
      <c r="U17" s="737" t="s">
        <v>975</v>
      </c>
      <c r="V17" s="739">
        <v>8</v>
      </c>
      <c r="W17" s="737" t="s">
        <v>975</v>
      </c>
      <c r="X17" s="737" t="s">
        <v>975</v>
      </c>
      <c r="Y17" s="743" t="s">
        <v>975</v>
      </c>
      <c r="Z17" s="737" t="s">
        <v>1178</v>
      </c>
      <c r="AA17" s="737" t="s">
        <v>1178</v>
      </c>
      <c r="AB17" s="737" t="s">
        <v>1178</v>
      </c>
      <c r="AC17" s="737" t="s">
        <v>975</v>
      </c>
      <c r="AD17" s="739">
        <v>1</v>
      </c>
      <c r="AE17" s="737" t="s">
        <v>1178</v>
      </c>
      <c r="AF17" s="744" t="s">
        <v>975</v>
      </c>
      <c r="AG17" s="495">
        <f>SUM(D17:P17)+SUM(T17:AF17)</f>
        <v>391</v>
      </c>
    </row>
    <row r="18" spans="1:33" s="447" customFormat="1" ht="9.75" customHeight="1">
      <c r="A18" s="927"/>
      <c r="B18" s="439" t="s">
        <v>1160</v>
      </c>
      <c r="C18" s="440"/>
      <c r="D18" s="737" t="s">
        <v>975</v>
      </c>
      <c r="E18" s="737" t="s">
        <v>975</v>
      </c>
      <c r="F18" s="737" t="s">
        <v>975</v>
      </c>
      <c r="G18" s="737" t="s">
        <v>975</v>
      </c>
      <c r="H18" s="737" t="s">
        <v>975</v>
      </c>
      <c r="I18" s="737" t="s">
        <v>975</v>
      </c>
      <c r="J18" s="743" t="s">
        <v>975</v>
      </c>
      <c r="K18" s="737" t="s">
        <v>975</v>
      </c>
      <c r="L18" s="737" t="s">
        <v>975</v>
      </c>
      <c r="M18" s="737" t="s">
        <v>975</v>
      </c>
      <c r="N18" s="737" t="s">
        <v>975</v>
      </c>
      <c r="O18" s="737" t="s">
        <v>975</v>
      </c>
      <c r="P18" s="737" t="s">
        <v>975</v>
      </c>
      <c r="Q18" s="927"/>
      <c r="R18" s="439" t="s">
        <v>1160</v>
      </c>
      <c r="S18" s="440"/>
      <c r="T18" s="737" t="s">
        <v>975</v>
      </c>
      <c r="U18" s="737" t="s">
        <v>975</v>
      </c>
      <c r="V18" s="737" t="s">
        <v>975</v>
      </c>
      <c r="W18" s="737" t="s">
        <v>975</v>
      </c>
      <c r="X18" s="737" t="s">
        <v>975</v>
      </c>
      <c r="Y18" s="743" t="s">
        <v>975</v>
      </c>
      <c r="Z18" s="737" t="s">
        <v>975</v>
      </c>
      <c r="AA18" s="737" t="s">
        <v>975</v>
      </c>
      <c r="AB18" s="737" t="s">
        <v>975</v>
      </c>
      <c r="AC18" s="737" t="s">
        <v>975</v>
      </c>
      <c r="AD18" s="737" t="s">
        <v>975</v>
      </c>
      <c r="AE18" s="737" t="s">
        <v>975</v>
      </c>
      <c r="AF18" s="744" t="s">
        <v>1178</v>
      </c>
      <c r="AG18" s="495">
        <f aca="true" t="shared" si="3" ref="AG18:AG44">SUM(D18:P18)+SUM(T18:AF18)</f>
        <v>0</v>
      </c>
    </row>
    <row r="19" spans="1:33" s="447" customFormat="1" ht="9.75" customHeight="1">
      <c r="A19" s="927"/>
      <c r="B19" s="439" t="s">
        <v>1161</v>
      </c>
      <c r="C19" s="440"/>
      <c r="D19" s="737" t="s">
        <v>975</v>
      </c>
      <c r="E19" s="737" t="s">
        <v>975</v>
      </c>
      <c r="F19" s="737" t="s">
        <v>975</v>
      </c>
      <c r="G19" s="737" t="s">
        <v>975</v>
      </c>
      <c r="H19" s="737" t="s">
        <v>975</v>
      </c>
      <c r="I19" s="737" t="s">
        <v>975</v>
      </c>
      <c r="J19" s="743" t="s">
        <v>975</v>
      </c>
      <c r="K19" s="737" t="s">
        <v>975</v>
      </c>
      <c r="L19" s="737" t="s">
        <v>975</v>
      </c>
      <c r="M19" s="737" t="s">
        <v>975</v>
      </c>
      <c r="N19" s="737" t="s">
        <v>975</v>
      </c>
      <c r="O19" s="737" t="s">
        <v>975</v>
      </c>
      <c r="P19" s="737" t="s">
        <v>975</v>
      </c>
      <c r="Q19" s="927"/>
      <c r="R19" s="439" t="s">
        <v>1161</v>
      </c>
      <c r="S19" s="440"/>
      <c r="T19" s="737" t="s">
        <v>975</v>
      </c>
      <c r="U19" s="737" t="s">
        <v>975</v>
      </c>
      <c r="V19" s="737" t="s">
        <v>975</v>
      </c>
      <c r="W19" s="737" t="s">
        <v>975</v>
      </c>
      <c r="X19" s="737" t="s">
        <v>975</v>
      </c>
      <c r="Y19" s="743" t="s">
        <v>975</v>
      </c>
      <c r="Z19" s="737" t="s">
        <v>975</v>
      </c>
      <c r="AA19" s="737" t="s">
        <v>975</v>
      </c>
      <c r="AB19" s="737" t="s">
        <v>975</v>
      </c>
      <c r="AC19" s="737" t="s">
        <v>975</v>
      </c>
      <c r="AD19" s="737" t="s">
        <v>975</v>
      </c>
      <c r="AE19" s="737" t="s">
        <v>975</v>
      </c>
      <c r="AF19" s="744" t="s">
        <v>1178</v>
      </c>
      <c r="AG19" s="495">
        <f t="shared" si="3"/>
        <v>0</v>
      </c>
    </row>
    <row r="20" spans="1:33" s="447" customFormat="1" ht="9.75" customHeight="1">
      <c r="A20" s="926" t="s">
        <v>1165</v>
      </c>
      <c r="B20" s="439" t="s">
        <v>1163</v>
      </c>
      <c r="C20" s="440"/>
      <c r="D20" s="737" t="s">
        <v>975</v>
      </c>
      <c r="E20" s="739">
        <f>SUM(E21:E22)</f>
        <v>37</v>
      </c>
      <c r="F20" s="737" t="s">
        <v>975</v>
      </c>
      <c r="G20" s="739">
        <f>SUM(G21:G22)</f>
        <v>31</v>
      </c>
      <c r="H20" s="739">
        <f>SUM(H21:H22)</f>
        <v>21</v>
      </c>
      <c r="I20" s="739">
        <f>SUM(I21:I22)</f>
        <v>93</v>
      </c>
      <c r="J20" s="741">
        <f>SUM(J21:J22)</f>
        <v>39</v>
      </c>
      <c r="K20" s="739">
        <f>SUM(K21:K22)</f>
        <v>28</v>
      </c>
      <c r="L20" s="737" t="s">
        <v>975</v>
      </c>
      <c r="M20" s="737" t="s">
        <v>975</v>
      </c>
      <c r="N20" s="737" t="s">
        <v>975</v>
      </c>
      <c r="O20" s="743" t="s">
        <v>975</v>
      </c>
      <c r="P20" s="737" t="s">
        <v>975</v>
      </c>
      <c r="Q20" s="926" t="s">
        <v>1165</v>
      </c>
      <c r="R20" s="439" t="s">
        <v>1163</v>
      </c>
      <c r="S20" s="440"/>
      <c r="T20" s="739">
        <f>SUM(T21:T22)</f>
        <v>20</v>
      </c>
      <c r="U20" s="737" t="s">
        <v>975</v>
      </c>
      <c r="V20" s="739">
        <f>SUM(V21:V22)</f>
        <v>12</v>
      </c>
      <c r="W20" s="737" t="s">
        <v>975</v>
      </c>
      <c r="X20" s="737" t="s">
        <v>975</v>
      </c>
      <c r="Y20" s="743" t="s">
        <v>975</v>
      </c>
      <c r="Z20" s="737" t="s">
        <v>1178</v>
      </c>
      <c r="AA20" s="737" t="s">
        <v>1178</v>
      </c>
      <c r="AB20" s="737" t="s">
        <v>1178</v>
      </c>
      <c r="AC20" s="739">
        <f>SUM(AC21:AC22)</f>
        <v>23</v>
      </c>
      <c r="AD20" s="737" t="s">
        <v>1178</v>
      </c>
      <c r="AE20" s="737" t="s">
        <v>1178</v>
      </c>
      <c r="AF20" s="744" t="s">
        <v>1178</v>
      </c>
      <c r="AG20" s="495">
        <f t="shared" si="3"/>
        <v>304</v>
      </c>
    </row>
    <row r="21" spans="1:33" s="447" customFormat="1" ht="9.75" customHeight="1">
      <c r="A21" s="927"/>
      <c r="B21" s="439" t="s">
        <v>1159</v>
      </c>
      <c r="C21" s="440"/>
      <c r="D21" s="737" t="s">
        <v>975</v>
      </c>
      <c r="E21" s="739">
        <v>37</v>
      </c>
      <c r="F21" s="737" t="s">
        <v>975</v>
      </c>
      <c r="G21" s="739">
        <v>31</v>
      </c>
      <c r="H21" s="739">
        <v>21</v>
      </c>
      <c r="I21" s="739">
        <v>93</v>
      </c>
      <c r="J21" s="741">
        <v>39</v>
      </c>
      <c r="K21" s="739">
        <v>28</v>
      </c>
      <c r="L21" s="737" t="s">
        <v>975</v>
      </c>
      <c r="M21" s="737" t="s">
        <v>975</v>
      </c>
      <c r="N21" s="737" t="s">
        <v>975</v>
      </c>
      <c r="O21" s="743" t="s">
        <v>975</v>
      </c>
      <c r="P21" s="737" t="s">
        <v>975</v>
      </c>
      <c r="Q21" s="927"/>
      <c r="R21" s="439" t="s">
        <v>1159</v>
      </c>
      <c r="S21" s="440"/>
      <c r="T21" s="739">
        <v>20</v>
      </c>
      <c r="U21" s="737" t="s">
        <v>975</v>
      </c>
      <c r="V21" s="739">
        <v>12</v>
      </c>
      <c r="W21" s="737" t="s">
        <v>975</v>
      </c>
      <c r="X21" s="737" t="s">
        <v>975</v>
      </c>
      <c r="Y21" s="743" t="s">
        <v>975</v>
      </c>
      <c r="Z21" s="737" t="s">
        <v>1178</v>
      </c>
      <c r="AA21" s="737" t="s">
        <v>1178</v>
      </c>
      <c r="AB21" s="737" t="s">
        <v>1178</v>
      </c>
      <c r="AC21" s="739">
        <v>23</v>
      </c>
      <c r="AD21" s="737" t="s">
        <v>1178</v>
      </c>
      <c r="AE21" s="737" t="s">
        <v>1178</v>
      </c>
      <c r="AF21" s="744" t="s">
        <v>1178</v>
      </c>
      <c r="AG21" s="495">
        <f>SUM(D21:P21)+SUM(T21:AF21)</f>
        <v>304</v>
      </c>
    </row>
    <row r="22" spans="1:33" s="447" customFormat="1" ht="9.75" customHeight="1">
      <c r="A22" s="927"/>
      <c r="B22" s="439" t="s">
        <v>1160</v>
      </c>
      <c r="C22" s="440"/>
      <c r="D22" s="737" t="s">
        <v>975</v>
      </c>
      <c r="E22" s="737" t="s">
        <v>975</v>
      </c>
      <c r="F22" s="737" t="s">
        <v>975</v>
      </c>
      <c r="G22" s="737" t="s">
        <v>975</v>
      </c>
      <c r="H22" s="737" t="s">
        <v>975</v>
      </c>
      <c r="I22" s="737" t="s">
        <v>975</v>
      </c>
      <c r="J22" s="743" t="s">
        <v>975</v>
      </c>
      <c r="K22" s="737" t="s">
        <v>975</v>
      </c>
      <c r="L22" s="737" t="s">
        <v>975</v>
      </c>
      <c r="M22" s="737" t="s">
        <v>975</v>
      </c>
      <c r="N22" s="737" t="s">
        <v>975</v>
      </c>
      <c r="O22" s="737" t="s">
        <v>975</v>
      </c>
      <c r="P22" s="737" t="s">
        <v>975</v>
      </c>
      <c r="Q22" s="927"/>
      <c r="R22" s="439" t="s">
        <v>1160</v>
      </c>
      <c r="S22" s="440"/>
      <c r="T22" s="737" t="s">
        <v>975</v>
      </c>
      <c r="U22" s="737" t="s">
        <v>975</v>
      </c>
      <c r="V22" s="737" t="s">
        <v>975</v>
      </c>
      <c r="W22" s="737" t="s">
        <v>975</v>
      </c>
      <c r="X22" s="737" t="s">
        <v>975</v>
      </c>
      <c r="Y22" s="743" t="s">
        <v>975</v>
      </c>
      <c r="Z22" s="737" t="s">
        <v>975</v>
      </c>
      <c r="AA22" s="737" t="s">
        <v>975</v>
      </c>
      <c r="AB22" s="737" t="s">
        <v>975</v>
      </c>
      <c r="AC22" s="737" t="s">
        <v>975</v>
      </c>
      <c r="AD22" s="737" t="s">
        <v>975</v>
      </c>
      <c r="AE22" s="737" t="s">
        <v>975</v>
      </c>
      <c r="AF22" s="744" t="s">
        <v>975</v>
      </c>
      <c r="AG22" s="495">
        <f t="shared" si="3"/>
        <v>0</v>
      </c>
    </row>
    <row r="23" spans="1:33" s="447" customFormat="1" ht="9.75" customHeight="1">
      <c r="A23" s="927"/>
      <c r="B23" s="439" t="s">
        <v>1161</v>
      </c>
      <c r="C23" s="440"/>
      <c r="D23" s="737" t="s">
        <v>975</v>
      </c>
      <c r="E23" s="737" t="s">
        <v>975</v>
      </c>
      <c r="F23" s="737" t="s">
        <v>975</v>
      </c>
      <c r="G23" s="737" t="s">
        <v>975</v>
      </c>
      <c r="H23" s="737" t="s">
        <v>975</v>
      </c>
      <c r="I23" s="737" t="s">
        <v>975</v>
      </c>
      <c r="J23" s="743" t="s">
        <v>975</v>
      </c>
      <c r="K23" s="737" t="s">
        <v>975</v>
      </c>
      <c r="L23" s="737" t="s">
        <v>975</v>
      </c>
      <c r="M23" s="737" t="s">
        <v>975</v>
      </c>
      <c r="N23" s="737" t="s">
        <v>975</v>
      </c>
      <c r="O23" s="737" t="s">
        <v>975</v>
      </c>
      <c r="P23" s="737" t="s">
        <v>975</v>
      </c>
      <c r="Q23" s="927"/>
      <c r="R23" s="439" t="s">
        <v>1161</v>
      </c>
      <c r="S23" s="440"/>
      <c r="T23" s="737" t="s">
        <v>975</v>
      </c>
      <c r="U23" s="737" t="s">
        <v>975</v>
      </c>
      <c r="V23" s="737" t="s">
        <v>975</v>
      </c>
      <c r="W23" s="737" t="s">
        <v>975</v>
      </c>
      <c r="X23" s="737" t="s">
        <v>975</v>
      </c>
      <c r="Y23" s="743" t="s">
        <v>975</v>
      </c>
      <c r="Z23" s="737" t="s">
        <v>975</v>
      </c>
      <c r="AA23" s="737" t="s">
        <v>975</v>
      </c>
      <c r="AB23" s="737" t="s">
        <v>975</v>
      </c>
      <c r="AC23" s="737" t="s">
        <v>975</v>
      </c>
      <c r="AD23" s="737" t="s">
        <v>975</v>
      </c>
      <c r="AE23" s="737" t="s">
        <v>975</v>
      </c>
      <c r="AF23" s="744" t="s">
        <v>975</v>
      </c>
      <c r="AG23" s="495">
        <f t="shared" si="3"/>
        <v>0</v>
      </c>
    </row>
    <row r="24" spans="1:33" s="447" customFormat="1" ht="9.75" customHeight="1">
      <c r="A24" s="926" t="s">
        <v>681</v>
      </c>
      <c r="B24" s="439" t="s">
        <v>1163</v>
      </c>
      <c r="C24" s="440"/>
      <c r="D24" s="739">
        <f aca="true" t="shared" si="4" ref="D24:K24">SUM(D25:D27)</f>
        <v>400</v>
      </c>
      <c r="E24" s="739">
        <f t="shared" si="4"/>
        <v>219</v>
      </c>
      <c r="F24" s="739">
        <f t="shared" si="4"/>
        <v>100</v>
      </c>
      <c r="G24" s="739">
        <f t="shared" si="4"/>
        <v>150</v>
      </c>
      <c r="H24" s="739">
        <f t="shared" si="4"/>
        <v>177</v>
      </c>
      <c r="I24" s="739">
        <f t="shared" si="4"/>
        <v>89</v>
      </c>
      <c r="J24" s="741">
        <f t="shared" si="4"/>
        <v>700</v>
      </c>
      <c r="K24" s="739">
        <f t="shared" si="4"/>
        <v>228</v>
      </c>
      <c r="L24" s="739">
        <v>1</v>
      </c>
      <c r="M24" s="739">
        <f>SUM(M25:M27)</f>
        <v>10</v>
      </c>
      <c r="N24" s="739">
        <f>SUM(N25:N27)</f>
        <v>1</v>
      </c>
      <c r="O24" s="739">
        <f>SUM(O25:O27)</f>
        <v>255</v>
      </c>
      <c r="P24" s="739">
        <f>SUM(P25:P27)</f>
        <v>19</v>
      </c>
      <c r="Q24" s="926" t="s">
        <v>681</v>
      </c>
      <c r="R24" s="439" t="s">
        <v>1163</v>
      </c>
      <c r="S24" s="440"/>
      <c r="T24" s="739">
        <f>SUM(T25:T27)</f>
        <v>159</v>
      </c>
      <c r="U24" s="737" t="s">
        <v>975</v>
      </c>
      <c r="V24" s="739">
        <f>SUM(V25:V27)</f>
        <v>120</v>
      </c>
      <c r="W24" s="737" t="s">
        <v>975</v>
      </c>
      <c r="X24" s="737" t="s">
        <v>975</v>
      </c>
      <c r="Y24" s="743" t="s">
        <v>975</v>
      </c>
      <c r="Z24" s="737" t="s">
        <v>1178</v>
      </c>
      <c r="AA24" s="737" t="s">
        <v>1178</v>
      </c>
      <c r="AB24" s="739">
        <f>SUM(AB25:AB27)</f>
        <v>7</v>
      </c>
      <c r="AC24" s="739">
        <f>SUM(AC25:AC27)</f>
        <v>1</v>
      </c>
      <c r="AD24" s="737" t="s">
        <v>1178</v>
      </c>
      <c r="AE24" s="737" t="s">
        <v>1178</v>
      </c>
      <c r="AF24" s="742">
        <v>2</v>
      </c>
      <c r="AG24" s="495">
        <f t="shared" si="3"/>
        <v>2638</v>
      </c>
    </row>
    <row r="25" spans="1:33" s="447" customFormat="1" ht="9.75" customHeight="1">
      <c r="A25" s="927"/>
      <c r="B25" s="439" t="s">
        <v>1159</v>
      </c>
      <c r="C25" s="440"/>
      <c r="D25" s="739">
        <v>400</v>
      </c>
      <c r="E25" s="739">
        <v>219</v>
      </c>
      <c r="F25" s="739">
        <v>100</v>
      </c>
      <c r="G25" s="739">
        <v>150</v>
      </c>
      <c r="H25" s="739">
        <v>177</v>
      </c>
      <c r="I25" s="739">
        <v>89</v>
      </c>
      <c r="J25" s="741">
        <v>700</v>
      </c>
      <c r="K25" s="739">
        <v>228</v>
      </c>
      <c r="L25" s="739">
        <v>1</v>
      </c>
      <c r="M25" s="739">
        <v>10</v>
      </c>
      <c r="N25" s="737" t="s">
        <v>975</v>
      </c>
      <c r="O25" s="741">
        <v>255</v>
      </c>
      <c r="P25" s="739">
        <v>19</v>
      </c>
      <c r="Q25" s="927"/>
      <c r="R25" s="439" t="s">
        <v>1159</v>
      </c>
      <c r="S25" s="440"/>
      <c r="T25" s="739">
        <v>159</v>
      </c>
      <c r="U25" s="737" t="s">
        <v>975</v>
      </c>
      <c r="V25" s="739">
        <v>119</v>
      </c>
      <c r="W25" s="737" t="s">
        <v>975</v>
      </c>
      <c r="X25" s="737" t="s">
        <v>975</v>
      </c>
      <c r="Y25" s="743" t="s">
        <v>975</v>
      </c>
      <c r="Z25" s="737" t="s">
        <v>1178</v>
      </c>
      <c r="AA25" s="737" t="s">
        <v>1178</v>
      </c>
      <c r="AB25" s="739">
        <v>7</v>
      </c>
      <c r="AC25" s="739">
        <v>1</v>
      </c>
      <c r="AD25" s="737" t="s">
        <v>1178</v>
      </c>
      <c r="AE25" s="737" t="s">
        <v>1178</v>
      </c>
      <c r="AF25" s="742">
        <v>2</v>
      </c>
      <c r="AG25" s="495">
        <f t="shared" si="3"/>
        <v>2636</v>
      </c>
    </row>
    <row r="26" spans="1:33" s="447" customFormat="1" ht="9.75" customHeight="1">
      <c r="A26" s="927"/>
      <c r="B26" s="439" t="s">
        <v>1160</v>
      </c>
      <c r="C26" s="440"/>
      <c r="D26" s="737" t="s">
        <v>975</v>
      </c>
      <c r="E26" s="737" t="s">
        <v>975</v>
      </c>
      <c r="F26" s="737" t="s">
        <v>975</v>
      </c>
      <c r="G26" s="737" t="s">
        <v>975</v>
      </c>
      <c r="H26" s="737" t="s">
        <v>975</v>
      </c>
      <c r="I26" s="737" t="s">
        <v>975</v>
      </c>
      <c r="J26" s="743" t="s">
        <v>975</v>
      </c>
      <c r="K26" s="737" t="s">
        <v>975</v>
      </c>
      <c r="L26" s="737" t="s">
        <v>975</v>
      </c>
      <c r="M26" s="737" t="s">
        <v>975</v>
      </c>
      <c r="N26" s="739">
        <v>1</v>
      </c>
      <c r="O26" s="737" t="s">
        <v>975</v>
      </c>
      <c r="P26" s="737" t="s">
        <v>975</v>
      </c>
      <c r="Q26" s="927"/>
      <c r="R26" s="439" t="s">
        <v>1160</v>
      </c>
      <c r="S26" s="440"/>
      <c r="T26" s="737" t="s">
        <v>975</v>
      </c>
      <c r="U26" s="737" t="s">
        <v>975</v>
      </c>
      <c r="V26" s="739">
        <v>1</v>
      </c>
      <c r="W26" s="737" t="s">
        <v>975</v>
      </c>
      <c r="X26" s="737" t="s">
        <v>975</v>
      </c>
      <c r="Y26" s="743" t="s">
        <v>975</v>
      </c>
      <c r="Z26" s="737" t="s">
        <v>975</v>
      </c>
      <c r="AA26" s="737" t="s">
        <v>975</v>
      </c>
      <c r="AB26" s="737" t="s">
        <v>975</v>
      </c>
      <c r="AC26" s="737" t="s">
        <v>975</v>
      </c>
      <c r="AD26" s="737" t="s">
        <v>975</v>
      </c>
      <c r="AE26" s="737" t="s">
        <v>975</v>
      </c>
      <c r="AF26" s="744" t="s">
        <v>1178</v>
      </c>
      <c r="AG26" s="495">
        <f t="shared" si="3"/>
        <v>2</v>
      </c>
    </row>
    <row r="27" spans="1:33" s="447" customFormat="1" ht="9.75" customHeight="1">
      <c r="A27" s="927"/>
      <c r="B27" s="439" t="s">
        <v>1161</v>
      </c>
      <c r="C27" s="440"/>
      <c r="D27" s="737" t="s">
        <v>975</v>
      </c>
      <c r="E27" s="737" t="s">
        <v>975</v>
      </c>
      <c r="F27" s="737" t="s">
        <v>975</v>
      </c>
      <c r="G27" s="737" t="s">
        <v>975</v>
      </c>
      <c r="H27" s="737" t="s">
        <v>975</v>
      </c>
      <c r="I27" s="737" t="s">
        <v>975</v>
      </c>
      <c r="J27" s="743" t="s">
        <v>975</v>
      </c>
      <c r="K27" s="737" t="s">
        <v>975</v>
      </c>
      <c r="L27" s="737" t="s">
        <v>975</v>
      </c>
      <c r="M27" s="737" t="s">
        <v>975</v>
      </c>
      <c r="N27" s="737" t="s">
        <v>975</v>
      </c>
      <c r="O27" s="737" t="s">
        <v>975</v>
      </c>
      <c r="P27" s="737" t="s">
        <v>975</v>
      </c>
      <c r="Q27" s="927"/>
      <c r="R27" s="439" t="s">
        <v>1161</v>
      </c>
      <c r="S27" s="440"/>
      <c r="T27" s="737" t="s">
        <v>975</v>
      </c>
      <c r="U27" s="737" t="s">
        <v>975</v>
      </c>
      <c r="V27" s="737" t="s">
        <v>975</v>
      </c>
      <c r="W27" s="737" t="s">
        <v>975</v>
      </c>
      <c r="X27" s="737" t="s">
        <v>975</v>
      </c>
      <c r="Y27" s="743" t="s">
        <v>975</v>
      </c>
      <c r="Z27" s="737" t="s">
        <v>975</v>
      </c>
      <c r="AA27" s="737" t="s">
        <v>975</v>
      </c>
      <c r="AB27" s="737" t="s">
        <v>975</v>
      </c>
      <c r="AC27" s="737" t="s">
        <v>975</v>
      </c>
      <c r="AD27" s="737" t="s">
        <v>975</v>
      </c>
      <c r="AE27" s="737" t="s">
        <v>975</v>
      </c>
      <c r="AF27" s="744" t="s">
        <v>975</v>
      </c>
      <c r="AG27" s="495">
        <f t="shared" si="3"/>
        <v>0</v>
      </c>
    </row>
    <row r="28" spans="1:33" s="447" customFormat="1" ht="9.75" customHeight="1">
      <c r="A28" s="926" t="s">
        <v>682</v>
      </c>
      <c r="B28" s="439" t="s">
        <v>1163</v>
      </c>
      <c r="C28" s="440"/>
      <c r="D28" s="739">
        <f aca="true" t="shared" si="5" ref="D28:P28">SUM(D29:D31)</f>
        <v>285</v>
      </c>
      <c r="E28" s="739">
        <f t="shared" si="5"/>
        <v>269</v>
      </c>
      <c r="F28" s="737" t="s">
        <v>975</v>
      </c>
      <c r="G28" s="739">
        <f t="shared" si="5"/>
        <v>378</v>
      </c>
      <c r="H28" s="739">
        <f t="shared" si="5"/>
        <v>149</v>
      </c>
      <c r="I28" s="739">
        <f t="shared" si="5"/>
        <v>244</v>
      </c>
      <c r="J28" s="741">
        <f t="shared" si="5"/>
        <v>2498</v>
      </c>
      <c r="K28" s="737" t="s">
        <v>975</v>
      </c>
      <c r="L28" s="737" t="s">
        <v>975</v>
      </c>
      <c r="M28" s="737" t="s">
        <v>975</v>
      </c>
      <c r="N28" s="737" t="s">
        <v>975</v>
      </c>
      <c r="O28" s="737" t="s">
        <v>975</v>
      </c>
      <c r="P28" s="739">
        <f t="shared" si="5"/>
        <v>38</v>
      </c>
      <c r="Q28" s="926" t="s">
        <v>682</v>
      </c>
      <c r="R28" s="439" t="s">
        <v>1163</v>
      </c>
      <c r="S28" s="440"/>
      <c r="T28" s="739">
        <f>SUM(T29:T31)</f>
        <v>163</v>
      </c>
      <c r="U28" s="737" t="s">
        <v>975</v>
      </c>
      <c r="V28" s="739">
        <f>SUM(V29:V31)</f>
        <v>173</v>
      </c>
      <c r="W28" s="739">
        <f>SUM(W29:W31)</f>
        <v>90</v>
      </c>
      <c r="X28" s="737" t="s">
        <v>975</v>
      </c>
      <c r="Y28" s="743" t="s">
        <v>975</v>
      </c>
      <c r="Z28" s="737" t="s">
        <v>1178</v>
      </c>
      <c r="AA28" s="737" t="s">
        <v>1178</v>
      </c>
      <c r="AB28" s="737" t="s">
        <v>1178</v>
      </c>
      <c r="AC28" s="739">
        <f>SUM(AC29:AC31)</f>
        <v>82</v>
      </c>
      <c r="AD28" s="737" t="s">
        <v>1178</v>
      </c>
      <c r="AE28" s="737" t="s">
        <v>1178</v>
      </c>
      <c r="AF28" s="744" t="s">
        <v>1178</v>
      </c>
      <c r="AG28" s="495">
        <f t="shared" si="3"/>
        <v>4369</v>
      </c>
    </row>
    <row r="29" spans="1:33" s="447" customFormat="1" ht="9.75" customHeight="1">
      <c r="A29" s="927"/>
      <c r="B29" s="439" t="s">
        <v>1159</v>
      </c>
      <c r="C29" s="440"/>
      <c r="D29" s="739">
        <v>285</v>
      </c>
      <c r="E29" s="739">
        <v>269</v>
      </c>
      <c r="F29" s="737" t="s">
        <v>975</v>
      </c>
      <c r="G29" s="739">
        <v>378</v>
      </c>
      <c r="H29" s="739">
        <v>149</v>
      </c>
      <c r="I29" s="739">
        <v>244</v>
      </c>
      <c r="J29" s="741">
        <v>2498</v>
      </c>
      <c r="K29" s="737" t="s">
        <v>975</v>
      </c>
      <c r="L29" s="737" t="s">
        <v>975</v>
      </c>
      <c r="M29" s="737" t="s">
        <v>975</v>
      </c>
      <c r="N29" s="737" t="s">
        <v>975</v>
      </c>
      <c r="O29" s="737" t="s">
        <v>975</v>
      </c>
      <c r="P29" s="739">
        <v>38</v>
      </c>
      <c r="Q29" s="927"/>
      <c r="R29" s="439" t="s">
        <v>1159</v>
      </c>
      <c r="S29" s="440"/>
      <c r="T29" s="739">
        <v>163</v>
      </c>
      <c r="U29" s="737" t="s">
        <v>975</v>
      </c>
      <c r="V29" s="739">
        <v>173</v>
      </c>
      <c r="W29" s="739">
        <v>90</v>
      </c>
      <c r="X29" s="737" t="s">
        <v>975</v>
      </c>
      <c r="Y29" s="743" t="s">
        <v>975</v>
      </c>
      <c r="Z29" s="737" t="s">
        <v>1178</v>
      </c>
      <c r="AA29" s="737" t="s">
        <v>1178</v>
      </c>
      <c r="AB29" s="737" t="s">
        <v>1178</v>
      </c>
      <c r="AC29" s="739">
        <v>82</v>
      </c>
      <c r="AD29" s="737" t="s">
        <v>1178</v>
      </c>
      <c r="AE29" s="737" t="s">
        <v>1178</v>
      </c>
      <c r="AF29" s="744" t="s">
        <v>1178</v>
      </c>
      <c r="AG29" s="495">
        <f t="shared" si="3"/>
        <v>4369</v>
      </c>
    </row>
    <row r="30" spans="1:33" s="447" customFormat="1" ht="9.75" customHeight="1">
      <c r="A30" s="927"/>
      <c r="B30" s="439" t="s">
        <v>1160</v>
      </c>
      <c r="C30" s="440"/>
      <c r="D30" s="737" t="s">
        <v>975</v>
      </c>
      <c r="E30" s="737" t="s">
        <v>975</v>
      </c>
      <c r="F30" s="737" t="s">
        <v>975</v>
      </c>
      <c r="G30" s="737" t="s">
        <v>975</v>
      </c>
      <c r="H30" s="737" t="s">
        <v>975</v>
      </c>
      <c r="I30" s="737" t="s">
        <v>975</v>
      </c>
      <c r="J30" s="743" t="s">
        <v>975</v>
      </c>
      <c r="K30" s="737" t="s">
        <v>975</v>
      </c>
      <c r="L30" s="737" t="s">
        <v>975</v>
      </c>
      <c r="M30" s="737" t="s">
        <v>975</v>
      </c>
      <c r="N30" s="737" t="s">
        <v>975</v>
      </c>
      <c r="O30" s="737" t="s">
        <v>975</v>
      </c>
      <c r="P30" s="737" t="s">
        <v>975</v>
      </c>
      <c r="Q30" s="927"/>
      <c r="R30" s="439" t="s">
        <v>1160</v>
      </c>
      <c r="S30" s="440"/>
      <c r="T30" s="737" t="s">
        <v>975</v>
      </c>
      <c r="U30" s="737" t="s">
        <v>975</v>
      </c>
      <c r="V30" s="737" t="s">
        <v>975</v>
      </c>
      <c r="W30" s="737" t="s">
        <v>975</v>
      </c>
      <c r="X30" s="737" t="s">
        <v>975</v>
      </c>
      <c r="Y30" s="743" t="s">
        <v>975</v>
      </c>
      <c r="Z30" s="737" t="s">
        <v>975</v>
      </c>
      <c r="AA30" s="737" t="s">
        <v>975</v>
      </c>
      <c r="AB30" s="737" t="s">
        <v>975</v>
      </c>
      <c r="AC30" s="737" t="s">
        <v>975</v>
      </c>
      <c r="AD30" s="737" t="s">
        <v>975</v>
      </c>
      <c r="AE30" s="737" t="s">
        <v>975</v>
      </c>
      <c r="AF30" s="744" t="s">
        <v>975</v>
      </c>
      <c r="AG30" s="499">
        <f t="shared" si="3"/>
        <v>0</v>
      </c>
    </row>
    <row r="31" spans="1:33" s="447" customFormat="1" ht="9.75" customHeight="1">
      <c r="A31" s="927"/>
      <c r="B31" s="439" t="s">
        <v>1161</v>
      </c>
      <c r="C31" s="440"/>
      <c r="D31" s="737" t="s">
        <v>975</v>
      </c>
      <c r="E31" s="737" t="s">
        <v>975</v>
      </c>
      <c r="F31" s="737" t="s">
        <v>975</v>
      </c>
      <c r="G31" s="737" t="s">
        <v>975</v>
      </c>
      <c r="H31" s="737" t="s">
        <v>975</v>
      </c>
      <c r="I31" s="737" t="s">
        <v>975</v>
      </c>
      <c r="J31" s="743" t="s">
        <v>975</v>
      </c>
      <c r="K31" s="737" t="s">
        <v>975</v>
      </c>
      <c r="L31" s="737" t="s">
        <v>975</v>
      </c>
      <c r="M31" s="737" t="s">
        <v>975</v>
      </c>
      <c r="N31" s="737" t="s">
        <v>975</v>
      </c>
      <c r="O31" s="737" t="s">
        <v>975</v>
      </c>
      <c r="P31" s="737" t="s">
        <v>975</v>
      </c>
      <c r="Q31" s="927"/>
      <c r="R31" s="439" t="s">
        <v>1161</v>
      </c>
      <c r="S31" s="440"/>
      <c r="T31" s="737" t="s">
        <v>975</v>
      </c>
      <c r="U31" s="737" t="s">
        <v>975</v>
      </c>
      <c r="V31" s="737" t="s">
        <v>975</v>
      </c>
      <c r="W31" s="737" t="s">
        <v>975</v>
      </c>
      <c r="X31" s="737" t="s">
        <v>975</v>
      </c>
      <c r="Y31" s="743" t="s">
        <v>975</v>
      </c>
      <c r="Z31" s="737" t="s">
        <v>975</v>
      </c>
      <c r="AA31" s="737" t="s">
        <v>975</v>
      </c>
      <c r="AB31" s="737" t="s">
        <v>975</v>
      </c>
      <c r="AC31" s="737" t="s">
        <v>975</v>
      </c>
      <c r="AD31" s="737" t="s">
        <v>975</v>
      </c>
      <c r="AE31" s="737" t="s">
        <v>975</v>
      </c>
      <c r="AF31" s="744" t="s">
        <v>975</v>
      </c>
      <c r="AG31" s="499">
        <f t="shared" si="3"/>
        <v>0</v>
      </c>
    </row>
    <row r="32" spans="1:33" s="447" customFormat="1" ht="9" customHeight="1">
      <c r="A32" s="926" t="s">
        <v>683</v>
      </c>
      <c r="B32" s="439" t="s">
        <v>1163</v>
      </c>
      <c r="C32" s="440"/>
      <c r="D32" s="739">
        <f>SUM(D33:D35)</f>
        <v>638</v>
      </c>
      <c r="E32" s="739">
        <f aca="true" t="shared" si="6" ref="E32:P32">SUM(E33:E35)</f>
        <v>85</v>
      </c>
      <c r="F32" s="739">
        <f t="shared" si="6"/>
        <v>73</v>
      </c>
      <c r="G32" s="739">
        <f t="shared" si="6"/>
        <v>279</v>
      </c>
      <c r="H32" s="739">
        <f t="shared" si="6"/>
        <v>54</v>
      </c>
      <c r="I32" s="739">
        <f t="shared" si="6"/>
        <v>262</v>
      </c>
      <c r="J32" s="741">
        <f t="shared" si="6"/>
        <v>234</v>
      </c>
      <c r="K32" s="739">
        <f t="shared" si="6"/>
        <v>419</v>
      </c>
      <c r="L32" s="737" t="s">
        <v>975</v>
      </c>
      <c r="M32" s="737" t="s">
        <v>975</v>
      </c>
      <c r="N32" s="737" t="s">
        <v>975</v>
      </c>
      <c r="O32" s="743" t="s">
        <v>975</v>
      </c>
      <c r="P32" s="739">
        <f t="shared" si="6"/>
        <v>183</v>
      </c>
      <c r="Q32" s="926" t="s">
        <v>683</v>
      </c>
      <c r="R32" s="439" t="s">
        <v>1163</v>
      </c>
      <c r="S32" s="440"/>
      <c r="T32" s="739">
        <f>SUM(T33:T35)</f>
        <v>51</v>
      </c>
      <c r="U32" s="737" t="s">
        <v>975</v>
      </c>
      <c r="V32" s="739">
        <f>SUM(V33:V35)</f>
        <v>173</v>
      </c>
      <c r="W32" s="739">
        <f>SUM(W33:W35)</f>
        <v>4</v>
      </c>
      <c r="X32" s="737" t="s">
        <v>975</v>
      </c>
      <c r="Y32" s="743" t="s">
        <v>975</v>
      </c>
      <c r="Z32" s="737" t="s">
        <v>1178</v>
      </c>
      <c r="AA32" s="737" t="s">
        <v>1178</v>
      </c>
      <c r="AB32" s="739">
        <f>SUM(AB33:AB35)</f>
        <v>11</v>
      </c>
      <c r="AC32" s="739">
        <f>SUM(AC33:AC35)</f>
        <v>82</v>
      </c>
      <c r="AD32" s="737" t="s">
        <v>1178</v>
      </c>
      <c r="AE32" s="737" t="s">
        <v>1178</v>
      </c>
      <c r="AF32" s="742">
        <f>SUM(AF33:AF35)</f>
        <v>15</v>
      </c>
      <c r="AG32" s="499">
        <f t="shared" si="3"/>
        <v>2563</v>
      </c>
    </row>
    <row r="33" spans="1:33" s="447" customFormat="1" ht="9.75" customHeight="1">
      <c r="A33" s="927"/>
      <c r="B33" s="439" t="s">
        <v>1159</v>
      </c>
      <c r="C33" s="440"/>
      <c r="D33" s="739">
        <v>638</v>
      </c>
      <c r="E33" s="739">
        <v>85</v>
      </c>
      <c r="F33" s="739">
        <v>73</v>
      </c>
      <c r="G33" s="739">
        <v>279</v>
      </c>
      <c r="H33" s="739">
        <v>54</v>
      </c>
      <c r="I33" s="739">
        <v>262</v>
      </c>
      <c r="J33" s="741">
        <v>234</v>
      </c>
      <c r="K33" s="741">
        <v>419</v>
      </c>
      <c r="L33" s="737" t="s">
        <v>975</v>
      </c>
      <c r="M33" s="737" t="s">
        <v>975</v>
      </c>
      <c r="N33" s="737" t="s">
        <v>975</v>
      </c>
      <c r="O33" s="743" t="s">
        <v>975</v>
      </c>
      <c r="P33" s="739">
        <v>183</v>
      </c>
      <c r="Q33" s="927"/>
      <c r="R33" s="439" t="s">
        <v>1159</v>
      </c>
      <c r="S33" s="440"/>
      <c r="T33" s="739">
        <v>51</v>
      </c>
      <c r="U33" s="737" t="s">
        <v>975</v>
      </c>
      <c r="V33" s="739">
        <v>173</v>
      </c>
      <c r="W33" s="739">
        <v>4</v>
      </c>
      <c r="X33" s="737" t="s">
        <v>975</v>
      </c>
      <c r="Y33" s="743" t="s">
        <v>975</v>
      </c>
      <c r="Z33" s="737" t="s">
        <v>1178</v>
      </c>
      <c r="AA33" s="737" t="s">
        <v>1178</v>
      </c>
      <c r="AB33" s="739">
        <v>11</v>
      </c>
      <c r="AC33" s="739">
        <v>82</v>
      </c>
      <c r="AD33" s="737" t="s">
        <v>1178</v>
      </c>
      <c r="AE33" s="737" t="s">
        <v>1178</v>
      </c>
      <c r="AF33" s="742">
        <v>15</v>
      </c>
      <c r="AG33" s="499">
        <f t="shared" si="3"/>
        <v>2563</v>
      </c>
    </row>
    <row r="34" spans="1:33" s="447" customFormat="1" ht="9.75" customHeight="1">
      <c r="A34" s="927"/>
      <c r="B34" s="439" t="s">
        <v>1160</v>
      </c>
      <c r="C34" s="440"/>
      <c r="D34" s="737" t="s">
        <v>975</v>
      </c>
      <c r="E34" s="737" t="s">
        <v>975</v>
      </c>
      <c r="F34" s="737" t="s">
        <v>975</v>
      </c>
      <c r="G34" s="737" t="s">
        <v>975</v>
      </c>
      <c r="H34" s="737" t="s">
        <v>975</v>
      </c>
      <c r="I34" s="737" t="s">
        <v>975</v>
      </c>
      <c r="J34" s="743" t="s">
        <v>975</v>
      </c>
      <c r="K34" s="737" t="s">
        <v>975</v>
      </c>
      <c r="L34" s="737" t="s">
        <v>975</v>
      </c>
      <c r="M34" s="737" t="s">
        <v>975</v>
      </c>
      <c r="N34" s="737" t="s">
        <v>975</v>
      </c>
      <c r="O34" s="737" t="s">
        <v>975</v>
      </c>
      <c r="P34" s="737" t="s">
        <v>975</v>
      </c>
      <c r="Q34" s="927"/>
      <c r="R34" s="439" t="s">
        <v>1160</v>
      </c>
      <c r="S34" s="440"/>
      <c r="T34" s="737" t="s">
        <v>975</v>
      </c>
      <c r="U34" s="737" t="s">
        <v>975</v>
      </c>
      <c r="V34" s="737" t="s">
        <v>975</v>
      </c>
      <c r="W34" s="737" t="s">
        <v>975</v>
      </c>
      <c r="X34" s="737" t="s">
        <v>975</v>
      </c>
      <c r="Y34" s="743" t="s">
        <v>975</v>
      </c>
      <c r="Z34" s="737" t="s">
        <v>975</v>
      </c>
      <c r="AA34" s="737" t="s">
        <v>975</v>
      </c>
      <c r="AB34" s="737" t="s">
        <v>975</v>
      </c>
      <c r="AC34" s="737" t="s">
        <v>975</v>
      </c>
      <c r="AD34" s="737" t="s">
        <v>975</v>
      </c>
      <c r="AE34" s="737" t="s">
        <v>975</v>
      </c>
      <c r="AF34" s="744" t="s">
        <v>975</v>
      </c>
      <c r="AG34" s="499">
        <f t="shared" si="3"/>
        <v>0</v>
      </c>
    </row>
    <row r="35" spans="1:33" s="447" customFormat="1" ht="9.75" customHeight="1">
      <c r="A35" s="927"/>
      <c r="B35" s="439" t="s">
        <v>1161</v>
      </c>
      <c r="C35" s="440"/>
      <c r="D35" s="737" t="s">
        <v>975</v>
      </c>
      <c r="E35" s="737" t="s">
        <v>975</v>
      </c>
      <c r="F35" s="737" t="s">
        <v>975</v>
      </c>
      <c r="G35" s="737" t="s">
        <v>975</v>
      </c>
      <c r="H35" s="737" t="s">
        <v>975</v>
      </c>
      <c r="I35" s="737" t="s">
        <v>975</v>
      </c>
      <c r="J35" s="743" t="s">
        <v>975</v>
      </c>
      <c r="K35" s="737" t="s">
        <v>975</v>
      </c>
      <c r="L35" s="737" t="s">
        <v>975</v>
      </c>
      <c r="M35" s="737" t="s">
        <v>975</v>
      </c>
      <c r="N35" s="737" t="s">
        <v>975</v>
      </c>
      <c r="O35" s="737" t="s">
        <v>975</v>
      </c>
      <c r="P35" s="737" t="s">
        <v>975</v>
      </c>
      <c r="Q35" s="927"/>
      <c r="R35" s="439" t="s">
        <v>1161</v>
      </c>
      <c r="S35" s="440"/>
      <c r="T35" s="737" t="s">
        <v>975</v>
      </c>
      <c r="U35" s="737" t="s">
        <v>975</v>
      </c>
      <c r="V35" s="737" t="s">
        <v>975</v>
      </c>
      <c r="W35" s="737" t="s">
        <v>975</v>
      </c>
      <c r="X35" s="737" t="s">
        <v>975</v>
      </c>
      <c r="Y35" s="743" t="s">
        <v>975</v>
      </c>
      <c r="Z35" s="737" t="s">
        <v>975</v>
      </c>
      <c r="AA35" s="737" t="s">
        <v>975</v>
      </c>
      <c r="AB35" s="737" t="s">
        <v>975</v>
      </c>
      <c r="AC35" s="737" t="s">
        <v>975</v>
      </c>
      <c r="AD35" s="737" t="s">
        <v>975</v>
      </c>
      <c r="AE35" s="737" t="s">
        <v>975</v>
      </c>
      <c r="AF35" s="744" t="s">
        <v>975</v>
      </c>
      <c r="AG35" s="499">
        <f t="shared" si="3"/>
        <v>0</v>
      </c>
    </row>
    <row r="36" spans="1:33" s="447" customFormat="1" ht="10.5" customHeight="1">
      <c r="A36" s="926" t="s">
        <v>1166</v>
      </c>
      <c r="B36" s="439" t="s">
        <v>1163</v>
      </c>
      <c r="C36" s="440"/>
      <c r="D36" s="737" t="s">
        <v>975</v>
      </c>
      <c r="E36" s="739">
        <f>SUM(E37:E39)</f>
        <v>14</v>
      </c>
      <c r="F36" s="737" t="s">
        <v>975</v>
      </c>
      <c r="G36" s="737" t="s">
        <v>975</v>
      </c>
      <c r="H36" s="739">
        <f>SUM(H37:H39)</f>
        <v>2</v>
      </c>
      <c r="I36" s="739">
        <f>SUM(I37:I39)</f>
        <v>104</v>
      </c>
      <c r="J36" s="743" t="s">
        <v>975</v>
      </c>
      <c r="K36" s="743" t="s">
        <v>975</v>
      </c>
      <c r="L36" s="737" t="s">
        <v>975</v>
      </c>
      <c r="M36" s="737" t="s">
        <v>975</v>
      </c>
      <c r="N36" s="739">
        <f>SUM(N37:N39)</f>
        <v>9</v>
      </c>
      <c r="O36" s="739">
        <f>SUM(O37:O39)</f>
        <v>78</v>
      </c>
      <c r="P36" s="737" t="s">
        <v>975</v>
      </c>
      <c r="Q36" s="926" t="s">
        <v>1166</v>
      </c>
      <c r="R36" s="439" t="s">
        <v>1163</v>
      </c>
      <c r="S36" s="440"/>
      <c r="T36" s="739">
        <f>SUM(T37:T39)</f>
        <v>1</v>
      </c>
      <c r="U36" s="737" t="s">
        <v>975</v>
      </c>
      <c r="V36" s="739">
        <f>SUM(V37:V39)</f>
        <v>8</v>
      </c>
      <c r="W36" s="737" t="s">
        <v>975</v>
      </c>
      <c r="X36" s="737" t="s">
        <v>975</v>
      </c>
      <c r="Y36" s="743" t="s">
        <v>975</v>
      </c>
      <c r="Z36" s="737" t="s">
        <v>1178</v>
      </c>
      <c r="AA36" s="739">
        <f>SUM(AA37:AA39)</f>
        <v>1</v>
      </c>
      <c r="AB36" s="737" t="s">
        <v>975</v>
      </c>
      <c r="AC36" s="739">
        <f>SUM(AC37:AC39)</f>
        <v>41</v>
      </c>
      <c r="AD36" s="737" t="s">
        <v>1178</v>
      </c>
      <c r="AE36" s="737" t="s">
        <v>1178</v>
      </c>
      <c r="AF36" s="744" t="s">
        <v>1178</v>
      </c>
      <c r="AG36" s="499">
        <f t="shared" si="3"/>
        <v>258</v>
      </c>
    </row>
    <row r="37" spans="1:33" s="447" customFormat="1" ht="9.75" customHeight="1">
      <c r="A37" s="927"/>
      <c r="B37" s="439" t="s">
        <v>1159</v>
      </c>
      <c r="C37" s="440"/>
      <c r="D37" s="737" t="s">
        <v>975</v>
      </c>
      <c r="E37" s="739">
        <v>14</v>
      </c>
      <c r="F37" s="737" t="s">
        <v>975</v>
      </c>
      <c r="G37" s="737" t="s">
        <v>975</v>
      </c>
      <c r="H37" s="739">
        <v>2</v>
      </c>
      <c r="I37" s="739">
        <v>104</v>
      </c>
      <c r="J37" s="743" t="s">
        <v>975</v>
      </c>
      <c r="K37" s="743" t="s">
        <v>975</v>
      </c>
      <c r="L37" s="737" t="s">
        <v>975</v>
      </c>
      <c r="M37" s="737" t="s">
        <v>975</v>
      </c>
      <c r="N37" s="739">
        <v>9</v>
      </c>
      <c r="O37" s="741">
        <v>78</v>
      </c>
      <c r="P37" s="737" t="s">
        <v>975</v>
      </c>
      <c r="Q37" s="927"/>
      <c r="R37" s="439" t="s">
        <v>1159</v>
      </c>
      <c r="S37" s="440"/>
      <c r="T37" s="739">
        <v>1</v>
      </c>
      <c r="U37" s="737" t="s">
        <v>975</v>
      </c>
      <c r="V37" s="739">
        <v>8</v>
      </c>
      <c r="W37" s="737" t="s">
        <v>975</v>
      </c>
      <c r="X37" s="737" t="s">
        <v>975</v>
      </c>
      <c r="Y37" s="743" t="s">
        <v>975</v>
      </c>
      <c r="Z37" s="737" t="s">
        <v>1178</v>
      </c>
      <c r="AA37" s="739">
        <v>1</v>
      </c>
      <c r="AB37" s="737" t="s">
        <v>975</v>
      </c>
      <c r="AC37" s="739">
        <v>41</v>
      </c>
      <c r="AD37" s="737" t="s">
        <v>1178</v>
      </c>
      <c r="AE37" s="737" t="s">
        <v>1178</v>
      </c>
      <c r="AF37" s="744" t="s">
        <v>1178</v>
      </c>
      <c r="AG37" s="499">
        <f t="shared" si="3"/>
        <v>258</v>
      </c>
    </row>
    <row r="38" spans="1:33" s="447" customFormat="1" ht="9.75" customHeight="1">
      <c r="A38" s="927"/>
      <c r="B38" s="439" t="s">
        <v>1160</v>
      </c>
      <c r="C38" s="440"/>
      <c r="D38" s="737" t="s">
        <v>975</v>
      </c>
      <c r="E38" s="737" t="s">
        <v>975</v>
      </c>
      <c r="F38" s="737" t="s">
        <v>975</v>
      </c>
      <c r="G38" s="737" t="s">
        <v>975</v>
      </c>
      <c r="H38" s="737" t="s">
        <v>975</v>
      </c>
      <c r="I38" s="737" t="s">
        <v>975</v>
      </c>
      <c r="J38" s="743" t="s">
        <v>975</v>
      </c>
      <c r="K38" s="737" t="s">
        <v>975</v>
      </c>
      <c r="L38" s="737" t="s">
        <v>975</v>
      </c>
      <c r="M38" s="737" t="s">
        <v>975</v>
      </c>
      <c r="N38" s="737" t="s">
        <v>975</v>
      </c>
      <c r="O38" s="737" t="s">
        <v>975</v>
      </c>
      <c r="P38" s="737" t="s">
        <v>975</v>
      </c>
      <c r="Q38" s="927"/>
      <c r="R38" s="439" t="s">
        <v>1160</v>
      </c>
      <c r="S38" s="440"/>
      <c r="T38" s="737" t="s">
        <v>975</v>
      </c>
      <c r="U38" s="737" t="s">
        <v>975</v>
      </c>
      <c r="V38" s="737" t="s">
        <v>975</v>
      </c>
      <c r="W38" s="737" t="s">
        <v>975</v>
      </c>
      <c r="X38" s="737" t="s">
        <v>975</v>
      </c>
      <c r="Y38" s="743" t="s">
        <v>975</v>
      </c>
      <c r="Z38" s="737" t="s">
        <v>975</v>
      </c>
      <c r="AA38" s="737" t="s">
        <v>975</v>
      </c>
      <c r="AB38" s="737" t="s">
        <v>975</v>
      </c>
      <c r="AC38" s="737" t="s">
        <v>975</v>
      </c>
      <c r="AD38" s="737" t="s">
        <v>975</v>
      </c>
      <c r="AE38" s="737" t="s">
        <v>975</v>
      </c>
      <c r="AF38" s="744" t="s">
        <v>975</v>
      </c>
      <c r="AG38" s="499">
        <f t="shared" si="3"/>
        <v>0</v>
      </c>
    </row>
    <row r="39" spans="1:33" s="447" customFormat="1" ht="9.75" customHeight="1">
      <c r="A39" s="927"/>
      <c r="B39" s="439" t="s">
        <v>1161</v>
      </c>
      <c r="C39" s="440"/>
      <c r="D39" s="737" t="s">
        <v>975</v>
      </c>
      <c r="E39" s="737" t="s">
        <v>975</v>
      </c>
      <c r="F39" s="737" t="s">
        <v>975</v>
      </c>
      <c r="G39" s="737" t="s">
        <v>975</v>
      </c>
      <c r="H39" s="737" t="s">
        <v>975</v>
      </c>
      <c r="I39" s="737" t="s">
        <v>975</v>
      </c>
      <c r="J39" s="743" t="s">
        <v>975</v>
      </c>
      <c r="K39" s="737" t="s">
        <v>975</v>
      </c>
      <c r="L39" s="737" t="s">
        <v>975</v>
      </c>
      <c r="M39" s="737" t="s">
        <v>975</v>
      </c>
      <c r="N39" s="737" t="s">
        <v>975</v>
      </c>
      <c r="O39" s="737" t="s">
        <v>975</v>
      </c>
      <c r="P39" s="737" t="s">
        <v>975</v>
      </c>
      <c r="Q39" s="927"/>
      <c r="R39" s="439" t="s">
        <v>1161</v>
      </c>
      <c r="S39" s="440"/>
      <c r="T39" s="737" t="s">
        <v>975</v>
      </c>
      <c r="U39" s="737" t="s">
        <v>975</v>
      </c>
      <c r="V39" s="737" t="s">
        <v>975</v>
      </c>
      <c r="W39" s="737" t="s">
        <v>975</v>
      </c>
      <c r="X39" s="737" t="s">
        <v>975</v>
      </c>
      <c r="Y39" s="743" t="s">
        <v>975</v>
      </c>
      <c r="Z39" s="737" t="s">
        <v>975</v>
      </c>
      <c r="AA39" s="737" t="s">
        <v>975</v>
      </c>
      <c r="AB39" s="737" t="s">
        <v>975</v>
      </c>
      <c r="AC39" s="737" t="s">
        <v>975</v>
      </c>
      <c r="AD39" s="737" t="s">
        <v>975</v>
      </c>
      <c r="AE39" s="737" t="s">
        <v>975</v>
      </c>
      <c r="AF39" s="744" t="s">
        <v>975</v>
      </c>
      <c r="AG39" s="499">
        <f t="shared" si="3"/>
        <v>0</v>
      </c>
    </row>
    <row r="40" spans="1:33" s="447" customFormat="1" ht="9.75" customHeight="1">
      <c r="A40" s="926" t="s">
        <v>1167</v>
      </c>
      <c r="B40" s="439" t="s">
        <v>1163</v>
      </c>
      <c r="C40" s="440"/>
      <c r="D40" s="739">
        <f>SUM(D41:D43)</f>
        <v>41</v>
      </c>
      <c r="E40" s="739">
        <f aca="true" t="shared" si="7" ref="E40:P40">SUM(E41:E43)</f>
        <v>103</v>
      </c>
      <c r="F40" s="737" t="s">
        <v>975</v>
      </c>
      <c r="G40" s="737" t="s">
        <v>975</v>
      </c>
      <c r="H40" s="739">
        <f t="shared" si="7"/>
        <v>37</v>
      </c>
      <c r="I40" s="739">
        <f t="shared" si="7"/>
        <v>56</v>
      </c>
      <c r="J40" s="741">
        <f t="shared" si="7"/>
        <v>8</v>
      </c>
      <c r="K40" s="739">
        <f t="shared" si="7"/>
        <v>40</v>
      </c>
      <c r="L40" s="737" t="s">
        <v>975</v>
      </c>
      <c r="M40" s="737" t="s">
        <v>975</v>
      </c>
      <c r="N40" s="737" t="s">
        <v>975</v>
      </c>
      <c r="O40" s="737" t="s">
        <v>975</v>
      </c>
      <c r="P40" s="739">
        <f t="shared" si="7"/>
        <v>3</v>
      </c>
      <c r="Q40" s="926" t="s">
        <v>1167</v>
      </c>
      <c r="R40" s="439" t="s">
        <v>1163</v>
      </c>
      <c r="S40" s="440"/>
      <c r="T40" s="739">
        <v>11</v>
      </c>
      <c r="U40" s="737" t="s">
        <v>975</v>
      </c>
      <c r="V40" s="739">
        <v>20</v>
      </c>
      <c r="W40" s="737" t="s">
        <v>975</v>
      </c>
      <c r="X40" s="737" t="s">
        <v>975</v>
      </c>
      <c r="Y40" s="743" t="s">
        <v>975</v>
      </c>
      <c r="Z40" s="737" t="s">
        <v>1178</v>
      </c>
      <c r="AA40" s="739">
        <v>1</v>
      </c>
      <c r="AB40" s="737" t="s">
        <v>1178</v>
      </c>
      <c r="AC40" s="737" t="s">
        <v>975</v>
      </c>
      <c r="AD40" s="737" t="s">
        <v>1178</v>
      </c>
      <c r="AE40" s="737" t="s">
        <v>1178</v>
      </c>
      <c r="AF40" s="744" t="s">
        <v>1178</v>
      </c>
      <c r="AG40" s="499">
        <f t="shared" si="3"/>
        <v>320</v>
      </c>
    </row>
    <row r="41" spans="1:33" s="447" customFormat="1" ht="9.75" customHeight="1">
      <c r="A41" s="927"/>
      <c r="B41" s="439" t="s">
        <v>1159</v>
      </c>
      <c r="C41" s="440"/>
      <c r="D41" s="739">
        <v>41</v>
      </c>
      <c r="E41" s="739">
        <v>103</v>
      </c>
      <c r="F41" s="737" t="s">
        <v>975</v>
      </c>
      <c r="G41" s="737" t="s">
        <v>975</v>
      </c>
      <c r="H41" s="739">
        <v>37</v>
      </c>
      <c r="I41" s="739">
        <v>56</v>
      </c>
      <c r="J41" s="741">
        <v>8</v>
      </c>
      <c r="K41" s="739">
        <v>40</v>
      </c>
      <c r="L41" s="737" t="s">
        <v>975</v>
      </c>
      <c r="M41" s="737" t="s">
        <v>975</v>
      </c>
      <c r="N41" s="737" t="s">
        <v>975</v>
      </c>
      <c r="O41" s="737" t="s">
        <v>975</v>
      </c>
      <c r="P41" s="739">
        <v>3</v>
      </c>
      <c r="Q41" s="927"/>
      <c r="R41" s="439" t="s">
        <v>1159</v>
      </c>
      <c r="S41" s="440"/>
      <c r="T41" s="739">
        <v>11</v>
      </c>
      <c r="U41" s="737" t="s">
        <v>975</v>
      </c>
      <c r="V41" s="739">
        <v>20</v>
      </c>
      <c r="W41" s="737" t="s">
        <v>975</v>
      </c>
      <c r="X41" s="737" t="s">
        <v>975</v>
      </c>
      <c r="Y41" s="743" t="s">
        <v>975</v>
      </c>
      <c r="Z41" s="737" t="s">
        <v>1178</v>
      </c>
      <c r="AA41" s="739">
        <v>1</v>
      </c>
      <c r="AB41" s="737" t="s">
        <v>1178</v>
      </c>
      <c r="AC41" s="737" t="s">
        <v>975</v>
      </c>
      <c r="AD41" s="737" t="s">
        <v>1178</v>
      </c>
      <c r="AE41" s="737" t="s">
        <v>1178</v>
      </c>
      <c r="AF41" s="744" t="s">
        <v>1178</v>
      </c>
      <c r="AG41" s="499">
        <f>SUM(D41:P41)+SUM(T41:AF41)</f>
        <v>320</v>
      </c>
    </row>
    <row r="42" spans="1:33" s="447" customFormat="1" ht="9.75" customHeight="1">
      <c r="A42" s="927"/>
      <c r="B42" s="439" t="s">
        <v>1160</v>
      </c>
      <c r="C42" s="440"/>
      <c r="D42" s="737" t="s">
        <v>975</v>
      </c>
      <c r="E42" s="737" t="s">
        <v>975</v>
      </c>
      <c r="F42" s="737" t="s">
        <v>975</v>
      </c>
      <c r="G42" s="737" t="s">
        <v>975</v>
      </c>
      <c r="H42" s="737" t="s">
        <v>975</v>
      </c>
      <c r="I42" s="737" t="s">
        <v>975</v>
      </c>
      <c r="J42" s="743" t="s">
        <v>975</v>
      </c>
      <c r="K42" s="737" t="s">
        <v>975</v>
      </c>
      <c r="L42" s="737" t="s">
        <v>975</v>
      </c>
      <c r="M42" s="737" t="s">
        <v>975</v>
      </c>
      <c r="N42" s="737" t="s">
        <v>975</v>
      </c>
      <c r="O42" s="737" t="s">
        <v>975</v>
      </c>
      <c r="P42" s="737" t="s">
        <v>975</v>
      </c>
      <c r="Q42" s="927"/>
      <c r="R42" s="439" t="s">
        <v>1160</v>
      </c>
      <c r="S42" s="440"/>
      <c r="T42" s="737" t="s">
        <v>975</v>
      </c>
      <c r="U42" s="737" t="s">
        <v>975</v>
      </c>
      <c r="V42" s="737" t="s">
        <v>975</v>
      </c>
      <c r="W42" s="737" t="s">
        <v>975</v>
      </c>
      <c r="X42" s="737" t="s">
        <v>975</v>
      </c>
      <c r="Y42" s="743" t="s">
        <v>975</v>
      </c>
      <c r="Z42" s="737" t="s">
        <v>975</v>
      </c>
      <c r="AA42" s="737" t="s">
        <v>975</v>
      </c>
      <c r="AB42" s="737" t="s">
        <v>975</v>
      </c>
      <c r="AC42" s="737" t="s">
        <v>975</v>
      </c>
      <c r="AD42" s="737" t="s">
        <v>975</v>
      </c>
      <c r="AE42" s="737" t="s">
        <v>975</v>
      </c>
      <c r="AF42" s="744" t="s">
        <v>1178</v>
      </c>
      <c r="AG42" s="499">
        <f t="shared" si="3"/>
        <v>0</v>
      </c>
    </row>
    <row r="43" spans="1:33" s="447" customFormat="1" ht="9.75" customHeight="1">
      <c r="A43" s="927"/>
      <c r="B43" s="439" t="s">
        <v>1161</v>
      </c>
      <c r="C43" s="440"/>
      <c r="D43" s="737" t="s">
        <v>975</v>
      </c>
      <c r="E43" s="737" t="s">
        <v>975</v>
      </c>
      <c r="F43" s="737" t="s">
        <v>975</v>
      </c>
      <c r="G43" s="737" t="s">
        <v>975</v>
      </c>
      <c r="H43" s="737" t="s">
        <v>975</v>
      </c>
      <c r="I43" s="737" t="s">
        <v>975</v>
      </c>
      <c r="J43" s="743" t="s">
        <v>975</v>
      </c>
      <c r="K43" s="737" t="s">
        <v>975</v>
      </c>
      <c r="L43" s="737" t="s">
        <v>975</v>
      </c>
      <c r="M43" s="737" t="s">
        <v>975</v>
      </c>
      <c r="N43" s="737" t="s">
        <v>975</v>
      </c>
      <c r="O43" s="737" t="s">
        <v>975</v>
      </c>
      <c r="P43" s="737" t="s">
        <v>975</v>
      </c>
      <c r="Q43" s="927"/>
      <c r="R43" s="439" t="s">
        <v>1161</v>
      </c>
      <c r="S43" s="440"/>
      <c r="T43" s="737" t="s">
        <v>975</v>
      </c>
      <c r="U43" s="737" t="s">
        <v>975</v>
      </c>
      <c r="V43" s="737" t="s">
        <v>975</v>
      </c>
      <c r="W43" s="737" t="s">
        <v>975</v>
      </c>
      <c r="X43" s="737" t="s">
        <v>975</v>
      </c>
      <c r="Y43" s="743" t="s">
        <v>975</v>
      </c>
      <c r="Z43" s="737" t="s">
        <v>975</v>
      </c>
      <c r="AA43" s="737" t="s">
        <v>975</v>
      </c>
      <c r="AB43" s="737" t="s">
        <v>975</v>
      </c>
      <c r="AC43" s="737" t="s">
        <v>975</v>
      </c>
      <c r="AD43" s="737" t="s">
        <v>975</v>
      </c>
      <c r="AE43" s="737" t="s">
        <v>975</v>
      </c>
      <c r="AF43" s="744" t="s">
        <v>975</v>
      </c>
      <c r="AG43" s="499">
        <f t="shared" si="3"/>
        <v>0</v>
      </c>
    </row>
    <row r="44" spans="1:33" s="447" customFormat="1" ht="9.75" customHeight="1">
      <c r="A44" s="926" t="s">
        <v>1168</v>
      </c>
      <c r="B44" s="439" t="s">
        <v>1163</v>
      </c>
      <c r="C44" s="440"/>
      <c r="D44" s="739">
        <v>121</v>
      </c>
      <c r="E44" s="739">
        <v>19</v>
      </c>
      <c r="F44" s="739">
        <v>39</v>
      </c>
      <c r="G44" s="739">
        <v>4</v>
      </c>
      <c r="H44" s="739">
        <v>1</v>
      </c>
      <c r="I44" s="739">
        <v>32</v>
      </c>
      <c r="J44" s="741">
        <v>50</v>
      </c>
      <c r="K44" s="737" t="s">
        <v>975</v>
      </c>
      <c r="L44" s="737" t="s">
        <v>975</v>
      </c>
      <c r="M44" s="739">
        <v>19</v>
      </c>
      <c r="N44" s="739">
        <v>121</v>
      </c>
      <c r="O44" s="739">
        <v>269</v>
      </c>
      <c r="P44" s="739">
        <v>6</v>
      </c>
      <c r="Q44" s="926" t="s">
        <v>1168</v>
      </c>
      <c r="R44" s="439" t="s">
        <v>1163</v>
      </c>
      <c r="S44" s="440"/>
      <c r="T44" s="739">
        <v>2</v>
      </c>
      <c r="U44" s="739">
        <v>3</v>
      </c>
      <c r="V44" s="739">
        <v>19</v>
      </c>
      <c r="W44" s="739">
        <v>28</v>
      </c>
      <c r="X44" s="737" t="s">
        <v>975</v>
      </c>
      <c r="Y44" s="743" t="s">
        <v>975</v>
      </c>
      <c r="Z44" s="737" t="s">
        <v>1178</v>
      </c>
      <c r="AA44" s="739">
        <v>4</v>
      </c>
      <c r="AB44" s="737" t="s">
        <v>1178</v>
      </c>
      <c r="AC44" s="739">
        <v>13</v>
      </c>
      <c r="AD44" s="737" t="s">
        <v>1178</v>
      </c>
      <c r="AE44" s="737" t="s">
        <v>1178</v>
      </c>
      <c r="AF44" s="742">
        <v>5</v>
      </c>
      <c r="AG44" s="499">
        <f t="shared" si="3"/>
        <v>755</v>
      </c>
    </row>
    <row r="45" spans="1:33" s="447" customFormat="1" ht="9.75" customHeight="1">
      <c r="A45" s="927"/>
      <c r="B45" s="439" t="s">
        <v>1159</v>
      </c>
      <c r="C45" s="440"/>
      <c r="D45" s="739">
        <v>121</v>
      </c>
      <c r="E45" s="739">
        <v>19</v>
      </c>
      <c r="F45" s="739">
        <v>39</v>
      </c>
      <c r="G45" s="739">
        <v>4</v>
      </c>
      <c r="H45" s="739">
        <v>1</v>
      </c>
      <c r="I45" s="739">
        <v>32</v>
      </c>
      <c r="J45" s="741">
        <v>50</v>
      </c>
      <c r="K45" s="737" t="s">
        <v>975</v>
      </c>
      <c r="L45" s="737" t="s">
        <v>975</v>
      </c>
      <c r="M45" s="739">
        <v>19</v>
      </c>
      <c r="N45" s="739">
        <v>121</v>
      </c>
      <c r="O45" s="741">
        <v>269</v>
      </c>
      <c r="P45" s="739">
        <v>6</v>
      </c>
      <c r="Q45" s="927"/>
      <c r="R45" s="439" t="s">
        <v>1159</v>
      </c>
      <c r="S45" s="440"/>
      <c r="T45" s="739">
        <v>2</v>
      </c>
      <c r="U45" s="739">
        <v>3</v>
      </c>
      <c r="V45" s="739">
        <v>19</v>
      </c>
      <c r="W45" s="739">
        <v>28</v>
      </c>
      <c r="X45" s="737" t="s">
        <v>975</v>
      </c>
      <c r="Y45" s="743" t="s">
        <v>975</v>
      </c>
      <c r="Z45" s="737" t="s">
        <v>1178</v>
      </c>
      <c r="AA45" s="739">
        <v>4</v>
      </c>
      <c r="AB45" s="737" t="s">
        <v>1178</v>
      </c>
      <c r="AC45" s="739">
        <v>13</v>
      </c>
      <c r="AD45" s="737" t="s">
        <v>1178</v>
      </c>
      <c r="AE45" s="737" t="s">
        <v>1178</v>
      </c>
      <c r="AF45" s="742">
        <v>5</v>
      </c>
      <c r="AG45" s="495">
        <f>SUM(D45:P45)+SUM(T45:AF45)</f>
        <v>755</v>
      </c>
    </row>
    <row r="46" spans="1:33" s="447" customFormat="1" ht="9.75" customHeight="1">
      <c r="A46" s="927"/>
      <c r="B46" s="439" t="s">
        <v>1160</v>
      </c>
      <c r="C46" s="440"/>
      <c r="D46" s="737" t="s">
        <v>975</v>
      </c>
      <c r="E46" s="737" t="s">
        <v>975</v>
      </c>
      <c r="F46" s="737" t="s">
        <v>975</v>
      </c>
      <c r="G46" s="737" t="s">
        <v>975</v>
      </c>
      <c r="H46" s="737" t="s">
        <v>975</v>
      </c>
      <c r="I46" s="737" t="s">
        <v>975</v>
      </c>
      <c r="J46" s="743" t="s">
        <v>975</v>
      </c>
      <c r="K46" s="737" t="s">
        <v>975</v>
      </c>
      <c r="L46" s="737" t="s">
        <v>975</v>
      </c>
      <c r="M46" s="737" t="s">
        <v>975</v>
      </c>
      <c r="N46" s="737" t="s">
        <v>975</v>
      </c>
      <c r="O46" s="737" t="s">
        <v>975</v>
      </c>
      <c r="P46" s="737" t="s">
        <v>975</v>
      </c>
      <c r="Q46" s="927"/>
      <c r="R46" s="439" t="s">
        <v>1160</v>
      </c>
      <c r="S46" s="440"/>
      <c r="T46" s="737" t="s">
        <v>975</v>
      </c>
      <c r="U46" s="737" t="s">
        <v>975</v>
      </c>
      <c r="V46" s="737" t="s">
        <v>975</v>
      </c>
      <c r="W46" s="737" t="s">
        <v>975</v>
      </c>
      <c r="X46" s="737" t="s">
        <v>975</v>
      </c>
      <c r="Y46" s="743" t="s">
        <v>975</v>
      </c>
      <c r="Z46" s="737" t="s">
        <v>975</v>
      </c>
      <c r="AA46" s="737" t="s">
        <v>975</v>
      </c>
      <c r="AB46" s="737" t="s">
        <v>975</v>
      </c>
      <c r="AC46" s="737" t="s">
        <v>975</v>
      </c>
      <c r="AD46" s="737" t="s">
        <v>975</v>
      </c>
      <c r="AE46" s="737" t="s">
        <v>975</v>
      </c>
      <c r="AF46" s="744" t="s">
        <v>975</v>
      </c>
      <c r="AG46" s="495">
        <f aca="true" t="shared" si="8" ref="AG46:AG64">SUM(D46:P46)+SUM(T46:AF46)</f>
        <v>0</v>
      </c>
    </row>
    <row r="47" spans="1:33" s="447" customFormat="1" ht="9.75" customHeight="1">
      <c r="A47" s="927"/>
      <c r="B47" s="439" t="s">
        <v>1161</v>
      </c>
      <c r="C47" s="440"/>
      <c r="D47" s="737" t="s">
        <v>975</v>
      </c>
      <c r="E47" s="737" t="s">
        <v>975</v>
      </c>
      <c r="F47" s="737" t="s">
        <v>975</v>
      </c>
      <c r="G47" s="737" t="s">
        <v>975</v>
      </c>
      <c r="H47" s="737" t="s">
        <v>975</v>
      </c>
      <c r="I47" s="737" t="s">
        <v>975</v>
      </c>
      <c r="J47" s="743" t="s">
        <v>975</v>
      </c>
      <c r="K47" s="737" t="s">
        <v>975</v>
      </c>
      <c r="L47" s="737" t="s">
        <v>975</v>
      </c>
      <c r="M47" s="737" t="s">
        <v>975</v>
      </c>
      <c r="N47" s="737" t="s">
        <v>975</v>
      </c>
      <c r="O47" s="737" t="s">
        <v>975</v>
      </c>
      <c r="P47" s="737" t="s">
        <v>975</v>
      </c>
      <c r="Q47" s="927"/>
      <c r="R47" s="439" t="s">
        <v>1161</v>
      </c>
      <c r="S47" s="440"/>
      <c r="T47" s="737" t="s">
        <v>975</v>
      </c>
      <c r="U47" s="737" t="s">
        <v>975</v>
      </c>
      <c r="V47" s="737" t="s">
        <v>975</v>
      </c>
      <c r="W47" s="737" t="s">
        <v>975</v>
      </c>
      <c r="X47" s="737" t="s">
        <v>975</v>
      </c>
      <c r="Y47" s="743" t="s">
        <v>975</v>
      </c>
      <c r="Z47" s="737" t="s">
        <v>975</v>
      </c>
      <c r="AA47" s="737" t="s">
        <v>975</v>
      </c>
      <c r="AB47" s="737" t="s">
        <v>975</v>
      </c>
      <c r="AC47" s="737" t="s">
        <v>975</v>
      </c>
      <c r="AD47" s="737" t="s">
        <v>975</v>
      </c>
      <c r="AE47" s="737" t="s">
        <v>975</v>
      </c>
      <c r="AF47" s="744" t="s">
        <v>975</v>
      </c>
      <c r="AG47" s="495">
        <f t="shared" si="8"/>
        <v>0</v>
      </c>
    </row>
    <row r="48" spans="1:33" s="447" customFormat="1" ht="9.75" customHeight="1">
      <c r="A48" s="926" t="s">
        <v>1169</v>
      </c>
      <c r="B48" s="439" t="s">
        <v>1163</v>
      </c>
      <c r="C48" s="440"/>
      <c r="D48" s="739">
        <f>SUM(D49:D50)</f>
        <v>191</v>
      </c>
      <c r="E48" s="739">
        <f aca="true" t="shared" si="9" ref="E48:P48">SUM(E49:E50)</f>
        <v>66</v>
      </c>
      <c r="F48" s="739">
        <f t="shared" si="9"/>
        <v>123</v>
      </c>
      <c r="G48" s="739">
        <f t="shared" si="9"/>
        <v>14</v>
      </c>
      <c r="H48" s="739">
        <f t="shared" si="9"/>
        <v>5</v>
      </c>
      <c r="I48" s="739">
        <f t="shared" si="9"/>
        <v>59</v>
      </c>
      <c r="J48" s="741">
        <f t="shared" si="9"/>
        <v>172</v>
      </c>
      <c r="K48" s="739">
        <f t="shared" si="9"/>
        <v>62</v>
      </c>
      <c r="L48" s="737" t="s">
        <v>975</v>
      </c>
      <c r="M48" s="737" t="s">
        <v>975</v>
      </c>
      <c r="N48" s="737" t="s">
        <v>975</v>
      </c>
      <c r="O48" s="737" t="s">
        <v>975</v>
      </c>
      <c r="P48" s="739">
        <f t="shared" si="9"/>
        <v>26</v>
      </c>
      <c r="Q48" s="926" t="s">
        <v>1169</v>
      </c>
      <c r="R48" s="439" t="s">
        <v>1163</v>
      </c>
      <c r="S48" s="440"/>
      <c r="T48" s="739">
        <f>SUM(T49:T50)</f>
        <v>54</v>
      </c>
      <c r="U48" s="737" t="s">
        <v>975</v>
      </c>
      <c r="V48" s="739">
        <f>SUM(V49:V50)</f>
        <v>46</v>
      </c>
      <c r="W48" s="739">
        <f>SUM(W49:W50)</f>
        <v>324</v>
      </c>
      <c r="X48" s="737" t="s">
        <v>975</v>
      </c>
      <c r="Y48" s="743" t="s">
        <v>975</v>
      </c>
      <c r="Z48" s="739">
        <f>SUM(Z49:Z50)</f>
        <v>1</v>
      </c>
      <c r="AA48" s="737" t="s">
        <v>1178</v>
      </c>
      <c r="AB48" s="737" t="s">
        <v>1178</v>
      </c>
      <c r="AC48" s="737" t="s">
        <v>975</v>
      </c>
      <c r="AD48" s="737" t="s">
        <v>1178</v>
      </c>
      <c r="AE48" s="737" t="s">
        <v>1178</v>
      </c>
      <c r="AF48" s="744" t="s">
        <v>1178</v>
      </c>
      <c r="AG48" s="499">
        <f t="shared" si="8"/>
        <v>1143</v>
      </c>
    </row>
    <row r="49" spans="1:33" s="447" customFormat="1" ht="9.75" customHeight="1">
      <c r="A49" s="927"/>
      <c r="B49" s="439" t="s">
        <v>1159</v>
      </c>
      <c r="C49" s="440"/>
      <c r="D49" s="739">
        <v>191</v>
      </c>
      <c r="E49" s="739">
        <v>66</v>
      </c>
      <c r="F49" s="739">
        <v>123</v>
      </c>
      <c r="G49" s="739">
        <v>14</v>
      </c>
      <c r="H49" s="739">
        <v>5</v>
      </c>
      <c r="I49" s="739">
        <v>59</v>
      </c>
      <c r="J49" s="741">
        <v>172</v>
      </c>
      <c r="K49" s="739">
        <v>62</v>
      </c>
      <c r="L49" s="737" t="s">
        <v>975</v>
      </c>
      <c r="M49" s="737" t="s">
        <v>975</v>
      </c>
      <c r="N49" s="737" t="s">
        <v>975</v>
      </c>
      <c r="O49" s="737" t="s">
        <v>975</v>
      </c>
      <c r="P49" s="739">
        <v>26</v>
      </c>
      <c r="Q49" s="927"/>
      <c r="R49" s="439" t="s">
        <v>1159</v>
      </c>
      <c r="S49" s="440"/>
      <c r="T49" s="739">
        <v>54</v>
      </c>
      <c r="U49" s="737" t="s">
        <v>975</v>
      </c>
      <c r="V49" s="739">
        <v>46</v>
      </c>
      <c r="W49" s="739">
        <v>324</v>
      </c>
      <c r="X49" s="737" t="s">
        <v>975</v>
      </c>
      <c r="Y49" s="743" t="s">
        <v>975</v>
      </c>
      <c r="Z49" s="739">
        <v>1</v>
      </c>
      <c r="AA49" s="737" t="s">
        <v>1178</v>
      </c>
      <c r="AB49" s="737" t="s">
        <v>1178</v>
      </c>
      <c r="AC49" s="737" t="s">
        <v>975</v>
      </c>
      <c r="AD49" s="737" t="s">
        <v>1178</v>
      </c>
      <c r="AE49" s="737" t="s">
        <v>1178</v>
      </c>
      <c r="AF49" s="744" t="s">
        <v>1178</v>
      </c>
      <c r="AG49" s="495">
        <f t="shared" si="8"/>
        <v>1143</v>
      </c>
    </row>
    <row r="50" spans="1:33" s="447" customFormat="1" ht="9.75" customHeight="1">
      <c r="A50" s="927"/>
      <c r="B50" s="439" t="s">
        <v>1160</v>
      </c>
      <c r="C50" s="440"/>
      <c r="D50" s="737" t="s">
        <v>975</v>
      </c>
      <c r="E50" s="737" t="s">
        <v>975</v>
      </c>
      <c r="F50" s="737" t="s">
        <v>975</v>
      </c>
      <c r="G50" s="737" t="s">
        <v>975</v>
      </c>
      <c r="H50" s="737" t="s">
        <v>975</v>
      </c>
      <c r="I50" s="737" t="s">
        <v>975</v>
      </c>
      <c r="J50" s="743" t="s">
        <v>975</v>
      </c>
      <c r="K50" s="737" t="s">
        <v>975</v>
      </c>
      <c r="L50" s="737" t="s">
        <v>975</v>
      </c>
      <c r="M50" s="737" t="s">
        <v>975</v>
      </c>
      <c r="N50" s="737" t="s">
        <v>975</v>
      </c>
      <c r="O50" s="737" t="s">
        <v>975</v>
      </c>
      <c r="P50" s="737" t="s">
        <v>975</v>
      </c>
      <c r="Q50" s="927"/>
      <c r="R50" s="439" t="s">
        <v>1160</v>
      </c>
      <c r="S50" s="440"/>
      <c r="T50" s="737" t="s">
        <v>975</v>
      </c>
      <c r="U50" s="737" t="s">
        <v>975</v>
      </c>
      <c r="V50" s="737" t="s">
        <v>975</v>
      </c>
      <c r="W50" s="737" t="s">
        <v>975</v>
      </c>
      <c r="X50" s="737" t="s">
        <v>975</v>
      </c>
      <c r="Y50" s="743" t="s">
        <v>975</v>
      </c>
      <c r="Z50" s="737" t="s">
        <v>975</v>
      </c>
      <c r="AA50" s="737" t="s">
        <v>975</v>
      </c>
      <c r="AB50" s="737" t="s">
        <v>975</v>
      </c>
      <c r="AC50" s="737" t="s">
        <v>975</v>
      </c>
      <c r="AD50" s="737" t="s">
        <v>975</v>
      </c>
      <c r="AE50" s="737" t="s">
        <v>975</v>
      </c>
      <c r="AF50" s="744" t="s">
        <v>975</v>
      </c>
      <c r="AG50" s="495">
        <f t="shared" si="8"/>
        <v>0</v>
      </c>
    </row>
    <row r="51" spans="1:33" s="447" customFormat="1" ht="9.75" customHeight="1">
      <c r="A51" s="927"/>
      <c r="B51" s="439" t="s">
        <v>1161</v>
      </c>
      <c r="C51" s="440"/>
      <c r="D51" s="737" t="s">
        <v>975</v>
      </c>
      <c r="E51" s="737" t="s">
        <v>975</v>
      </c>
      <c r="F51" s="737" t="s">
        <v>975</v>
      </c>
      <c r="G51" s="737" t="s">
        <v>975</v>
      </c>
      <c r="H51" s="737" t="s">
        <v>975</v>
      </c>
      <c r="I51" s="737" t="s">
        <v>975</v>
      </c>
      <c r="J51" s="743" t="s">
        <v>975</v>
      </c>
      <c r="K51" s="737" t="s">
        <v>975</v>
      </c>
      <c r="L51" s="737" t="s">
        <v>975</v>
      </c>
      <c r="M51" s="737" t="s">
        <v>975</v>
      </c>
      <c r="N51" s="737" t="s">
        <v>975</v>
      </c>
      <c r="O51" s="737" t="s">
        <v>975</v>
      </c>
      <c r="P51" s="737" t="s">
        <v>975</v>
      </c>
      <c r="Q51" s="927"/>
      <c r="R51" s="439" t="s">
        <v>1161</v>
      </c>
      <c r="S51" s="440"/>
      <c r="T51" s="737" t="s">
        <v>975</v>
      </c>
      <c r="U51" s="737" t="s">
        <v>975</v>
      </c>
      <c r="V51" s="737" t="s">
        <v>975</v>
      </c>
      <c r="W51" s="737" t="s">
        <v>975</v>
      </c>
      <c r="X51" s="737" t="s">
        <v>975</v>
      </c>
      <c r="Y51" s="743" t="s">
        <v>975</v>
      </c>
      <c r="Z51" s="737" t="s">
        <v>975</v>
      </c>
      <c r="AA51" s="737" t="s">
        <v>975</v>
      </c>
      <c r="AB51" s="737" t="s">
        <v>975</v>
      </c>
      <c r="AC51" s="737" t="s">
        <v>975</v>
      </c>
      <c r="AD51" s="737" t="s">
        <v>975</v>
      </c>
      <c r="AE51" s="737" t="s">
        <v>975</v>
      </c>
      <c r="AF51" s="744" t="s">
        <v>975</v>
      </c>
      <c r="AG51" s="495">
        <f t="shared" si="8"/>
        <v>0</v>
      </c>
    </row>
    <row r="52" spans="1:33" s="447" customFormat="1" ht="9.75" customHeight="1">
      <c r="A52" s="926" t="s">
        <v>1170</v>
      </c>
      <c r="B52" s="439" t="s">
        <v>1163</v>
      </c>
      <c r="C52" s="440"/>
      <c r="D52" s="739">
        <f>SUM(D53:D55)</f>
        <v>1756</v>
      </c>
      <c r="E52" s="739">
        <f aca="true" t="shared" si="10" ref="E52:P52">SUM(E53:E55)</f>
        <v>399</v>
      </c>
      <c r="F52" s="737" t="s">
        <v>975</v>
      </c>
      <c r="G52" s="739">
        <f t="shared" si="10"/>
        <v>608</v>
      </c>
      <c r="H52" s="739">
        <f t="shared" si="10"/>
        <v>205</v>
      </c>
      <c r="I52" s="739">
        <f t="shared" si="10"/>
        <v>129</v>
      </c>
      <c r="J52" s="741">
        <f t="shared" si="10"/>
        <v>593</v>
      </c>
      <c r="K52" s="739">
        <f t="shared" si="10"/>
        <v>361</v>
      </c>
      <c r="L52" s="737" t="s">
        <v>975</v>
      </c>
      <c r="M52" s="737" t="s">
        <v>975</v>
      </c>
      <c r="N52" s="737" t="s">
        <v>975</v>
      </c>
      <c r="O52" s="739">
        <f t="shared" si="10"/>
        <v>45</v>
      </c>
      <c r="P52" s="739">
        <f t="shared" si="10"/>
        <v>37</v>
      </c>
      <c r="Q52" s="926" t="s">
        <v>1170</v>
      </c>
      <c r="R52" s="439" t="s">
        <v>1163</v>
      </c>
      <c r="S52" s="440"/>
      <c r="T52" s="739">
        <f>SUM(T53:T55)</f>
        <v>103</v>
      </c>
      <c r="U52" s="737" t="s">
        <v>975</v>
      </c>
      <c r="V52" s="739">
        <f>SUM(V53:V55)</f>
        <v>417</v>
      </c>
      <c r="W52" s="737" t="s">
        <v>975</v>
      </c>
      <c r="X52" s="737" t="s">
        <v>975</v>
      </c>
      <c r="Y52" s="743" t="s">
        <v>975</v>
      </c>
      <c r="Z52" s="737" t="s">
        <v>1178</v>
      </c>
      <c r="AA52" s="737" t="s">
        <v>1178</v>
      </c>
      <c r="AB52" s="737" t="s">
        <v>1178</v>
      </c>
      <c r="AC52" s="737" t="s">
        <v>975</v>
      </c>
      <c r="AD52" s="737" t="s">
        <v>1178</v>
      </c>
      <c r="AE52" s="737" t="s">
        <v>1178</v>
      </c>
      <c r="AF52" s="744" t="s">
        <v>1178</v>
      </c>
      <c r="AG52" s="495">
        <f t="shared" si="8"/>
        <v>4653</v>
      </c>
    </row>
    <row r="53" spans="1:33" s="447" customFormat="1" ht="9.75" customHeight="1">
      <c r="A53" s="927"/>
      <c r="B53" s="439" t="s">
        <v>1159</v>
      </c>
      <c r="C53" s="440"/>
      <c r="D53" s="739">
        <v>1756</v>
      </c>
      <c r="E53" s="739">
        <v>399</v>
      </c>
      <c r="F53" s="737" t="s">
        <v>975</v>
      </c>
      <c r="G53" s="739">
        <v>608</v>
      </c>
      <c r="H53" s="739">
        <v>205</v>
      </c>
      <c r="I53" s="739">
        <v>129</v>
      </c>
      <c r="J53" s="741">
        <v>593</v>
      </c>
      <c r="K53" s="739">
        <v>361</v>
      </c>
      <c r="L53" s="737" t="s">
        <v>975</v>
      </c>
      <c r="M53" s="737" t="s">
        <v>975</v>
      </c>
      <c r="N53" s="737" t="s">
        <v>975</v>
      </c>
      <c r="O53" s="741">
        <v>45</v>
      </c>
      <c r="P53" s="739">
        <v>37</v>
      </c>
      <c r="Q53" s="927"/>
      <c r="R53" s="439" t="s">
        <v>1159</v>
      </c>
      <c r="S53" s="440"/>
      <c r="T53" s="739">
        <v>103</v>
      </c>
      <c r="U53" s="737" t="s">
        <v>975</v>
      </c>
      <c r="V53" s="739">
        <v>417</v>
      </c>
      <c r="W53" s="737" t="s">
        <v>975</v>
      </c>
      <c r="X53" s="737" t="s">
        <v>975</v>
      </c>
      <c r="Y53" s="743" t="s">
        <v>975</v>
      </c>
      <c r="Z53" s="737" t="s">
        <v>1178</v>
      </c>
      <c r="AA53" s="737" t="s">
        <v>1178</v>
      </c>
      <c r="AB53" s="737" t="s">
        <v>1178</v>
      </c>
      <c r="AC53" s="737" t="s">
        <v>975</v>
      </c>
      <c r="AD53" s="737" t="s">
        <v>1178</v>
      </c>
      <c r="AE53" s="737" t="s">
        <v>1178</v>
      </c>
      <c r="AF53" s="744" t="s">
        <v>1178</v>
      </c>
      <c r="AG53" s="495">
        <f t="shared" si="8"/>
        <v>4653</v>
      </c>
    </row>
    <row r="54" spans="1:33" s="447" customFormat="1" ht="9.75" customHeight="1">
      <c r="A54" s="927"/>
      <c r="B54" s="439" t="s">
        <v>1160</v>
      </c>
      <c r="C54" s="440"/>
      <c r="D54" s="737" t="s">
        <v>975</v>
      </c>
      <c r="E54" s="737" t="s">
        <v>975</v>
      </c>
      <c r="F54" s="737" t="s">
        <v>975</v>
      </c>
      <c r="G54" s="737" t="s">
        <v>975</v>
      </c>
      <c r="H54" s="737" t="s">
        <v>975</v>
      </c>
      <c r="I54" s="737" t="s">
        <v>975</v>
      </c>
      <c r="J54" s="743" t="s">
        <v>975</v>
      </c>
      <c r="K54" s="737" t="s">
        <v>975</v>
      </c>
      <c r="L54" s="737" t="s">
        <v>975</v>
      </c>
      <c r="M54" s="737" t="s">
        <v>975</v>
      </c>
      <c r="N54" s="737" t="s">
        <v>975</v>
      </c>
      <c r="O54" s="737" t="s">
        <v>975</v>
      </c>
      <c r="P54" s="737" t="s">
        <v>975</v>
      </c>
      <c r="Q54" s="927"/>
      <c r="R54" s="439" t="s">
        <v>1160</v>
      </c>
      <c r="S54" s="440"/>
      <c r="T54" s="737" t="s">
        <v>975</v>
      </c>
      <c r="U54" s="737" t="s">
        <v>975</v>
      </c>
      <c r="V54" s="737" t="s">
        <v>975</v>
      </c>
      <c r="W54" s="737" t="s">
        <v>975</v>
      </c>
      <c r="X54" s="737" t="s">
        <v>975</v>
      </c>
      <c r="Y54" s="743" t="s">
        <v>975</v>
      </c>
      <c r="Z54" s="737" t="s">
        <v>975</v>
      </c>
      <c r="AA54" s="737" t="s">
        <v>975</v>
      </c>
      <c r="AB54" s="737" t="s">
        <v>975</v>
      </c>
      <c r="AC54" s="737" t="s">
        <v>975</v>
      </c>
      <c r="AD54" s="737" t="s">
        <v>975</v>
      </c>
      <c r="AE54" s="737" t="s">
        <v>975</v>
      </c>
      <c r="AF54" s="744" t="s">
        <v>975</v>
      </c>
      <c r="AG54" s="495">
        <f t="shared" si="8"/>
        <v>0</v>
      </c>
    </row>
    <row r="55" spans="1:33" s="447" customFormat="1" ht="9.75" customHeight="1">
      <c r="A55" s="927"/>
      <c r="B55" s="439" t="s">
        <v>1161</v>
      </c>
      <c r="C55" s="440"/>
      <c r="D55" s="737" t="s">
        <v>975</v>
      </c>
      <c r="E55" s="737" t="s">
        <v>975</v>
      </c>
      <c r="F55" s="737" t="s">
        <v>975</v>
      </c>
      <c r="G55" s="737" t="s">
        <v>975</v>
      </c>
      <c r="H55" s="737" t="s">
        <v>975</v>
      </c>
      <c r="I55" s="737" t="s">
        <v>975</v>
      </c>
      <c r="J55" s="743" t="s">
        <v>975</v>
      </c>
      <c r="K55" s="737" t="s">
        <v>975</v>
      </c>
      <c r="L55" s="737" t="s">
        <v>975</v>
      </c>
      <c r="M55" s="737" t="s">
        <v>975</v>
      </c>
      <c r="N55" s="737" t="s">
        <v>975</v>
      </c>
      <c r="O55" s="737" t="s">
        <v>975</v>
      </c>
      <c r="P55" s="737" t="s">
        <v>975</v>
      </c>
      <c r="Q55" s="927"/>
      <c r="R55" s="439" t="s">
        <v>1161</v>
      </c>
      <c r="S55" s="440"/>
      <c r="T55" s="737" t="s">
        <v>975</v>
      </c>
      <c r="U55" s="737" t="s">
        <v>975</v>
      </c>
      <c r="V55" s="737" t="s">
        <v>975</v>
      </c>
      <c r="W55" s="737" t="s">
        <v>975</v>
      </c>
      <c r="X55" s="737" t="s">
        <v>975</v>
      </c>
      <c r="Y55" s="743" t="s">
        <v>975</v>
      </c>
      <c r="Z55" s="737" t="s">
        <v>975</v>
      </c>
      <c r="AA55" s="737" t="s">
        <v>975</v>
      </c>
      <c r="AB55" s="737" t="s">
        <v>975</v>
      </c>
      <c r="AC55" s="737" t="s">
        <v>975</v>
      </c>
      <c r="AD55" s="737" t="s">
        <v>975</v>
      </c>
      <c r="AE55" s="737" t="s">
        <v>975</v>
      </c>
      <c r="AF55" s="744" t="s">
        <v>975</v>
      </c>
      <c r="AG55" s="495">
        <f t="shared" si="8"/>
        <v>0</v>
      </c>
    </row>
    <row r="56" spans="1:33" s="447" customFormat="1" ht="9.75" customHeight="1">
      <c r="A56" s="926" t="s">
        <v>1171</v>
      </c>
      <c r="B56" s="439" t="s">
        <v>1163</v>
      </c>
      <c r="C56" s="440"/>
      <c r="D56" s="739">
        <f>SUM(D57:D59)</f>
        <v>2</v>
      </c>
      <c r="E56" s="739">
        <f aca="true" t="shared" si="11" ref="E56:K56">SUM(E57:E59)</f>
        <v>21</v>
      </c>
      <c r="F56" s="737" t="s">
        <v>975</v>
      </c>
      <c r="G56" s="739">
        <f t="shared" si="11"/>
        <v>6</v>
      </c>
      <c r="H56" s="739">
        <f t="shared" si="11"/>
        <v>3</v>
      </c>
      <c r="I56" s="739">
        <f t="shared" si="11"/>
        <v>26</v>
      </c>
      <c r="J56" s="741">
        <f t="shared" si="11"/>
        <v>43</v>
      </c>
      <c r="K56" s="739">
        <f t="shared" si="11"/>
        <v>37</v>
      </c>
      <c r="L56" s="737" t="s">
        <v>975</v>
      </c>
      <c r="M56" s="737" t="s">
        <v>975</v>
      </c>
      <c r="N56" s="737" t="s">
        <v>975</v>
      </c>
      <c r="O56" s="737" t="s">
        <v>975</v>
      </c>
      <c r="P56" s="739">
        <v>2</v>
      </c>
      <c r="Q56" s="926" t="s">
        <v>1171</v>
      </c>
      <c r="R56" s="439" t="s">
        <v>1163</v>
      </c>
      <c r="S56" s="440"/>
      <c r="T56" s="739">
        <v>1</v>
      </c>
      <c r="U56" s="739">
        <v>3</v>
      </c>
      <c r="V56" s="739">
        <v>8</v>
      </c>
      <c r="W56" s="737" t="s">
        <v>975</v>
      </c>
      <c r="X56" s="737" t="s">
        <v>975</v>
      </c>
      <c r="Y56" s="743" t="s">
        <v>975</v>
      </c>
      <c r="Z56" s="737" t="s">
        <v>1178</v>
      </c>
      <c r="AA56" s="737" t="s">
        <v>1178</v>
      </c>
      <c r="AB56" s="737" t="s">
        <v>1178</v>
      </c>
      <c r="AC56" s="737" t="s">
        <v>975</v>
      </c>
      <c r="AD56" s="737" t="s">
        <v>1178</v>
      </c>
      <c r="AE56" s="737" t="s">
        <v>1178</v>
      </c>
      <c r="AF56" s="744" t="s">
        <v>1178</v>
      </c>
      <c r="AG56" s="495">
        <f t="shared" si="8"/>
        <v>152</v>
      </c>
    </row>
    <row r="57" spans="1:33" s="447" customFormat="1" ht="9.75" customHeight="1">
      <c r="A57" s="927"/>
      <c r="B57" s="439" t="s">
        <v>1159</v>
      </c>
      <c r="C57" s="440"/>
      <c r="D57" s="739">
        <v>2</v>
      </c>
      <c r="E57" s="739">
        <v>21</v>
      </c>
      <c r="F57" s="737" t="s">
        <v>975</v>
      </c>
      <c r="G57" s="739">
        <v>6</v>
      </c>
      <c r="H57" s="739">
        <v>3</v>
      </c>
      <c r="I57" s="739">
        <v>26</v>
      </c>
      <c r="J57" s="741">
        <v>43</v>
      </c>
      <c r="K57" s="739">
        <v>37</v>
      </c>
      <c r="L57" s="737" t="s">
        <v>975</v>
      </c>
      <c r="M57" s="737" t="s">
        <v>975</v>
      </c>
      <c r="N57" s="737" t="s">
        <v>975</v>
      </c>
      <c r="O57" s="737" t="s">
        <v>975</v>
      </c>
      <c r="P57" s="739">
        <v>2</v>
      </c>
      <c r="Q57" s="927"/>
      <c r="R57" s="439" t="s">
        <v>1159</v>
      </c>
      <c r="S57" s="440"/>
      <c r="T57" s="739">
        <v>1</v>
      </c>
      <c r="U57" s="739">
        <v>3</v>
      </c>
      <c r="V57" s="739">
        <v>8</v>
      </c>
      <c r="W57" s="737" t="s">
        <v>975</v>
      </c>
      <c r="X57" s="737" t="s">
        <v>975</v>
      </c>
      <c r="Y57" s="743" t="s">
        <v>975</v>
      </c>
      <c r="Z57" s="737" t="s">
        <v>1178</v>
      </c>
      <c r="AA57" s="737" t="s">
        <v>1178</v>
      </c>
      <c r="AB57" s="737" t="s">
        <v>1178</v>
      </c>
      <c r="AC57" s="737" t="s">
        <v>975</v>
      </c>
      <c r="AD57" s="737" t="s">
        <v>1178</v>
      </c>
      <c r="AE57" s="737" t="s">
        <v>1178</v>
      </c>
      <c r="AF57" s="744" t="s">
        <v>1178</v>
      </c>
      <c r="AG57" s="495">
        <f t="shared" si="8"/>
        <v>152</v>
      </c>
    </row>
    <row r="58" spans="1:33" s="447" customFormat="1" ht="9.75" customHeight="1">
      <c r="A58" s="927"/>
      <c r="B58" s="439" t="s">
        <v>1160</v>
      </c>
      <c r="C58" s="440"/>
      <c r="D58" s="737" t="s">
        <v>975</v>
      </c>
      <c r="E58" s="737" t="s">
        <v>975</v>
      </c>
      <c r="F58" s="737" t="s">
        <v>975</v>
      </c>
      <c r="G58" s="737" t="s">
        <v>975</v>
      </c>
      <c r="H58" s="737" t="s">
        <v>975</v>
      </c>
      <c r="I58" s="737" t="s">
        <v>975</v>
      </c>
      <c r="J58" s="743" t="s">
        <v>975</v>
      </c>
      <c r="K58" s="737" t="s">
        <v>975</v>
      </c>
      <c r="L58" s="737" t="s">
        <v>975</v>
      </c>
      <c r="M58" s="737" t="s">
        <v>975</v>
      </c>
      <c r="N58" s="737" t="s">
        <v>975</v>
      </c>
      <c r="O58" s="737" t="s">
        <v>975</v>
      </c>
      <c r="P58" s="737" t="s">
        <v>975</v>
      </c>
      <c r="Q58" s="927"/>
      <c r="R58" s="439" t="s">
        <v>1160</v>
      </c>
      <c r="S58" s="440"/>
      <c r="T58" s="737" t="s">
        <v>975</v>
      </c>
      <c r="U58" s="737" t="s">
        <v>975</v>
      </c>
      <c r="V58" s="737" t="s">
        <v>975</v>
      </c>
      <c r="W58" s="737" t="s">
        <v>975</v>
      </c>
      <c r="X58" s="737" t="s">
        <v>975</v>
      </c>
      <c r="Y58" s="743" t="s">
        <v>975</v>
      </c>
      <c r="Z58" s="737" t="s">
        <v>975</v>
      </c>
      <c r="AA58" s="737" t="s">
        <v>975</v>
      </c>
      <c r="AB58" s="737" t="s">
        <v>975</v>
      </c>
      <c r="AC58" s="737" t="s">
        <v>975</v>
      </c>
      <c r="AD58" s="737" t="s">
        <v>975</v>
      </c>
      <c r="AE58" s="737" t="s">
        <v>975</v>
      </c>
      <c r="AF58" s="744" t="s">
        <v>1178</v>
      </c>
      <c r="AG58" s="495">
        <f t="shared" si="8"/>
        <v>0</v>
      </c>
    </row>
    <row r="59" spans="1:33" s="447" customFormat="1" ht="9.75" customHeight="1">
      <c r="A59" s="927"/>
      <c r="B59" s="439" t="s">
        <v>1161</v>
      </c>
      <c r="C59" s="440"/>
      <c r="D59" s="737" t="s">
        <v>975</v>
      </c>
      <c r="E59" s="737" t="s">
        <v>975</v>
      </c>
      <c r="F59" s="737" t="s">
        <v>975</v>
      </c>
      <c r="G59" s="737" t="s">
        <v>975</v>
      </c>
      <c r="H59" s="737" t="s">
        <v>975</v>
      </c>
      <c r="I59" s="737" t="s">
        <v>975</v>
      </c>
      <c r="J59" s="743" t="s">
        <v>975</v>
      </c>
      <c r="K59" s="737" t="s">
        <v>975</v>
      </c>
      <c r="L59" s="737" t="s">
        <v>975</v>
      </c>
      <c r="M59" s="737" t="s">
        <v>975</v>
      </c>
      <c r="N59" s="737" t="s">
        <v>975</v>
      </c>
      <c r="O59" s="737" t="s">
        <v>975</v>
      </c>
      <c r="P59" s="737" t="s">
        <v>975</v>
      </c>
      <c r="Q59" s="927"/>
      <c r="R59" s="439" t="s">
        <v>1161</v>
      </c>
      <c r="S59" s="440"/>
      <c r="T59" s="737" t="s">
        <v>975</v>
      </c>
      <c r="U59" s="737" t="s">
        <v>975</v>
      </c>
      <c r="V59" s="737" t="s">
        <v>975</v>
      </c>
      <c r="W59" s="737" t="s">
        <v>975</v>
      </c>
      <c r="X59" s="737" t="s">
        <v>975</v>
      </c>
      <c r="Y59" s="743" t="s">
        <v>975</v>
      </c>
      <c r="Z59" s="737" t="s">
        <v>975</v>
      </c>
      <c r="AA59" s="737" t="s">
        <v>975</v>
      </c>
      <c r="AB59" s="737" t="s">
        <v>975</v>
      </c>
      <c r="AC59" s="737" t="s">
        <v>975</v>
      </c>
      <c r="AD59" s="737" t="s">
        <v>975</v>
      </c>
      <c r="AE59" s="737" t="s">
        <v>975</v>
      </c>
      <c r="AF59" s="744" t="s">
        <v>1178</v>
      </c>
      <c r="AG59" s="495">
        <f t="shared" si="8"/>
        <v>0</v>
      </c>
    </row>
    <row r="60" spans="1:33" s="447" customFormat="1" ht="9.75" customHeight="1">
      <c r="A60" s="926" t="s">
        <v>1172</v>
      </c>
      <c r="B60" s="439" t="s">
        <v>1163</v>
      </c>
      <c r="C60" s="440"/>
      <c r="D60" s="737" t="s">
        <v>975</v>
      </c>
      <c r="E60" s="737" t="s">
        <v>975</v>
      </c>
      <c r="F60" s="737" t="s">
        <v>975</v>
      </c>
      <c r="G60" s="737" t="s">
        <v>975</v>
      </c>
      <c r="H60" s="737" t="s">
        <v>975</v>
      </c>
      <c r="I60" s="739">
        <v>12</v>
      </c>
      <c r="J60" s="741">
        <v>40</v>
      </c>
      <c r="K60" s="739">
        <v>15</v>
      </c>
      <c r="L60" s="737" t="s">
        <v>975</v>
      </c>
      <c r="M60" s="737" t="s">
        <v>975</v>
      </c>
      <c r="N60" s="737" t="s">
        <v>975</v>
      </c>
      <c r="O60" s="737" t="s">
        <v>975</v>
      </c>
      <c r="P60" s="737" t="s">
        <v>975</v>
      </c>
      <c r="Q60" s="926" t="s">
        <v>1172</v>
      </c>
      <c r="R60" s="439" t="s">
        <v>1163</v>
      </c>
      <c r="S60" s="440"/>
      <c r="T60" s="737" t="s">
        <v>975</v>
      </c>
      <c r="U60" s="737" t="s">
        <v>975</v>
      </c>
      <c r="V60" s="739">
        <v>9</v>
      </c>
      <c r="W60" s="737" t="s">
        <v>975</v>
      </c>
      <c r="X60" s="737" t="s">
        <v>975</v>
      </c>
      <c r="Y60" s="743" t="s">
        <v>975</v>
      </c>
      <c r="Z60" s="737" t="s">
        <v>1178</v>
      </c>
      <c r="AA60" s="737" t="s">
        <v>1178</v>
      </c>
      <c r="AB60" s="737" t="s">
        <v>1178</v>
      </c>
      <c r="AC60" s="737" t="s">
        <v>975</v>
      </c>
      <c r="AD60" s="737" t="s">
        <v>1178</v>
      </c>
      <c r="AE60" s="737" t="s">
        <v>1178</v>
      </c>
      <c r="AF60" s="744" t="s">
        <v>1178</v>
      </c>
      <c r="AG60" s="495">
        <f t="shared" si="8"/>
        <v>76</v>
      </c>
    </row>
    <row r="61" spans="1:33" s="447" customFormat="1" ht="9.75" customHeight="1">
      <c r="A61" s="927"/>
      <c r="B61" s="439" t="s">
        <v>1159</v>
      </c>
      <c r="C61" s="440"/>
      <c r="D61" s="737" t="s">
        <v>975</v>
      </c>
      <c r="E61" s="737" t="s">
        <v>975</v>
      </c>
      <c r="F61" s="737" t="s">
        <v>975</v>
      </c>
      <c r="G61" s="737" t="s">
        <v>975</v>
      </c>
      <c r="H61" s="737" t="s">
        <v>975</v>
      </c>
      <c r="I61" s="739">
        <v>12</v>
      </c>
      <c r="J61" s="741">
        <v>40</v>
      </c>
      <c r="K61" s="739">
        <v>15</v>
      </c>
      <c r="L61" s="737" t="s">
        <v>975</v>
      </c>
      <c r="M61" s="737" t="s">
        <v>975</v>
      </c>
      <c r="N61" s="737" t="s">
        <v>975</v>
      </c>
      <c r="O61" s="737" t="s">
        <v>975</v>
      </c>
      <c r="P61" s="737" t="s">
        <v>975</v>
      </c>
      <c r="Q61" s="927"/>
      <c r="R61" s="439" t="s">
        <v>1159</v>
      </c>
      <c r="S61" s="440"/>
      <c r="T61" s="737" t="s">
        <v>975</v>
      </c>
      <c r="U61" s="737" t="s">
        <v>975</v>
      </c>
      <c r="V61" s="739">
        <v>9</v>
      </c>
      <c r="W61" s="737" t="s">
        <v>975</v>
      </c>
      <c r="X61" s="737" t="s">
        <v>975</v>
      </c>
      <c r="Y61" s="743" t="s">
        <v>975</v>
      </c>
      <c r="Z61" s="737" t="s">
        <v>1178</v>
      </c>
      <c r="AA61" s="737" t="s">
        <v>1178</v>
      </c>
      <c r="AB61" s="737" t="s">
        <v>1178</v>
      </c>
      <c r="AC61" s="737" t="s">
        <v>975</v>
      </c>
      <c r="AD61" s="737" t="s">
        <v>1178</v>
      </c>
      <c r="AE61" s="737" t="s">
        <v>1178</v>
      </c>
      <c r="AF61" s="744" t="s">
        <v>975</v>
      </c>
      <c r="AG61" s="495">
        <f t="shared" si="8"/>
        <v>76</v>
      </c>
    </row>
    <row r="62" spans="1:33" s="447" customFormat="1" ht="9.75" customHeight="1">
      <c r="A62" s="927"/>
      <c r="B62" s="439" t="s">
        <v>1160</v>
      </c>
      <c r="C62" s="440"/>
      <c r="D62" s="737" t="s">
        <v>975</v>
      </c>
      <c r="E62" s="737" t="s">
        <v>975</v>
      </c>
      <c r="F62" s="737" t="s">
        <v>975</v>
      </c>
      <c r="G62" s="737" t="s">
        <v>975</v>
      </c>
      <c r="H62" s="737" t="s">
        <v>975</v>
      </c>
      <c r="I62" s="737" t="s">
        <v>975</v>
      </c>
      <c r="J62" s="743" t="s">
        <v>975</v>
      </c>
      <c r="K62" s="737" t="s">
        <v>975</v>
      </c>
      <c r="L62" s="737" t="s">
        <v>975</v>
      </c>
      <c r="M62" s="737" t="s">
        <v>975</v>
      </c>
      <c r="N62" s="737" t="s">
        <v>975</v>
      </c>
      <c r="O62" s="737" t="s">
        <v>975</v>
      </c>
      <c r="P62" s="737" t="s">
        <v>975</v>
      </c>
      <c r="Q62" s="927"/>
      <c r="R62" s="439" t="s">
        <v>1160</v>
      </c>
      <c r="S62" s="440"/>
      <c r="T62" s="737" t="s">
        <v>975</v>
      </c>
      <c r="U62" s="737" t="s">
        <v>975</v>
      </c>
      <c r="V62" s="737" t="s">
        <v>975</v>
      </c>
      <c r="W62" s="737" t="s">
        <v>975</v>
      </c>
      <c r="X62" s="737" t="s">
        <v>975</v>
      </c>
      <c r="Y62" s="743" t="s">
        <v>975</v>
      </c>
      <c r="Z62" s="737" t="s">
        <v>975</v>
      </c>
      <c r="AA62" s="737" t="s">
        <v>975</v>
      </c>
      <c r="AB62" s="737" t="s">
        <v>975</v>
      </c>
      <c r="AC62" s="737" t="s">
        <v>975</v>
      </c>
      <c r="AD62" s="737" t="s">
        <v>975</v>
      </c>
      <c r="AE62" s="737" t="s">
        <v>975</v>
      </c>
      <c r="AF62" s="744" t="s">
        <v>975</v>
      </c>
      <c r="AG62" s="495">
        <f t="shared" si="8"/>
        <v>0</v>
      </c>
    </row>
    <row r="63" spans="1:33" s="447" customFormat="1" ht="9.75" customHeight="1" thickBot="1">
      <c r="A63" s="932"/>
      <c r="B63" s="441" t="s">
        <v>1161</v>
      </c>
      <c r="C63" s="442"/>
      <c r="D63" s="745" t="s">
        <v>975</v>
      </c>
      <c r="E63" s="745" t="s">
        <v>975</v>
      </c>
      <c r="F63" s="745" t="s">
        <v>975</v>
      </c>
      <c r="G63" s="745" t="s">
        <v>975</v>
      </c>
      <c r="H63" s="745" t="s">
        <v>975</v>
      </c>
      <c r="I63" s="745" t="s">
        <v>975</v>
      </c>
      <c r="J63" s="746" t="s">
        <v>975</v>
      </c>
      <c r="K63" s="745" t="s">
        <v>975</v>
      </c>
      <c r="L63" s="745" t="s">
        <v>975</v>
      </c>
      <c r="M63" s="745" t="s">
        <v>975</v>
      </c>
      <c r="N63" s="745" t="s">
        <v>975</v>
      </c>
      <c r="O63" s="745" t="s">
        <v>975</v>
      </c>
      <c r="P63" s="745" t="s">
        <v>975</v>
      </c>
      <c r="Q63" s="932"/>
      <c r="R63" s="441" t="s">
        <v>1161</v>
      </c>
      <c r="S63" s="442"/>
      <c r="T63" s="745" t="s">
        <v>975</v>
      </c>
      <c r="U63" s="745" t="s">
        <v>975</v>
      </c>
      <c r="V63" s="745" t="s">
        <v>975</v>
      </c>
      <c r="W63" s="745" t="s">
        <v>975</v>
      </c>
      <c r="X63" s="745" t="s">
        <v>975</v>
      </c>
      <c r="Y63" s="746" t="s">
        <v>975</v>
      </c>
      <c r="Z63" s="745" t="s">
        <v>975</v>
      </c>
      <c r="AA63" s="745" t="s">
        <v>975</v>
      </c>
      <c r="AB63" s="745" t="s">
        <v>975</v>
      </c>
      <c r="AC63" s="745" t="s">
        <v>975</v>
      </c>
      <c r="AD63" s="745" t="s">
        <v>975</v>
      </c>
      <c r="AE63" s="745" t="s">
        <v>975</v>
      </c>
      <c r="AF63" s="747" t="s">
        <v>975</v>
      </c>
      <c r="AG63" s="495">
        <f t="shared" si="8"/>
        <v>0</v>
      </c>
    </row>
    <row r="64" spans="1:33" s="447" customFormat="1" ht="9.75" customHeight="1">
      <c r="A64" s="443" t="s">
        <v>1173</v>
      </c>
      <c r="B64" s="444"/>
      <c r="C64" s="444"/>
      <c r="D64" s="444"/>
      <c r="E64" s="444"/>
      <c r="F64" s="444"/>
      <c r="G64" s="444"/>
      <c r="H64" s="444"/>
      <c r="I64" s="444"/>
      <c r="J64" s="51" t="s">
        <v>148</v>
      </c>
      <c r="K64" s="444"/>
      <c r="L64" s="444"/>
      <c r="M64" s="444"/>
      <c r="N64" s="444"/>
      <c r="Q64" s="443" t="s">
        <v>1173</v>
      </c>
      <c r="R64" s="444"/>
      <c r="S64" s="444"/>
      <c r="Y64" s="51" t="s">
        <v>148</v>
      </c>
      <c r="Z64" s="451"/>
      <c r="AA64" s="451"/>
      <c r="AB64" s="451"/>
      <c r="AC64" s="451"/>
      <c r="AD64" s="451"/>
      <c r="AE64" s="451"/>
      <c r="AF64" s="451"/>
      <c r="AG64" s="495">
        <f t="shared" si="8"/>
        <v>0</v>
      </c>
    </row>
  </sheetData>
  <mergeCells count="88">
    <mergeCell ref="AB6:AB7"/>
    <mergeCell ref="B4:B5"/>
    <mergeCell ref="A36:A39"/>
    <mergeCell ref="A8:A11"/>
    <mergeCell ref="A12:A15"/>
    <mergeCell ref="A16:A19"/>
    <mergeCell ref="A20:A23"/>
    <mergeCell ref="A32:A35"/>
    <mergeCell ref="L4:L5"/>
    <mergeCell ref="M4:M5"/>
    <mergeCell ref="A56:A59"/>
    <mergeCell ref="A60:A63"/>
    <mergeCell ref="A40:A43"/>
    <mergeCell ref="A44:A47"/>
    <mergeCell ref="A48:A51"/>
    <mergeCell ref="A52:A55"/>
    <mergeCell ref="A2:I2"/>
    <mergeCell ref="A24:A27"/>
    <mergeCell ref="A28:A31"/>
    <mergeCell ref="E4:E5"/>
    <mergeCell ref="B6:B7"/>
    <mergeCell ref="D4:D5"/>
    <mergeCell ref="D6:D7"/>
    <mergeCell ref="E6:E7"/>
    <mergeCell ref="F4:H4"/>
    <mergeCell ref="A4:A5"/>
    <mergeCell ref="L6:L7"/>
    <mergeCell ref="F5:H5"/>
    <mergeCell ref="I4:I5"/>
    <mergeCell ref="I6:I7"/>
    <mergeCell ref="J6:J7"/>
    <mergeCell ref="K6:K7"/>
    <mergeCell ref="J4:J5"/>
    <mergeCell ref="K4:K5"/>
    <mergeCell ref="N4:N5"/>
    <mergeCell ref="O4:O5"/>
    <mergeCell ref="P4:P5"/>
    <mergeCell ref="T4:T5"/>
    <mergeCell ref="Q4:Q5"/>
    <mergeCell ref="R4:R5"/>
    <mergeCell ref="V4:V5"/>
    <mergeCell ref="AE4:AE5"/>
    <mergeCell ref="AF4:AF5"/>
    <mergeCell ref="AC4:AC5"/>
    <mergeCell ref="AD4:AD5"/>
    <mergeCell ref="Z4:Z5"/>
    <mergeCell ref="W4:W5"/>
    <mergeCell ref="X4:X5"/>
    <mergeCell ref="Y4:Y5"/>
    <mergeCell ref="AB4:AB5"/>
    <mergeCell ref="U6:U7"/>
    <mergeCell ref="T6:T7"/>
    <mergeCell ref="V6:V7"/>
    <mergeCell ref="AA4:AA5"/>
    <mergeCell ref="AA6:AA7"/>
    <mergeCell ref="Z6:Z7"/>
    <mergeCell ref="Y6:Y7"/>
    <mergeCell ref="X6:X7"/>
    <mergeCell ref="W6:W7"/>
    <mergeCell ref="U4:U5"/>
    <mergeCell ref="P6:P7"/>
    <mergeCell ref="O6:O7"/>
    <mergeCell ref="N6:N7"/>
    <mergeCell ref="M6:M7"/>
    <mergeCell ref="AF6:AF7"/>
    <mergeCell ref="AE6:AE7"/>
    <mergeCell ref="AD6:AD7"/>
    <mergeCell ref="AC6:AC7"/>
    <mergeCell ref="Q56:Q59"/>
    <mergeCell ref="Q60:Q63"/>
    <mergeCell ref="B3:H3"/>
    <mergeCell ref="R3:W3"/>
    <mergeCell ref="Q36:Q39"/>
    <mergeCell ref="Q40:Q43"/>
    <mergeCell ref="Q44:Q47"/>
    <mergeCell ref="Q48:Q51"/>
    <mergeCell ref="Q20:Q23"/>
    <mergeCell ref="Q24:Q27"/>
    <mergeCell ref="J2:P2"/>
    <mergeCell ref="Y2:AF2"/>
    <mergeCell ref="Q2:X2"/>
    <mergeCell ref="Q52:Q55"/>
    <mergeCell ref="Q28:Q31"/>
    <mergeCell ref="Q32:Q35"/>
    <mergeCell ref="R6:R7"/>
    <mergeCell ref="Q8:Q11"/>
    <mergeCell ref="Q12:Q15"/>
    <mergeCell ref="Q16:Q19"/>
  </mergeCells>
  <printOptions/>
  <pageMargins left="1.1811023622047245" right="1.1811023622047245" top="1.5748031496062993" bottom="1.4960629921259843" header="0.5118110236220472" footer="0.9055118110236221"/>
  <pageSetup firstPageNumber="134" useFirstPageNumber="1" horizontalDpi="1200" verticalDpi="1200" orientation="portrait" paperSize="9" r:id="rId2"/>
  <headerFooter alignWithMargins="0">
    <oddFooter>&amp;C&amp;"華康中圓體,標準"&amp;11‧&amp;"Times New Roman,標準"&amp;P&amp;"華康中圓體,標準"‧</oddFooter>
  </headerFooter>
  <colBreaks count="1" manualBreakCount="1">
    <brk id="16" max="65535" man="1"/>
  </colBreaks>
  <drawing r:id="rId1"/>
</worksheet>
</file>

<file path=xl/worksheets/sheet12.xml><?xml version="1.0" encoding="utf-8"?>
<worksheet xmlns="http://schemas.openxmlformats.org/spreadsheetml/2006/main" xmlns:r="http://schemas.openxmlformats.org/officeDocument/2006/relationships">
  <dimension ref="A1:R42"/>
  <sheetViews>
    <sheetView showGridLines="0" zoomScale="120" zoomScaleNormal="120" workbookViewId="0" topLeftCell="A13">
      <selection activeCell="B1" sqref="B1"/>
    </sheetView>
  </sheetViews>
  <sheetFormatPr defaultColWidth="9.00390625" defaultRowHeight="16.5"/>
  <cols>
    <col min="1" max="1" width="0.12890625" style="84" customWidth="1"/>
    <col min="2" max="2" width="18.875" style="84" customWidth="1"/>
    <col min="3" max="3" width="0.12890625" style="84" customWidth="1"/>
    <col min="4" max="4" width="5.625" style="84" customWidth="1"/>
    <col min="5" max="5" width="12.875" style="84" customWidth="1"/>
    <col min="6" max="6" width="5.625" style="84" customWidth="1"/>
    <col min="7" max="7" width="12.875" style="84" customWidth="1"/>
    <col min="8" max="8" width="5.625" style="84" customWidth="1"/>
    <col min="9" max="9" width="12.875" style="84" customWidth="1"/>
    <col min="10" max="10" width="5.625" style="84" customWidth="1"/>
    <col min="11" max="11" width="13.125" style="84" customWidth="1"/>
    <col min="12" max="12" width="5.625" style="84" customWidth="1"/>
    <col min="13" max="13" width="13.125" style="84" customWidth="1"/>
    <col min="14" max="14" width="5.625" style="84" customWidth="1"/>
    <col min="15" max="15" width="13.125" style="84" customWidth="1"/>
    <col min="16" max="16" width="5.625" style="84" customWidth="1"/>
    <col min="17" max="17" width="13.125" style="84" customWidth="1"/>
    <col min="18" max="16384" width="9.00390625" style="84" customWidth="1"/>
  </cols>
  <sheetData>
    <row r="1" spans="1:17" s="1" customFormat="1" ht="18" customHeight="1">
      <c r="A1" s="186" t="s">
        <v>973</v>
      </c>
      <c r="Q1" s="87" t="s">
        <v>981</v>
      </c>
    </row>
    <row r="2" spans="1:17" s="5" customFormat="1" ht="36" customHeight="1">
      <c r="A2" s="887" t="s">
        <v>868</v>
      </c>
      <c r="B2" s="913"/>
      <c r="C2" s="913"/>
      <c r="D2" s="913"/>
      <c r="E2" s="913"/>
      <c r="F2" s="913"/>
      <c r="G2" s="913"/>
      <c r="H2" s="913"/>
      <c r="I2" s="913"/>
      <c r="J2" s="962" t="s">
        <v>869</v>
      </c>
      <c r="K2" s="962"/>
      <c r="L2" s="962"/>
      <c r="M2" s="962"/>
      <c r="N2" s="962"/>
      <c r="O2" s="962"/>
      <c r="P2" s="962"/>
      <c r="Q2" s="962"/>
    </row>
    <row r="3" spans="1:17" s="1" customFormat="1" ht="15" customHeight="1">
      <c r="A3" s="38"/>
      <c r="B3" s="38"/>
      <c r="C3" s="38"/>
      <c r="I3" s="38" t="s">
        <v>862</v>
      </c>
      <c r="Q3" s="217" t="s">
        <v>160</v>
      </c>
    </row>
    <row r="4" spans="1:17" s="1" customFormat="1" ht="15" customHeight="1" thickBot="1">
      <c r="A4" s="38"/>
      <c r="B4" s="38"/>
      <c r="C4" s="38"/>
      <c r="I4" s="38" t="s">
        <v>1213</v>
      </c>
      <c r="Q4" s="696" t="s">
        <v>861</v>
      </c>
    </row>
    <row r="5" spans="1:17" s="1" customFormat="1" ht="18" customHeight="1">
      <c r="A5" s="130"/>
      <c r="B5" s="279"/>
      <c r="C5" s="131"/>
      <c r="D5" s="869" t="s">
        <v>863</v>
      </c>
      <c r="E5" s="871"/>
      <c r="F5" s="858" t="s">
        <v>864</v>
      </c>
      <c r="G5" s="871"/>
      <c r="H5" s="858" t="s">
        <v>865</v>
      </c>
      <c r="I5" s="871"/>
      <c r="J5" s="959" t="s">
        <v>866</v>
      </c>
      <c r="K5" s="960"/>
      <c r="L5" s="961" t="s">
        <v>867</v>
      </c>
      <c r="M5" s="960"/>
      <c r="N5" s="858" t="s">
        <v>1212</v>
      </c>
      <c r="O5" s="871"/>
      <c r="P5" s="858" t="s">
        <v>977</v>
      </c>
      <c r="Q5" s="870"/>
    </row>
    <row r="6" spans="1:17" s="1" customFormat="1" ht="18" customHeight="1">
      <c r="A6" s="133"/>
      <c r="B6" s="212" t="s">
        <v>684</v>
      </c>
      <c r="C6" s="134"/>
      <c r="D6" s="872" t="s">
        <v>978</v>
      </c>
      <c r="E6" s="873"/>
      <c r="F6" s="859" t="s">
        <v>685</v>
      </c>
      <c r="G6" s="873"/>
      <c r="H6" s="859" t="s">
        <v>686</v>
      </c>
      <c r="I6" s="873"/>
      <c r="J6" s="854" t="s">
        <v>687</v>
      </c>
      <c r="K6" s="958"/>
      <c r="L6" s="958" t="s">
        <v>688</v>
      </c>
      <c r="M6" s="958"/>
      <c r="N6" s="859" t="s">
        <v>689</v>
      </c>
      <c r="O6" s="873"/>
      <c r="P6" s="859" t="s">
        <v>690</v>
      </c>
      <c r="Q6" s="889"/>
    </row>
    <row r="7" spans="1:17" s="1" customFormat="1" ht="18" customHeight="1">
      <c r="A7" s="199"/>
      <c r="B7" s="280"/>
      <c r="C7" s="200"/>
      <c r="D7" s="197" t="s">
        <v>694</v>
      </c>
      <c r="E7" s="198" t="s">
        <v>691</v>
      </c>
      <c r="F7" s="198" t="s">
        <v>694</v>
      </c>
      <c r="G7" s="198" t="s">
        <v>691</v>
      </c>
      <c r="H7" s="198" t="s">
        <v>694</v>
      </c>
      <c r="I7" s="198" t="s">
        <v>691</v>
      </c>
      <c r="J7" s="184" t="s">
        <v>694</v>
      </c>
      <c r="K7" s="198" t="s">
        <v>691</v>
      </c>
      <c r="L7" s="198" t="s">
        <v>694</v>
      </c>
      <c r="M7" s="198" t="s">
        <v>691</v>
      </c>
      <c r="N7" s="198" t="s">
        <v>694</v>
      </c>
      <c r="O7" s="198" t="s">
        <v>691</v>
      </c>
      <c r="P7" s="198" t="s">
        <v>694</v>
      </c>
      <c r="Q7" s="273" t="s">
        <v>691</v>
      </c>
    </row>
    <row r="8" spans="1:17" s="1" customFormat="1" ht="30" customHeight="1" thickBot="1">
      <c r="A8" s="179"/>
      <c r="B8" s="135" t="s">
        <v>620</v>
      </c>
      <c r="C8" s="204"/>
      <c r="D8" s="19" t="s">
        <v>692</v>
      </c>
      <c r="E8" s="20" t="s">
        <v>693</v>
      </c>
      <c r="F8" s="20" t="s">
        <v>692</v>
      </c>
      <c r="G8" s="20" t="s">
        <v>693</v>
      </c>
      <c r="H8" s="20" t="s">
        <v>692</v>
      </c>
      <c r="I8" s="20" t="s">
        <v>693</v>
      </c>
      <c r="J8" s="21" t="s">
        <v>692</v>
      </c>
      <c r="K8" s="20" t="s">
        <v>693</v>
      </c>
      <c r="L8" s="20" t="s">
        <v>692</v>
      </c>
      <c r="M8" s="20" t="s">
        <v>693</v>
      </c>
      <c r="N8" s="20" t="s">
        <v>692</v>
      </c>
      <c r="O8" s="20" t="s">
        <v>693</v>
      </c>
      <c r="P8" s="20" t="s">
        <v>692</v>
      </c>
      <c r="Q8" s="22" t="s">
        <v>693</v>
      </c>
    </row>
    <row r="9" spans="1:17" s="1" customFormat="1" ht="17.25" customHeight="1">
      <c r="A9" s="133"/>
      <c r="B9" s="274" t="s">
        <v>150</v>
      </c>
      <c r="C9" s="134"/>
      <c r="D9" s="141">
        <v>6</v>
      </c>
      <c r="E9" s="142">
        <v>360000</v>
      </c>
      <c r="F9" s="142">
        <v>9</v>
      </c>
      <c r="G9" s="142">
        <v>1210000</v>
      </c>
      <c r="H9" s="142">
        <v>10</v>
      </c>
      <c r="I9" s="142">
        <v>500000</v>
      </c>
      <c r="J9" s="143">
        <v>14</v>
      </c>
      <c r="K9" s="142">
        <v>280000</v>
      </c>
      <c r="L9" s="260" t="s">
        <v>1005</v>
      </c>
      <c r="M9" s="260" t="s">
        <v>1005</v>
      </c>
      <c r="N9" s="260" t="s">
        <v>1005</v>
      </c>
      <c r="O9" s="260" t="s">
        <v>1005</v>
      </c>
      <c r="P9" s="142">
        <v>15</v>
      </c>
      <c r="Q9" s="144">
        <v>150000</v>
      </c>
    </row>
    <row r="10" spans="1:17" s="1" customFormat="1" ht="17.25" customHeight="1">
      <c r="A10" s="133"/>
      <c r="B10" s="274" t="s">
        <v>151</v>
      </c>
      <c r="C10" s="134"/>
      <c r="D10" s="141">
        <v>4</v>
      </c>
      <c r="E10" s="142">
        <v>276000</v>
      </c>
      <c r="F10" s="142">
        <v>6</v>
      </c>
      <c r="G10" s="142">
        <v>495000</v>
      </c>
      <c r="H10" s="142">
        <v>4</v>
      </c>
      <c r="I10" s="142">
        <v>151000</v>
      </c>
      <c r="J10" s="143">
        <v>6</v>
      </c>
      <c r="K10" s="142">
        <v>110000</v>
      </c>
      <c r="L10" s="275" t="s">
        <v>1005</v>
      </c>
      <c r="M10" s="275" t="s">
        <v>1005</v>
      </c>
      <c r="N10" s="275" t="s">
        <v>1005</v>
      </c>
      <c r="O10" s="275" t="s">
        <v>1005</v>
      </c>
      <c r="P10" s="142">
        <v>12</v>
      </c>
      <c r="Q10" s="144">
        <v>120000</v>
      </c>
    </row>
    <row r="11" spans="1:17" s="1" customFormat="1" ht="17.25" customHeight="1">
      <c r="A11" s="133"/>
      <c r="B11" s="274" t="s">
        <v>152</v>
      </c>
      <c r="C11" s="134"/>
      <c r="D11" s="276" t="s">
        <v>1005</v>
      </c>
      <c r="E11" s="275" t="s">
        <v>1005</v>
      </c>
      <c r="F11" s="275" t="s">
        <v>1005</v>
      </c>
      <c r="G11" s="275" t="s">
        <v>1005</v>
      </c>
      <c r="H11" s="275" t="s">
        <v>1005</v>
      </c>
      <c r="I11" s="275" t="s">
        <v>1005</v>
      </c>
      <c r="J11" s="277" t="s">
        <v>1005</v>
      </c>
      <c r="K11" s="275" t="s">
        <v>1005</v>
      </c>
      <c r="L11" s="275" t="s">
        <v>1005</v>
      </c>
      <c r="M11" s="275" t="s">
        <v>1005</v>
      </c>
      <c r="N11" s="275" t="s">
        <v>1005</v>
      </c>
      <c r="O11" s="275" t="s">
        <v>1005</v>
      </c>
      <c r="P11" s="275" t="s">
        <v>1005</v>
      </c>
      <c r="Q11" s="278" t="s">
        <v>1005</v>
      </c>
    </row>
    <row r="12" spans="1:17" s="1" customFormat="1" ht="7.5" customHeight="1">
      <c r="A12" s="133"/>
      <c r="B12" s="281"/>
      <c r="C12" s="134"/>
      <c r="D12" s="577"/>
      <c r="E12" s="282"/>
      <c r="F12" s="282"/>
      <c r="G12" s="282"/>
      <c r="H12" s="282"/>
      <c r="I12" s="282"/>
      <c r="J12" s="284"/>
      <c r="K12" s="282"/>
      <c r="L12" s="282"/>
      <c r="M12" s="282"/>
      <c r="N12" s="282"/>
      <c r="O12" s="282"/>
      <c r="P12" s="282"/>
      <c r="Q12" s="285"/>
    </row>
    <row r="13" spans="1:17" s="1" customFormat="1" ht="17.25" customHeight="1">
      <c r="A13" s="133"/>
      <c r="B13" s="274" t="s">
        <v>153</v>
      </c>
      <c r="C13" s="134"/>
      <c r="D13" s="377" t="s">
        <v>1005</v>
      </c>
      <c r="E13" s="275" t="s">
        <v>1005</v>
      </c>
      <c r="F13" s="275" t="s">
        <v>1005</v>
      </c>
      <c r="G13" s="275" t="s">
        <v>1005</v>
      </c>
      <c r="H13" s="275" t="s">
        <v>1005</v>
      </c>
      <c r="I13" s="275" t="s">
        <v>1005</v>
      </c>
      <c r="J13" s="277" t="s">
        <v>1005</v>
      </c>
      <c r="K13" s="275" t="s">
        <v>1005</v>
      </c>
      <c r="L13" s="275" t="s">
        <v>1005</v>
      </c>
      <c r="M13" s="275" t="s">
        <v>1005</v>
      </c>
      <c r="N13" s="275" t="s">
        <v>1005</v>
      </c>
      <c r="O13" s="275" t="s">
        <v>1005</v>
      </c>
      <c r="P13" s="275" t="s">
        <v>1005</v>
      </c>
      <c r="Q13" s="278" t="s">
        <v>1005</v>
      </c>
    </row>
    <row r="14" spans="1:17" s="1" customFormat="1" ht="17.25" customHeight="1">
      <c r="A14" s="133"/>
      <c r="B14" s="274" t="s">
        <v>154</v>
      </c>
      <c r="C14" s="134"/>
      <c r="D14" s="377" t="s">
        <v>1005</v>
      </c>
      <c r="E14" s="275" t="s">
        <v>1005</v>
      </c>
      <c r="F14" s="275" t="s">
        <v>1005</v>
      </c>
      <c r="G14" s="275" t="s">
        <v>1005</v>
      </c>
      <c r="H14" s="275" t="s">
        <v>1005</v>
      </c>
      <c r="I14" s="275" t="s">
        <v>1005</v>
      </c>
      <c r="J14" s="277" t="s">
        <v>1005</v>
      </c>
      <c r="K14" s="275" t="s">
        <v>1005</v>
      </c>
      <c r="L14" s="275" t="s">
        <v>1005</v>
      </c>
      <c r="M14" s="275" t="s">
        <v>1005</v>
      </c>
      <c r="N14" s="275" t="s">
        <v>1005</v>
      </c>
      <c r="O14" s="275" t="s">
        <v>1005</v>
      </c>
      <c r="P14" s="275" t="s">
        <v>1005</v>
      </c>
      <c r="Q14" s="278" t="s">
        <v>1005</v>
      </c>
    </row>
    <row r="15" spans="1:17" s="1" customFormat="1" ht="17.25" customHeight="1">
      <c r="A15" s="133"/>
      <c r="B15" s="274" t="s">
        <v>155</v>
      </c>
      <c r="C15" s="134"/>
      <c r="D15" s="377" t="s">
        <v>1005</v>
      </c>
      <c r="E15" s="275" t="s">
        <v>1005</v>
      </c>
      <c r="F15" s="275" t="s">
        <v>1005</v>
      </c>
      <c r="G15" s="275" t="s">
        <v>1005</v>
      </c>
      <c r="H15" s="275" t="s">
        <v>1005</v>
      </c>
      <c r="I15" s="275" t="s">
        <v>1005</v>
      </c>
      <c r="J15" s="277" t="s">
        <v>1005</v>
      </c>
      <c r="K15" s="275" t="s">
        <v>1005</v>
      </c>
      <c r="L15" s="275" t="s">
        <v>1005</v>
      </c>
      <c r="M15" s="275" t="s">
        <v>1005</v>
      </c>
      <c r="N15" s="275" t="s">
        <v>1005</v>
      </c>
      <c r="O15" s="275" t="s">
        <v>1005</v>
      </c>
      <c r="P15" s="275" t="s">
        <v>1005</v>
      </c>
      <c r="Q15" s="278" t="s">
        <v>1005</v>
      </c>
    </row>
    <row r="16" spans="1:17" s="1" customFormat="1" ht="7.5" customHeight="1">
      <c r="A16" s="133"/>
      <c r="B16" s="281"/>
      <c r="C16" s="134"/>
      <c r="D16" s="283"/>
      <c r="E16" s="282"/>
      <c r="F16" s="282"/>
      <c r="G16" s="282"/>
      <c r="H16" s="282"/>
      <c r="I16" s="282"/>
      <c r="J16" s="284"/>
      <c r="K16" s="282"/>
      <c r="L16" s="282"/>
      <c r="M16" s="282"/>
      <c r="N16" s="282"/>
      <c r="O16" s="282"/>
      <c r="P16" s="282"/>
      <c r="Q16" s="285"/>
    </row>
    <row r="17" spans="1:17" s="1" customFormat="1" ht="17.25" customHeight="1">
      <c r="A17" s="133"/>
      <c r="B17" s="274" t="s">
        <v>156</v>
      </c>
      <c r="C17" s="134"/>
      <c r="D17" s="377" t="s">
        <v>1005</v>
      </c>
      <c r="E17" s="275" t="s">
        <v>1005</v>
      </c>
      <c r="F17" s="275" t="s">
        <v>1005</v>
      </c>
      <c r="G17" s="275" t="s">
        <v>1005</v>
      </c>
      <c r="H17" s="275" t="s">
        <v>1005</v>
      </c>
      <c r="I17" s="275" t="s">
        <v>1005</v>
      </c>
      <c r="J17" s="277" t="s">
        <v>1005</v>
      </c>
      <c r="K17" s="275" t="s">
        <v>1005</v>
      </c>
      <c r="L17" s="275" t="s">
        <v>1005</v>
      </c>
      <c r="M17" s="275" t="s">
        <v>1005</v>
      </c>
      <c r="N17" s="275" t="s">
        <v>1005</v>
      </c>
      <c r="O17" s="275" t="s">
        <v>1005</v>
      </c>
      <c r="P17" s="275" t="s">
        <v>1005</v>
      </c>
      <c r="Q17" s="278" t="s">
        <v>1005</v>
      </c>
    </row>
    <row r="18" spans="1:17" s="1" customFormat="1" ht="17.25" customHeight="1">
      <c r="A18" s="133"/>
      <c r="B18" s="274" t="s">
        <v>157</v>
      </c>
      <c r="C18" s="134"/>
      <c r="D18" s="377" t="s">
        <v>1005</v>
      </c>
      <c r="E18" s="275" t="s">
        <v>1005</v>
      </c>
      <c r="F18" s="275" t="s">
        <v>1005</v>
      </c>
      <c r="G18" s="275" t="s">
        <v>1005</v>
      </c>
      <c r="H18" s="275" t="s">
        <v>1005</v>
      </c>
      <c r="I18" s="275" t="s">
        <v>1005</v>
      </c>
      <c r="J18" s="277" t="s">
        <v>1005</v>
      </c>
      <c r="K18" s="275" t="s">
        <v>1005</v>
      </c>
      <c r="L18" s="275" t="s">
        <v>1005</v>
      </c>
      <c r="M18" s="275" t="s">
        <v>1005</v>
      </c>
      <c r="N18" s="275" t="s">
        <v>1005</v>
      </c>
      <c r="O18" s="275" t="s">
        <v>1005</v>
      </c>
      <c r="P18" s="275" t="s">
        <v>1005</v>
      </c>
      <c r="Q18" s="278" t="s">
        <v>1005</v>
      </c>
    </row>
    <row r="19" spans="1:18" s="1" customFormat="1" ht="17.25" customHeight="1">
      <c r="A19" s="133"/>
      <c r="B19" s="274" t="s">
        <v>158</v>
      </c>
      <c r="C19" s="134"/>
      <c r="D19" s="377" t="s">
        <v>1005</v>
      </c>
      <c r="E19" s="275" t="s">
        <v>1005</v>
      </c>
      <c r="F19" s="275" t="s">
        <v>1005</v>
      </c>
      <c r="G19" s="275" t="s">
        <v>1005</v>
      </c>
      <c r="H19" s="275" t="s">
        <v>1005</v>
      </c>
      <c r="I19" s="275" t="s">
        <v>1005</v>
      </c>
      <c r="J19" s="277" t="s">
        <v>1005</v>
      </c>
      <c r="K19" s="275" t="s">
        <v>1005</v>
      </c>
      <c r="L19" s="275" t="s">
        <v>1005</v>
      </c>
      <c r="M19" s="275" t="s">
        <v>1005</v>
      </c>
      <c r="N19" s="275" t="s">
        <v>1005</v>
      </c>
      <c r="O19" s="275" t="s">
        <v>1005</v>
      </c>
      <c r="P19" s="275" t="s">
        <v>1005</v>
      </c>
      <c r="Q19" s="278" t="s">
        <v>1005</v>
      </c>
      <c r="R19" s="44"/>
    </row>
    <row r="20" spans="1:17" s="1" customFormat="1" ht="7.5" customHeight="1">
      <c r="A20" s="133"/>
      <c r="B20" s="281"/>
      <c r="C20" s="134"/>
      <c r="D20" s="283"/>
      <c r="E20" s="282"/>
      <c r="F20" s="282"/>
      <c r="G20" s="282"/>
      <c r="H20" s="282"/>
      <c r="I20" s="282"/>
      <c r="J20" s="284"/>
      <c r="K20" s="282"/>
      <c r="L20" s="282"/>
      <c r="M20" s="282"/>
      <c r="N20" s="282"/>
      <c r="O20" s="282"/>
      <c r="P20" s="282"/>
      <c r="Q20" s="285"/>
    </row>
    <row r="21" spans="1:17" s="1" customFormat="1" ht="17.25" customHeight="1">
      <c r="A21" s="133"/>
      <c r="B21" s="274" t="s">
        <v>159</v>
      </c>
      <c r="C21" s="134"/>
      <c r="D21" s="377" t="s">
        <v>1005</v>
      </c>
      <c r="E21" s="275" t="s">
        <v>1005</v>
      </c>
      <c r="F21" s="275" t="s">
        <v>1005</v>
      </c>
      <c r="G21" s="275" t="s">
        <v>1005</v>
      </c>
      <c r="H21" s="275" t="s">
        <v>1005</v>
      </c>
      <c r="I21" s="275" t="s">
        <v>1005</v>
      </c>
      <c r="J21" s="277" t="s">
        <v>1005</v>
      </c>
      <c r="K21" s="275" t="s">
        <v>1005</v>
      </c>
      <c r="L21" s="275" t="s">
        <v>1005</v>
      </c>
      <c r="M21" s="275" t="s">
        <v>1005</v>
      </c>
      <c r="N21" s="275" t="s">
        <v>1005</v>
      </c>
      <c r="O21" s="275" t="s">
        <v>1005</v>
      </c>
      <c r="P21" s="275" t="s">
        <v>1005</v>
      </c>
      <c r="Q21" s="278" t="s">
        <v>1005</v>
      </c>
    </row>
    <row r="22" spans="1:17" s="1" customFormat="1" ht="7.5" customHeight="1">
      <c r="A22" s="133"/>
      <c r="B22" s="281"/>
      <c r="C22" s="134"/>
      <c r="D22" s="283"/>
      <c r="E22" s="282"/>
      <c r="F22" s="282"/>
      <c r="G22" s="282"/>
      <c r="H22" s="282"/>
      <c r="I22" s="282"/>
      <c r="J22" s="284"/>
      <c r="K22" s="282"/>
      <c r="L22" s="282"/>
      <c r="M22" s="282"/>
      <c r="N22" s="282"/>
      <c r="O22" s="282"/>
      <c r="P22" s="282"/>
      <c r="Q22" s="285"/>
    </row>
    <row r="23" spans="1:17" s="1" customFormat="1" ht="17.25" customHeight="1">
      <c r="A23" s="133"/>
      <c r="B23" s="207" t="s">
        <v>834</v>
      </c>
      <c r="C23" s="134"/>
      <c r="D23" s="377" t="s">
        <v>1005</v>
      </c>
      <c r="E23" s="275" t="s">
        <v>1005</v>
      </c>
      <c r="F23" s="275" t="s">
        <v>1005</v>
      </c>
      <c r="G23" s="275" t="s">
        <v>1005</v>
      </c>
      <c r="H23" s="275" t="s">
        <v>1005</v>
      </c>
      <c r="I23" s="275" t="s">
        <v>1005</v>
      </c>
      <c r="J23" s="277" t="s">
        <v>1005</v>
      </c>
      <c r="K23" s="275" t="s">
        <v>1005</v>
      </c>
      <c r="L23" s="275" t="s">
        <v>1005</v>
      </c>
      <c r="M23" s="275" t="s">
        <v>1005</v>
      </c>
      <c r="N23" s="275" t="s">
        <v>1005</v>
      </c>
      <c r="O23" s="275" t="s">
        <v>1005</v>
      </c>
      <c r="P23" s="275" t="s">
        <v>1005</v>
      </c>
      <c r="Q23" s="278" t="s">
        <v>1005</v>
      </c>
    </row>
    <row r="24" spans="1:17" s="1" customFormat="1" ht="7.5" customHeight="1">
      <c r="A24" s="133"/>
      <c r="B24" s="44"/>
      <c r="C24" s="134"/>
      <c r="D24" s="283"/>
      <c r="E24" s="282"/>
      <c r="F24" s="282"/>
      <c r="G24" s="282"/>
      <c r="H24" s="282"/>
      <c r="I24" s="282"/>
      <c r="J24" s="284"/>
      <c r="K24" s="282"/>
      <c r="L24" s="282"/>
      <c r="M24" s="282"/>
      <c r="N24" s="282"/>
      <c r="O24" s="282"/>
      <c r="P24" s="282"/>
      <c r="Q24" s="285"/>
    </row>
    <row r="25" spans="1:17" s="1" customFormat="1" ht="17.25" customHeight="1">
      <c r="A25" s="133"/>
      <c r="B25" s="207" t="s">
        <v>835</v>
      </c>
      <c r="C25" s="134"/>
      <c r="D25" s="377" t="s">
        <v>1005</v>
      </c>
      <c r="E25" s="275" t="s">
        <v>1005</v>
      </c>
      <c r="F25" s="275" t="s">
        <v>1005</v>
      </c>
      <c r="G25" s="275" t="s">
        <v>1005</v>
      </c>
      <c r="H25" s="275" t="s">
        <v>1005</v>
      </c>
      <c r="I25" s="275" t="s">
        <v>1005</v>
      </c>
      <c r="J25" s="277" t="s">
        <v>1005</v>
      </c>
      <c r="K25" s="275" t="s">
        <v>1005</v>
      </c>
      <c r="L25" s="275" t="s">
        <v>1005</v>
      </c>
      <c r="M25" s="275" t="s">
        <v>1005</v>
      </c>
      <c r="N25" s="275" t="s">
        <v>1005</v>
      </c>
      <c r="O25" s="275" t="s">
        <v>1005</v>
      </c>
      <c r="P25" s="275" t="s">
        <v>1005</v>
      </c>
      <c r="Q25" s="278" t="s">
        <v>1005</v>
      </c>
    </row>
    <row r="26" spans="1:17" s="1" customFormat="1" ht="17.25" customHeight="1">
      <c r="A26" s="133"/>
      <c r="B26" s="207" t="s">
        <v>836</v>
      </c>
      <c r="C26" s="134"/>
      <c r="D26" s="377" t="s">
        <v>1005</v>
      </c>
      <c r="E26" s="275" t="s">
        <v>1005</v>
      </c>
      <c r="F26" s="275" t="s">
        <v>1005</v>
      </c>
      <c r="G26" s="275" t="s">
        <v>1005</v>
      </c>
      <c r="H26" s="275" t="s">
        <v>1005</v>
      </c>
      <c r="I26" s="275" t="s">
        <v>1005</v>
      </c>
      <c r="J26" s="277" t="s">
        <v>1005</v>
      </c>
      <c r="K26" s="275" t="s">
        <v>1005</v>
      </c>
      <c r="L26" s="275" t="s">
        <v>1005</v>
      </c>
      <c r="M26" s="275" t="s">
        <v>1005</v>
      </c>
      <c r="N26" s="275" t="s">
        <v>1005</v>
      </c>
      <c r="O26" s="275" t="s">
        <v>1005</v>
      </c>
      <c r="P26" s="275" t="s">
        <v>1005</v>
      </c>
      <c r="Q26" s="278" t="s">
        <v>1005</v>
      </c>
    </row>
    <row r="27" spans="1:17" s="1" customFormat="1" ht="17.25" customHeight="1">
      <c r="A27" s="133"/>
      <c r="B27" s="207" t="s">
        <v>837</v>
      </c>
      <c r="C27" s="134"/>
      <c r="D27" s="377" t="s">
        <v>1005</v>
      </c>
      <c r="E27" s="275" t="s">
        <v>1005</v>
      </c>
      <c r="F27" s="275" t="s">
        <v>1005</v>
      </c>
      <c r="G27" s="275" t="s">
        <v>1005</v>
      </c>
      <c r="H27" s="275" t="s">
        <v>1005</v>
      </c>
      <c r="I27" s="275" t="s">
        <v>1005</v>
      </c>
      <c r="J27" s="277" t="s">
        <v>1005</v>
      </c>
      <c r="K27" s="275" t="s">
        <v>1005</v>
      </c>
      <c r="L27" s="275" t="s">
        <v>1005</v>
      </c>
      <c r="M27" s="275" t="s">
        <v>1005</v>
      </c>
      <c r="N27" s="275" t="s">
        <v>1005</v>
      </c>
      <c r="O27" s="275" t="s">
        <v>1005</v>
      </c>
      <c r="P27" s="275" t="s">
        <v>1005</v>
      </c>
      <c r="Q27" s="278" t="s">
        <v>1005</v>
      </c>
    </row>
    <row r="28" spans="1:17" s="1" customFormat="1" ht="7.5" customHeight="1">
      <c r="A28" s="133"/>
      <c r="B28" s="44"/>
      <c r="C28" s="134"/>
      <c r="D28" s="283"/>
      <c r="E28" s="282"/>
      <c r="F28" s="282"/>
      <c r="G28" s="282"/>
      <c r="H28" s="282"/>
      <c r="I28" s="282"/>
      <c r="J28" s="284"/>
      <c r="K28" s="282"/>
      <c r="L28" s="282"/>
      <c r="M28" s="282"/>
      <c r="N28" s="282"/>
      <c r="O28" s="282"/>
      <c r="P28" s="282"/>
      <c r="Q28" s="285"/>
    </row>
    <row r="29" spans="1:17" s="1" customFormat="1" ht="17.25" customHeight="1">
      <c r="A29" s="133"/>
      <c r="B29" s="207" t="s">
        <v>838</v>
      </c>
      <c r="C29" s="134"/>
      <c r="D29" s="377" t="s">
        <v>1005</v>
      </c>
      <c r="E29" s="275" t="s">
        <v>1005</v>
      </c>
      <c r="F29" s="275" t="s">
        <v>1005</v>
      </c>
      <c r="G29" s="275" t="s">
        <v>1005</v>
      </c>
      <c r="H29" s="275" t="s">
        <v>1005</v>
      </c>
      <c r="I29" s="275" t="s">
        <v>1005</v>
      </c>
      <c r="J29" s="277" t="s">
        <v>1005</v>
      </c>
      <c r="K29" s="275" t="s">
        <v>1005</v>
      </c>
      <c r="L29" s="275" t="s">
        <v>1005</v>
      </c>
      <c r="M29" s="275" t="s">
        <v>1005</v>
      </c>
      <c r="N29" s="275" t="s">
        <v>1005</v>
      </c>
      <c r="O29" s="275" t="s">
        <v>1005</v>
      </c>
      <c r="P29" s="275" t="s">
        <v>1005</v>
      </c>
      <c r="Q29" s="278" t="s">
        <v>1005</v>
      </c>
    </row>
    <row r="30" spans="1:17" s="1" customFormat="1" ht="17.25" customHeight="1">
      <c r="A30" s="133"/>
      <c r="B30" s="207" t="s">
        <v>839</v>
      </c>
      <c r="C30" s="134"/>
      <c r="D30" s="377" t="s">
        <v>1005</v>
      </c>
      <c r="E30" s="275" t="s">
        <v>1005</v>
      </c>
      <c r="F30" s="275" t="s">
        <v>1005</v>
      </c>
      <c r="G30" s="275" t="s">
        <v>1005</v>
      </c>
      <c r="H30" s="275" t="s">
        <v>1005</v>
      </c>
      <c r="I30" s="275" t="s">
        <v>1005</v>
      </c>
      <c r="J30" s="277" t="s">
        <v>1005</v>
      </c>
      <c r="K30" s="275" t="s">
        <v>1005</v>
      </c>
      <c r="L30" s="275" t="s">
        <v>1005</v>
      </c>
      <c r="M30" s="275" t="s">
        <v>1005</v>
      </c>
      <c r="N30" s="275" t="s">
        <v>1005</v>
      </c>
      <c r="O30" s="275" t="s">
        <v>1005</v>
      </c>
      <c r="P30" s="275" t="s">
        <v>1005</v>
      </c>
      <c r="Q30" s="278" t="s">
        <v>1005</v>
      </c>
    </row>
    <row r="31" spans="1:17" s="1" customFormat="1" ht="17.25" customHeight="1">
      <c r="A31" s="133"/>
      <c r="B31" s="207" t="s">
        <v>840</v>
      </c>
      <c r="C31" s="134"/>
      <c r="D31" s="377" t="s">
        <v>1005</v>
      </c>
      <c r="E31" s="275" t="s">
        <v>1005</v>
      </c>
      <c r="F31" s="275" t="s">
        <v>1005</v>
      </c>
      <c r="G31" s="275" t="s">
        <v>1005</v>
      </c>
      <c r="H31" s="275" t="s">
        <v>1005</v>
      </c>
      <c r="I31" s="275" t="s">
        <v>1005</v>
      </c>
      <c r="J31" s="277" t="s">
        <v>1005</v>
      </c>
      <c r="K31" s="275" t="s">
        <v>1005</v>
      </c>
      <c r="L31" s="275" t="s">
        <v>1005</v>
      </c>
      <c r="M31" s="275" t="s">
        <v>1005</v>
      </c>
      <c r="N31" s="275" t="s">
        <v>1005</v>
      </c>
      <c r="O31" s="275" t="s">
        <v>1005</v>
      </c>
      <c r="P31" s="275" t="s">
        <v>1005</v>
      </c>
      <c r="Q31" s="278" t="s">
        <v>1005</v>
      </c>
    </row>
    <row r="32" spans="1:17" s="1" customFormat="1" ht="7.5" customHeight="1">
      <c r="A32" s="133"/>
      <c r="B32" s="44"/>
      <c r="C32" s="134"/>
      <c r="D32" s="141"/>
      <c r="E32" s="142"/>
      <c r="F32" s="142"/>
      <c r="G32" s="142"/>
      <c r="H32" s="142"/>
      <c r="I32" s="142"/>
      <c r="J32" s="143"/>
      <c r="K32" s="142"/>
      <c r="L32" s="142"/>
      <c r="M32" s="142"/>
      <c r="N32" s="142"/>
      <c r="O32" s="142"/>
      <c r="P32" s="142"/>
      <c r="Q32" s="144"/>
    </row>
    <row r="33" spans="1:17" s="1" customFormat="1" ht="17.25" customHeight="1">
      <c r="A33" s="133"/>
      <c r="B33" s="207" t="s">
        <v>841</v>
      </c>
      <c r="C33" s="134"/>
      <c r="D33" s="377" t="s">
        <v>1005</v>
      </c>
      <c r="E33" s="275" t="s">
        <v>1005</v>
      </c>
      <c r="F33" s="275" t="s">
        <v>1005</v>
      </c>
      <c r="G33" s="275" t="s">
        <v>1005</v>
      </c>
      <c r="H33" s="275" t="s">
        <v>1005</v>
      </c>
      <c r="I33" s="275" t="s">
        <v>1005</v>
      </c>
      <c r="J33" s="277" t="s">
        <v>1005</v>
      </c>
      <c r="K33" s="275" t="s">
        <v>1005</v>
      </c>
      <c r="L33" s="275" t="s">
        <v>1005</v>
      </c>
      <c r="M33" s="275" t="s">
        <v>1005</v>
      </c>
      <c r="N33" s="275" t="s">
        <v>1005</v>
      </c>
      <c r="O33" s="275" t="s">
        <v>1005</v>
      </c>
      <c r="P33" s="275" t="s">
        <v>1005</v>
      </c>
      <c r="Q33" s="278" t="s">
        <v>1005</v>
      </c>
    </row>
    <row r="34" spans="1:17" s="1" customFormat="1" ht="17.25" customHeight="1">
      <c r="A34" s="133"/>
      <c r="B34" s="207" t="s">
        <v>842</v>
      </c>
      <c r="C34" s="134"/>
      <c r="D34" s="377" t="s">
        <v>1005</v>
      </c>
      <c r="E34" s="275" t="s">
        <v>1005</v>
      </c>
      <c r="F34" s="275" t="s">
        <v>1005</v>
      </c>
      <c r="G34" s="275" t="s">
        <v>1005</v>
      </c>
      <c r="H34" s="275" t="s">
        <v>1005</v>
      </c>
      <c r="I34" s="275" t="s">
        <v>1005</v>
      </c>
      <c r="J34" s="277" t="s">
        <v>1005</v>
      </c>
      <c r="K34" s="275" t="s">
        <v>1005</v>
      </c>
      <c r="L34" s="275" t="s">
        <v>1005</v>
      </c>
      <c r="M34" s="275" t="s">
        <v>1005</v>
      </c>
      <c r="N34" s="275" t="s">
        <v>1005</v>
      </c>
      <c r="O34" s="275" t="s">
        <v>1005</v>
      </c>
      <c r="P34" s="275" t="s">
        <v>1005</v>
      </c>
      <c r="Q34" s="278" t="s">
        <v>1005</v>
      </c>
    </row>
    <row r="35" spans="1:17" s="1" customFormat="1" ht="17.25" customHeight="1">
      <c r="A35" s="133"/>
      <c r="B35" s="207" t="s">
        <v>843</v>
      </c>
      <c r="C35" s="134"/>
      <c r="D35" s="377" t="s">
        <v>1005</v>
      </c>
      <c r="E35" s="275" t="s">
        <v>1005</v>
      </c>
      <c r="F35" s="275" t="s">
        <v>1005</v>
      </c>
      <c r="G35" s="275" t="s">
        <v>1005</v>
      </c>
      <c r="H35" s="275" t="s">
        <v>1005</v>
      </c>
      <c r="I35" s="275" t="s">
        <v>1005</v>
      </c>
      <c r="J35" s="277" t="s">
        <v>1005</v>
      </c>
      <c r="K35" s="275" t="s">
        <v>1005</v>
      </c>
      <c r="L35" s="275" t="s">
        <v>1005</v>
      </c>
      <c r="M35" s="275" t="s">
        <v>1005</v>
      </c>
      <c r="N35" s="275" t="s">
        <v>1005</v>
      </c>
      <c r="O35" s="275" t="s">
        <v>1005</v>
      </c>
      <c r="P35" s="275" t="s">
        <v>1005</v>
      </c>
      <c r="Q35" s="278" t="s">
        <v>1005</v>
      </c>
    </row>
    <row r="36" spans="1:17" s="1" customFormat="1" ht="7.5" customHeight="1">
      <c r="A36" s="133"/>
      <c r="B36" s="44"/>
      <c r="C36" s="134"/>
      <c r="D36" s="141"/>
      <c r="E36" s="142"/>
      <c r="F36" s="142"/>
      <c r="G36" s="142"/>
      <c r="H36" s="142"/>
      <c r="I36" s="142"/>
      <c r="J36" s="143"/>
      <c r="K36" s="142"/>
      <c r="L36" s="142"/>
      <c r="M36" s="142"/>
      <c r="N36" s="142"/>
      <c r="O36" s="142"/>
      <c r="P36" s="142"/>
      <c r="Q36" s="144"/>
    </row>
    <row r="37" spans="1:17" s="1" customFormat="1" ht="17.25" customHeight="1">
      <c r="A37" s="133"/>
      <c r="B37" s="207" t="s">
        <v>844</v>
      </c>
      <c r="C37" s="134"/>
      <c r="D37" s="377" t="s">
        <v>1005</v>
      </c>
      <c r="E37" s="275" t="s">
        <v>1005</v>
      </c>
      <c r="F37" s="275" t="s">
        <v>1005</v>
      </c>
      <c r="G37" s="275" t="s">
        <v>1005</v>
      </c>
      <c r="H37" s="275" t="s">
        <v>1005</v>
      </c>
      <c r="I37" s="275" t="s">
        <v>1005</v>
      </c>
      <c r="J37" s="277" t="s">
        <v>1005</v>
      </c>
      <c r="K37" s="275" t="s">
        <v>1005</v>
      </c>
      <c r="L37" s="275" t="s">
        <v>1005</v>
      </c>
      <c r="M37" s="275" t="s">
        <v>1005</v>
      </c>
      <c r="N37" s="275" t="s">
        <v>1005</v>
      </c>
      <c r="O37" s="275" t="s">
        <v>1005</v>
      </c>
      <c r="P37" s="275" t="s">
        <v>1005</v>
      </c>
      <c r="Q37" s="278" t="s">
        <v>1005</v>
      </c>
    </row>
    <row r="38" spans="1:17" s="1" customFormat="1" ht="17.25" customHeight="1">
      <c r="A38" s="133"/>
      <c r="B38" s="207" t="s">
        <v>845</v>
      </c>
      <c r="C38" s="134"/>
      <c r="D38" s="377" t="s">
        <v>1005</v>
      </c>
      <c r="E38" s="275" t="s">
        <v>1005</v>
      </c>
      <c r="F38" s="275" t="s">
        <v>1005</v>
      </c>
      <c r="G38" s="275" t="s">
        <v>1005</v>
      </c>
      <c r="H38" s="275" t="s">
        <v>1005</v>
      </c>
      <c r="I38" s="275" t="s">
        <v>1005</v>
      </c>
      <c r="J38" s="277" t="s">
        <v>1005</v>
      </c>
      <c r="K38" s="275" t="s">
        <v>1005</v>
      </c>
      <c r="L38" s="275" t="s">
        <v>1005</v>
      </c>
      <c r="M38" s="275" t="s">
        <v>1005</v>
      </c>
      <c r="N38" s="275" t="s">
        <v>1005</v>
      </c>
      <c r="O38" s="275" t="s">
        <v>1005</v>
      </c>
      <c r="P38" s="275" t="s">
        <v>1005</v>
      </c>
      <c r="Q38" s="278" t="s">
        <v>1005</v>
      </c>
    </row>
    <row r="39" spans="1:17" s="1" customFormat="1" ht="17.25" customHeight="1" thickBot="1">
      <c r="A39" s="135"/>
      <c r="B39" s="208" t="s">
        <v>846</v>
      </c>
      <c r="C39" s="136"/>
      <c r="D39" s="378" t="s">
        <v>1005</v>
      </c>
      <c r="E39" s="379" t="s">
        <v>1005</v>
      </c>
      <c r="F39" s="379" t="s">
        <v>1005</v>
      </c>
      <c r="G39" s="379" t="s">
        <v>1005</v>
      </c>
      <c r="H39" s="379" t="s">
        <v>1005</v>
      </c>
      <c r="I39" s="379" t="s">
        <v>1005</v>
      </c>
      <c r="J39" s="384" t="s">
        <v>1005</v>
      </c>
      <c r="K39" s="379" t="s">
        <v>1005</v>
      </c>
      <c r="L39" s="379" t="s">
        <v>1005</v>
      </c>
      <c r="M39" s="379" t="s">
        <v>1005</v>
      </c>
      <c r="N39" s="379" t="s">
        <v>1005</v>
      </c>
      <c r="O39" s="379" t="s">
        <v>1005</v>
      </c>
      <c r="P39" s="379" t="s">
        <v>1005</v>
      </c>
      <c r="Q39" s="380" t="s">
        <v>1005</v>
      </c>
    </row>
    <row r="40" spans="1:10" s="1" customFormat="1" ht="15.75" customHeight="1">
      <c r="A40" s="186" t="s">
        <v>636</v>
      </c>
      <c r="J40" s="2" t="s">
        <v>149</v>
      </c>
    </row>
    <row r="42" ht="15.75">
      <c r="B42" s="578"/>
    </row>
  </sheetData>
  <mergeCells count="16">
    <mergeCell ref="A2:I2"/>
    <mergeCell ref="P5:Q5"/>
    <mergeCell ref="N6:O6"/>
    <mergeCell ref="P6:Q6"/>
    <mergeCell ref="J5:K5"/>
    <mergeCell ref="L5:M5"/>
    <mergeCell ref="J2:Q2"/>
    <mergeCell ref="H5:I5"/>
    <mergeCell ref="H6:I6"/>
    <mergeCell ref="D5:E5"/>
    <mergeCell ref="L6:M6"/>
    <mergeCell ref="N5:O5"/>
    <mergeCell ref="F5:G5"/>
    <mergeCell ref="D6:E6"/>
    <mergeCell ref="F6:G6"/>
    <mergeCell ref="J6:K6"/>
  </mergeCells>
  <printOptions horizontalCentered="1"/>
  <pageMargins left="1.1811023622047245" right="1.1811023622047245" top="1.5748031496062993" bottom="1.5748031496062993" header="0.5118110236220472" footer="0.9055118110236221"/>
  <pageSetup firstPageNumber="13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3.xml><?xml version="1.0" encoding="utf-8"?>
<worksheet xmlns="http://schemas.openxmlformats.org/spreadsheetml/2006/main" xmlns:r="http://schemas.openxmlformats.org/officeDocument/2006/relationships">
  <dimension ref="A1:U42"/>
  <sheetViews>
    <sheetView showGridLines="0" zoomScale="120" zoomScaleNormal="120" workbookViewId="0" topLeftCell="A1">
      <selection activeCell="B1" sqref="B1"/>
    </sheetView>
  </sheetViews>
  <sheetFormatPr defaultColWidth="9.00390625" defaultRowHeight="16.5"/>
  <cols>
    <col min="1" max="1" width="0.5" style="84" customWidth="1"/>
    <col min="2" max="2" width="19.125" style="84" customWidth="1"/>
    <col min="3" max="3" width="0.5" style="84" customWidth="1"/>
    <col min="4" max="4" width="7.875" style="84" customWidth="1"/>
    <col min="5" max="6" width="7.625" style="84" customWidth="1"/>
    <col min="7" max="7" width="7.875" style="84" customWidth="1"/>
    <col min="8" max="9" width="7.625" style="84" customWidth="1"/>
    <col min="10" max="10" width="8.625" style="84" customWidth="1"/>
    <col min="11" max="12" width="6.875" style="400" customWidth="1"/>
    <col min="13" max="13" width="6.625" style="400" customWidth="1"/>
    <col min="14" max="15" width="6.875" style="400" customWidth="1"/>
    <col min="16" max="16" width="6.625" style="400" customWidth="1"/>
    <col min="17" max="18" width="6.875" style="400" customWidth="1"/>
    <col min="19" max="19" width="6.625" style="400" customWidth="1"/>
    <col min="20" max="21" width="6.875" style="400" customWidth="1"/>
    <col min="22" max="16384" width="9.00390625" style="84" customWidth="1"/>
  </cols>
  <sheetData>
    <row r="1" spans="1:21" s="1" customFormat="1" ht="18" customHeight="1">
      <c r="A1" s="186" t="s">
        <v>973</v>
      </c>
      <c r="K1" s="44"/>
      <c r="L1" s="44"/>
      <c r="M1" s="44"/>
      <c r="N1" s="44"/>
      <c r="O1" s="44"/>
      <c r="P1" s="44"/>
      <c r="Q1" s="44"/>
      <c r="R1" s="44"/>
      <c r="S1" s="44"/>
      <c r="T1" s="44"/>
      <c r="U1" s="87" t="s">
        <v>981</v>
      </c>
    </row>
    <row r="2" spans="1:21" s="66" customFormat="1" ht="36" customHeight="1">
      <c r="A2" s="972" t="s">
        <v>23</v>
      </c>
      <c r="B2" s="962"/>
      <c r="C2" s="962"/>
      <c r="D2" s="962"/>
      <c r="E2" s="962"/>
      <c r="F2" s="962"/>
      <c r="G2" s="962"/>
      <c r="H2" s="962"/>
      <c r="I2" s="962"/>
      <c r="J2" s="962"/>
      <c r="K2" s="963" t="s">
        <v>92</v>
      </c>
      <c r="L2" s="963"/>
      <c r="M2" s="963"/>
      <c r="N2" s="963"/>
      <c r="O2" s="963"/>
      <c r="P2" s="963"/>
      <c r="Q2" s="963"/>
      <c r="R2" s="963"/>
      <c r="S2" s="963"/>
      <c r="T2" s="963"/>
      <c r="U2" s="963"/>
    </row>
    <row r="3" spans="1:21" s="24" customFormat="1" ht="12.75" customHeight="1">
      <c r="A3" s="53"/>
      <c r="C3" s="53"/>
      <c r="J3" s="289" t="s">
        <v>953</v>
      </c>
      <c r="K3" s="62"/>
      <c r="L3" s="62"/>
      <c r="M3" s="62"/>
      <c r="N3" s="62"/>
      <c r="O3" s="62"/>
      <c r="P3" s="62"/>
      <c r="Q3" s="62"/>
      <c r="R3" s="62"/>
      <c r="S3" s="62"/>
      <c r="T3" s="62"/>
      <c r="U3" s="67" t="s">
        <v>695</v>
      </c>
    </row>
    <row r="4" spans="1:21" s="24" customFormat="1" ht="12.75" customHeight="1">
      <c r="A4" s="53"/>
      <c r="C4" s="53"/>
      <c r="J4" s="53" t="s">
        <v>934</v>
      </c>
      <c r="K4" s="62"/>
      <c r="L4" s="62"/>
      <c r="M4" s="62"/>
      <c r="N4" s="62"/>
      <c r="O4" s="62"/>
      <c r="P4" s="62"/>
      <c r="Q4" s="62"/>
      <c r="R4" s="62"/>
      <c r="S4" s="62"/>
      <c r="T4" s="62"/>
      <c r="U4" s="67" t="s">
        <v>935</v>
      </c>
    </row>
    <row r="5" spans="1:21" s="24" customFormat="1" ht="12.75" customHeight="1" thickBot="1">
      <c r="A5" s="53"/>
      <c r="C5" s="53"/>
      <c r="J5" s="53" t="s">
        <v>936</v>
      </c>
      <c r="K5" s="62"/>
      <c r="L5" s="62"/>
      <c r="M5" s="62"/>
      <c r="N5" s="62"/>
      <c r="O5" s="62"/>
      <c r="P5" s="62"/>
      <c r="Q5" s="62"/>
      <c r="R5" s="62"/>
      <c r="S5" s="62"/>
      <c r="T5" s="62"/>
      <c r="U5" s="68" t="s">
        <v>161</v>
      </c>
    </row>
    <row r="6" spans="1:21" s="2" customFormat="1" ht="23.25" customHeight="1">
      <c r="A6" s="9"/>
      <c r="B6" s="917" t="s">
        <v>696</v>
      </c>
      <c r="C6" s="10"/>
      <c r="D6" s="973" t="s">
        <v>697</v>
      </c>
      <c r="E6" s="964"/>
      <c r="F6" s="966"/>
      <c r="G6" s="965" t="s">
        <v>698</v>
      </c>
      <c r="H6" s="964"/>
      <c r="I6" s="966"/>
      <c r="J6" s="581" t="s">
        <v>699</v>
      </c>
      <c r="K6" s="964" t="s">
        <v>700</v>
      </c>
      <c r="L6" s="966"/>
      <c r="M6" s="965" t="s">
        <v>701</v>
      </c>
      <c r="N6" s="964"/>
      <c r="O6" s="966"/>
      <c r="P6" s="965" t="s">
        <v>702</v>
      </c>
      <c r="Q6" s="964"/>
      <c r="R6" s="966"/>
      <c r="S6" s="910" t="s">
        <v>703</v>
      </c>
      <c r="T6" s="964"/>
      <c r="U6" s="964"/>
    </row>
    <row r="7" spans="1:21" s="2" customFormat="1" ht="23.25" customHeight="1">
      <c r="A7" s="11"/>
      <c r="B7" s="918"/>
      <c r="C7" s="6"/>
      <c r="D7" s="974" t="s">
        <v>704</v>
      </c>
      <c r="E7" s="967" t="s">
        <v>705</v>
      </c>
      <c r="F7" s="969"/>
      <c r="G7" s="970" t="s">
        <v>704</v>
      </c>
      <c r="H7" s="967" t="s">
        <v>705</v>
      </c>
      <c r="I7" s="969"/>
      <c r="J7" s="970" t="s">
        <v>704</v>
      </c>
      <c r="K7" s="967" t="s">
        <v>705</v>
      </c>
      <c r="L7" s="969"/>
      <c r="M7" s="970" t="s">
        <v>704</v>
      </c>
      <c r="N7" s="967" t="s">
        <v>705</v>
      </c>
      <c r="O7" s="969"/>
      <c r="P7" s="970" t="s">
        <v>704</v>
      </c>
      <c r="Q7" s="967" t="s">
        <v>705</v>
      </c>
      <c r="R7" s="969"/>
      <c r="S7" s="970" t="s">
        <v>704</v>
      </c>
      <c r="T7" s="967" t="s">
        <v>705</v>
      </c>
      <c r="U7" s="968"/>
    </row>
    <row r="8" spans="1:21" s="2" customFormat="1" ht="23.25" customHeight="1" thickBot="1">
      <c r="A8" s="13"/>
      <c r="B8" s="919"/>
      <c r="C8" s="14"/>
      <c r="D8" s="896"/>
      <c r="E8" s="290" t="s">
        <v>706</v>
      </c>
      <c r="F8" s="180" t="s">
        <v>707</v>
      </c>
      <c r="G8" s="971"/>
      <c r="H8" s="290" t="s">
        <v>706</v>
      </c>
      <c r="I8" s="180" t="s">
        <v>707</v>
      </c>
      <c r="J8" s="971"/>
      <c r="K8" s="290" t="s">
        <v>706</v>
      </c>
      <c r="L8" s="180" t="s">
        <v>707</v>
      </c>
      <c r="M8" s="971"/>
      <c r="N8" s="290" t="s">
        <v>706</v>
      </c>
      <c r="O8" s="180" t="s">
        <v>707</v>
      </c>
      <c r="P8" s="971"/>
      <c r="Q8" s="290" t="s">
        <v>706</v>
      </c>
      <c r="R8" s="180" t="s">
        <v>707</v>
      </c>
      <c r="S8" s="971"/>
      <c r="T8" s="290" t="s">
        <v>706</v>
      </c>
      <c r="U8" s="291" t="s">
        <v>707</v>
      </c>
    </row>
    <row r="9" spans="1:21" s="2" customFormat="1" ht="17.25" customHeight="1">
      <c r="A9" s="11"/>
      <c r="B9" s="181" t="s">
        <v>708</v>
      </c>
      <c r="C9" s="11"/>
      <c r="D9" s="292">
        <v>3</v>
      </c>
      <c r="E9" s="103">
        <v>90000</v>
      </c>
      <c r="F9" s="293" t="s">
        <v>982</v>
      </c>
      <c r="G9" s="295" t="s">
        <v>982</v>
      </c>
      <c r="H9" s="293" t="s">
        <v>982</v>
      </c>
      <c r="I9" s="293" t="s">
        <v>982</v>
      </c>
      <c r="J9" s="294">
        <v>3</v>
      </c>
      <c r="K9" s="106">
        <v>90000</v>
      </c>
      <c r="L9" s="293" t="s">
        <v>982</v>
      </c>
      <c r="M9" s="295" t="s">
        <v>982</v>
      </c>
      <c r="N9" s="293" t="s">
        <v>982</v>
      </c>
      <c r="O9" s="293" t="s">
        <v>982</v>
      </c>
      <c r="P9" s="295" t="s">
        <v>982</v>
      </c>
      <c r="Q9" s="293" t="s">
        <v>982</v>
      </c>
      <c r="R9" s="293" t="s">
        <v>982</v>
      </c>
      <c r="S9" s="295" t="s">
        <v>982</v>
      </c>
      <c r="T9" s="293" t="s">
        <v>982</v>
      </c>
      <c r="U9" s="296" t="s">
        <v>982</v>
      </c>
    </row>
    <row r="10" spans="1:21" s="2" customFormat="1" ht="17.25" customHeight="1">
      <c r="A10" s="11"/>
      <c r="B10" s="181" t="s">
        <v>709</v>
      </c>
      <c r="D10" s="526">
        <v>4</v>
      </c>
      <c r="E10" s="103">
        <v>120000</v>
      </c>
      <c r="F10" s="293" t="s">
        <v>982</v>
      </c>
      <c r="G10" s="295" t="s">
        <v>982</v>
      </c>
      <c r="H10" s="293" t="s">
        <v>982</v>
      </c>
      <c r="I10" s="293" t="s">
        <v>982</v>
      </c>
      <c r="J10" s="294">
        <v>4</v>
      </c>
      <c r="K10" s="106">
        <v>120000</v>
      </c>
      <c r="L10" s="293" t="s">
        <v>982</v>
      </c>
      <c r="M10" s="295" t="s">
        <v>982</v>
      </c>
      <c r="N10" s="293" t="s">
        <v>982</v>
      </c>
      <c r="O10" s="293" t="s">
        <v>982</v>
      </c>
      <c r="P10" s="295" t="s">
        <v>982</v>
      </c>
      <c r="Q10" s="293" t="s">
        <v>982</v>
      </c>
      <c r="R10" s="293" t="s">
        <v>982</v>
      </c>
      <c r="S10" s="295" t="s">
        <v>982</v>
      </c>
      <c r="T10" s="293" t="s">
        <v>982</v>
      </c>
      <c r="U10" s="296" t="s">
        <v>982</v>
      </c>
    </row>
    <row r="11" spans="1:21" s="2" customFormat="1" ht="17.25" customHeight="1">
      <c r="A11" s="11"/>
      <c r="B11" s="181" t="s">
        <v>710</v>
      </c>
      <c r="D11" s="298">
        <v>3.25</v>
      </c>
      <c r="E11" s="127">
        <v>97500</v>
      </c>
      <c r="F11" s="293" t="s">
        <v>982</v>
      </c>
      <c r="G11" s="295" t="s">
        <v>982</v>
      </c>
      <c r="H11" s="293" t="s">
        <v>982</v>
      </c>
      <c r="I11" s="293" t="s">
        <v>982</v>
      </c>
      <c r="J11" s="125">
        <v>3.25</v>
      </c>
      <c r="K11" s="105">
        <v>97500</v>
      </c>
      <c r="L11" s="293" t="s">
        <v>982</v>
      </c>
      <c r="M11" s="295" t="s">
        <v>982</v>
      </c>
      <c r="N11" s="293" t="s">
        <v>982</v>
      </c>
      <c r="O11" s="293" t="s">
        <v>982</v>
      </c>
      <c r="P11" s="295" t="s">
        <v>982</v>
      </c>
      <c r="Q11" s="293" t="s">
        <v>982</v>
      </c>
      <c r="R11" s="293" t="s">
        <v>982</v>
      </c>
      <c r="S11" s="295" t="s">
        <v>982</v>
      </c>
      <c r="T11" s="293" t="s">
        <v>982</v>
      </c>
      <c r="U11" s="296" t="s">
        <v>982</v>
      </c>
    </row>
    <row r="12" spans="1:21" s="2" customFormat="1" ht="6.75" customHeight="1">
      <c r="A12" s="11"/>
      <c r="B12" s="182"/>
      <c r="D12" s="298"/>
      <c r="E12" s="127"/>
      <c r="F12" s="103"/>
      <c r="G12" s="294"/>
      <c r="H12" s="103"/>
      <c r="I12" s="109"/>
      <c r="J12" s="125"/>
      <c r="K12" s="105"/>
      <c r="L12" s="103"/>
      <c r="M12" s="294"/>
      <c r="N12" s="103"/>
      <c r="O12" s="103"/>
      <c r="P12" s="294"/>
      <c r="Q12" s="103"/>
      <c r="R12" s="103"/>
      <c r="S12" s="294"/>
      <c r="T12" s="103"/>
      <c r="U12" s="109"/>
    </row>
    <row r="13" spans="1:21" s="2" customFormat="1" ht="17.25" customHeight="1">
      <c r="A13" s="11"/>
      <c r="B13" s="181" t="s">
        <v>711</v>
      </c>
      <c r="D13" s="298">
        <v>2.99</v>
      </c>
      <c r="E13" s="127">
        <v>89770</v>
      </c>
      <c r="F13" s="293" t="s">
        <v>982</v>
      </c>
      <c r="G13" s="295" t="s">
        <v>982</v>
      </c>
      <c r="H13" s="293" t="s">
        <v>982</v>
      </c>
      <c r="I13" s="296" t="s">
        <v>982</v>
      </c>
      <c r="J13" s="126">
        <v>2.99</v>
      </c>
      <c r="K13" s="105">
        <v>89770</v>
      </c>
      <c r="L13" s="293" t="s">
        <v>982</v>
      </c>
      <c r="M13" s="295" t="s">
        <v>982</v>
      </c>
      <c r="N13" s="293" t="s">
        <v>982</v>
      </c>
      <c r="O13" s="293" t="s">
        <v>982</v>
      </c>
      <c r="P13" s="295" t="s">
        <v>982</v>
      </c>
      <c r="Q13" s="293" t="s">
        <v>982</v>
      </c>
      <c r="R13" s="293" t="s">
        <v>982</v>
      </c>
      <c r="S13" s="295" t="s">
        <v>982</v>
      </c>
      <c r="T13" s="293" t="s">
        <v>982</v>
      </c>
      <c r="U13" s="296" t="s">
        <v>982</v>
      </c>
    </row>
    <row r="14" spans="1:21" s="2" customFormat="1" ht="17.25" customHeight="1">
      <c r="A14" s="11"/>
      <c r="B14" s="181" t="s">
        <v>712</v>
      </c>
      <c r="D14" s="299" t="s">
        <v>982</v>
      </c>
      <c r="E14" s="293" t="s">
        <v>982</v>
      </c>
      <c r="F14" s="293" t="s">
        <v>982</v>
      </c>
      <c r="G14" s="295" t="s">
        <v>982</v>
      </c>
      <c r="H14" s="293" t="s">
        <v>982</v>
      </c>
      <c r="I14" s="293" t="s">
        <v>982</v>
      </c>
      <c r="J14" s="295" t="s">
        <v>982</v>
      </c>
      <c r="K14" s="300" t="s">
        <v>982</v>
      </c>
      <c r="L14" s="293" t="s">
        <v>982</v>
      </c>
      <c r="M14" s="295" t="s">
        <v>982</v>
      </c>
      <c r="N14" s="293" t="s">
        <v>982</v>
      </c>
      <c r="O14" s="293" t="s">
        <v>982</v>
      </c>
      <c r="P14" s="295" t="s">
        <v>982</v>
      </c>
      <c r="Q14" s="293" t="s">
        <v>982</v>
      </c>
      <c r="R14" s="293" t="s">
        <v>982</v>
      </c>
      <c r="S14" s="295" t="s">
        <v>982</v>
      </c>
      <c r="T14" s="293" t="s">
        <v>982</v>
      </c>
      <c r="U14" s="296" t="s">
        <v>982</v>
      </c>
    </row>
    <row r="15" spans="1:21" s="2" customFormat="1" ht="17.25" customHeight="1">
      <c r="A15" s="11"/>
      <c r="B15" s="181" t="s">
        <v>713</v>
      </c>
      <c r="D15" s="299" t="s">
        <v>982</v>
      </c>
      <c r="E15" s="293" t="s">
        <v>982</v>
      </c>
      <c r="F15" s="293" t="s">
        <v>982</v>
      </c>
      <c r="G15" s="295" t="s">
        <v>982</v>
      </c>
      <c r="H15" s="293" t="s">
        <v>982</v>
      </c>
      <c r="I15" s="293" t="s">
        <v>982</v>
      </c>
      <c r="J15" s="295" t="s">
        <v>982</v>
      </c>
      <c r="K15" s="300" t="s">
        <v>982</v>
      </c>
      <c r="L15" s="293" t="s">
        <v>982</v>
      </c>
      <c r="M15" s="295" t="s">
        <v>982</v>
      </c>
      <c r="N15" s="293" t="s">
        <v>982</v>
      </c>
      <c r="O15" s="293" t="s">
        <v>982</v>
      </c>
      <c r="P15" s="295" t="s">
        <v>982</v>
      </c>
      <c r="Q15" s="293" t="s">
        <v>982</v>
      </c>
      <c r="R15" s="293" t="s">
        <v>982</v>
      </c>
      <c r="S15" s="295" t="s">
        <v>982</v>
      </c>
      <c r="T15" s="293" t="s">
        <v>982</v>
      </c>
      <c r="U15" s="296" t="s">
        <v>982</v>
      </c>
    </row>
    <row r="16" spans="1:21" s="2" customFormat="1" ht="6.75" customHeight="1">
      <c r="A16" s="11"/>
      <c r="B16" s="182"/>
      <c r="D16" s="292"/>
      <c r="E16" s="103"/>
      <c r="F16" s="103"/>
      <c r="G16" s="294"/>
      <c r="H16" s="103"/>
      <c r="I16" s="103"/>
      <c r="J16" s="294"/>
      <c r="K16" s="106"/>
      <c r="L16" s="103"/>
      <c r="M16" s="294"/>
      <c r="N16" s="103"/>
      <c r="O16" s="103"/>
      <c r="P16" s="294"/>
      <c r="Q16" s="103"/>
      <c r="R16" s="103"/>
      <c r="S16" s="294"/>
      <c r="T16" s="103"/>
      <c r="U16" s="109"/>
    </row>
    <row r="17" spans="1:21" s="2" customFormat="1" ht="17.25" customHeight="1">
      <c r="A17" s="11"/>
      <c r="B17" s="181" t="s">
        <v>714</v>
      </c>
      <c r="D17" s="299" t="s">
        <v>982</v>
      </c>
      <c r="E17" s="293" t="s">
        <v>982</v>
      </c>
      <c r="F17" s="293" t="s">
        <v>982</v>
      </c>
      <c r="G17" s="295" t="s">
        <v>982</v>
      </c>
      <c r="H17" s="293" t="s">
        <v>982</v>
      </c>
      <c r="I17" s="293" t="s">
        <v>982</v>
      </c>
      <c r="J17" s="295" t="s">
        <v>982</v>
      </c>
      <c r="K17" s="300" t="s">
        <v>982</v>
      </c>
      <c r="L17" s="293" t="s">
        <v>982</v>
      </c>
      <c r="M17" s="295" t="s">
        <v>982</v>
      </c>
      <c r="N17" s="293" t="s">
        <v>982</v>
      </c>
      <c r="O17" s="293" t="s">
        <v>982</v>
      </c>
      <c r="P17" s="295" t="s">
        <v>982</v>
      </c>
      <c r="Q17" s="293" t="s">
        <v>982</v>
      </c>
      <c r="R17" s="293" t="s">
        <v>982</v>
      </c>
      <c r="S17" s="295" t="s">
        <v>982</v>
      </c>
      <c r="T17" s="293" t="s">
        <v>982</v>
      </c>
      <c r="U17" s="296" t="s">
        <v>982</v>
      </c>
    </row>
    <row r="18" spans="1:21" s="2" customFormat="1" ht="17.25" customHeight="1">
      <c r="A18" s="11"/>
      <c r="B18" s="181" t="s">
        <v>525</v>
      </c>
      <c r="D18" s="299" t="s">
        <v>982</v>
      </c>
      <c r="E18" s="293" t="s">
        <v>982</v>
      </c>
      <c r="F18" s="293" t="s">
        <v>982</v>
      </c>
      <c r="G18" s="295" t="s">
        <v>982</v>
      </c>
      <c r="H18" s="293" t="s">
        <v>982</v>
      </c>
      <c r="I18" s="293" t="s">
        <v>982</v>
      </c>
      <c r="J18" s="295" t="s">
        <v>982</v>
      </c>
      <c r="K18" s="300" t="s">
        <v>982</v>
      </c>
      <c r="L18" s="293" t="s">
        <v>982</v>
      </c>
      <c r="M18" s="295" t="s">
        <v>982</v>
      </c>
      <c r="N18" s="293" t="s">
        <v>982</v>
      </c>
      <c r="O18" s="293" t="s">
        <v>982</v>
      </c>
      <c r="P18" s="295" t="s">
        <v>982</v>
      </c>
      <c r="Q18" s="293" t="s">
        <v>982</v>
      </c>
      <c r="R18" s="293" t="s">
        <v>982</v>
      </c>
      <c r="S18" s="295" t="s">
        <v>982</v>
      </c>
      <c r="T18" s="293" t="s">
        <v>982</v>
      </c>
      <c r="U18" s="296" t="s">
        <v>982</v>
      </c>
    </row>
    <row r="19" spans="1:21" s="2" customFormat="1" ht="17.25" customHeight="1">
      <c r="A19" s="11"/>
      <c r="B19" s="181" t="s">
        <v>715</v>
      </c>
      <c r="D19" s="299" t="s">
        <v>982</v>
      </c>
      <c r="E19" s="295" t="s">
        <v>982</v>
      </c>
      <c r="F19" s="295" t="s">
        <v>982</v>
      </c>
      <c r="G19" s="295" t="s">
        <v>982</v>
      </c>
      <c r="H19" s="295" t="s">
        <v>982</v>
      </c>
      <c r="I19" s="295" t="s">
        <v>982</v>
      </c>
      <c r="J19" s="295" t="s">
        <v>982</v>
      </c>
      <c r="K19" s="580" t="s">
        <v>982</v>
      </c>
      <c r="L19" s="295" t="s">
        <v>982</v>
      </c>
      <c r="M19" s="295" t="s">
        <v>982</v>
      </c>
      <c r="N19" s="295" t="s">
        <v>982</v>
      </c>
      <c r="O19" s="295" t="s">
        <v>982</v>
      </c>
      <c r="P19" s="295" t="s">
        <v>982</v>
      </c>
      <c r="Q19" s="295" t="s">
        <v>982</v>
      </c>
      <c r="R19" s="295" t="s">
        <v>982</v>
      </c>
      <c r="S19" s="295" t="s">
        <v>982</v>
      </c>
      <c r="T19" s="295" t="s">
        <v>982</v>
      </c>
      <c r="U19" s="579" t="s">
        <v>982</v>
      </c>
    </row>
    <row r="20" spans="1:21" s="2" customFormat="1" ht="6.75" customHeight="1">
      <c r="A20" s="11"/>
      <c r="B20" s="15"/>
      <c r="D20" s="292"/>
      <c r="E20" s="112"/>
      <c r="F20" s="112"/>
      <c r="G20" s="125"/>
      <c r="H20" s="104"/>
      <c r="I20" s="104"/>
      <c r="J20" s="125"/>
      <c r="K20" s="107"/>
      <c r="L20" s="104"/>
      <c r="M20" s="297"/>
      <c r="N20" s="104"/>
      <c r="O20" s="104"/>
      <c r="P20" s="297"/>
      <c r="Q20" s="104"/>
      <c r="R20" s="104"/>
      <c r="S20" s="297"/>
      <c r="T20" s="104"/>
      <c r="U20" s="108"/>
    </row>
    <row r="21" spans="1:21" s="2" customFormat="1" ht="17.25" customHeight="1">
      <c r="A21" s="11"/>
      <c r="B21" s="181" t="s">
        <v>716</v>
      </c>
      <c r="D21" s="299" t="s">
        <v>982</v>
      </c>
      <c r="E21" s="293" t="s">
        <v>982</v>
      </c>
      <c r="F21" s="293" t="s">
        <v>982</v>
      </c>
      <c r="G21" s="295" t="s">
        <v>982</v>
      </c>
      <c r="H21" s="293" t="s">
        <v>982</v>
      </c>
      <c r="I21" s="293" t="s">
        <v>982</v>
      </c>
      <c r="J21" s="295" t="s">
        <v>982</v>
      </c>
      <c r="K21" s="300" t="s">
        <v>982</v>
      </c>
      <c r="L21" s="293" t="s">
        <v>982</v>
      </c>
      <c r="M21" s="295" t="s">
        <v>982</v>
      </c>
      <c r="N21" s="293" t="s">
        <v>982</v>
      </c>
      <c r="O21" s="293" t="s">
        <v>982</v>
      </c>
      <c r="P21" s="295" t="s">
        <v>982</v>
      </c>
      <c r="Q21" s="293" t="s">
        <v>982</v>
      </c>
      <c r="R21" s="293" t="s">
        <v>982</v>
      </c>
      <c r="S21" s="295" t="s">
        <v>982</v>
      </c>
      <c r="T21" s="293" t="s">
        <v>982</v>
      </c>
      <c r="U21" s="296" t="s">
        <v>982</v>
      </c>
    </row>
    <row r="22" spans="1:21" s="2" customFormat="1" ht="6.75" customHeight="1">
      <c r="A22" s="11"/>
      <c r="B22" s="16"/>
      <c r="C22" s="11"/>
      <c r="D22" s="292"/>
      <c r="E22" s="103"/>
      <c r="F22" s="103"/>
      <c r="G22" s="294"/>
      <c r="H22" s="103"/>
      <c r="I22" s="103"/>
      <c r="J22" s="294"/>
      <c r="K22" s="106"/>
      <c r="L22" s="103"/>
      <c r="M22" s="294"/>
      <c r="N22" s="103"/>
      <c r="O22" s="103"/>
      <c r="P22" s="294"/>
      <c r="Q22" s="103"/>
      <c r="R22" s="103"/>
      <c r="S22" s="294"/>
      <c r="T22" s="103"/>
      <c r="U22" s="109"/>
    </row>
    <row r="23" spans="1:21" s="2" customFormat="1" ht="17.25" customHeight="1">
      <c r="A23" s="11"/>
      <c r="B23" s="207" t="s">
        <v>847</v>
      </c>
      <c r="C23" s="6"/>
      <c r="D23" s="299" t="s">
        <v>982</v>
      </c>
      <c r="E23" s="293" t="s">
        <v>982</v>
      </c>
      <c r="F23" s="293" t="s">
        <v>982</v>
      </c>
      <c r="G23" s="295" t="s">
        <v>982</v>
      </c>
      <c r="H23" s="293" t="s">
        <v>982</v>
      </c>
      <c r="I23" s="293" t="s">
        <v>982</v>
      </c>
      <c r="J23" s="295" t="s">
        <v>982</v>
      </c>
      <c r="K23" s="300" t="s">
        <v>982</v>
      </c>
      <c r="L23" s="293" t="s">
        <v>982</v>
      </c>
      <c r="M23" s="295" t="s">
        <v>982</v>
      </c>
      <c r="N23" s="293" t="s">
        <v>982</v>
      </c>
      <c r="O23" s="293" t="s">
        <v>982</v>
      </c>
      <c r="P23" s="295" t="s">
        <v>982</v>
      </c>
      <c r="Q23" s="293" t="s">
        <v>982</v>
      </c>
      <c r="R23" s="293" t="s">
        <v>982</v>
      </c>
      <c r="S23" s="295" t="s">
        <v>982</v>
      </c>
      <c r="T23" s="293" t="s">
        <v>982</v>
      </c>
      <c r="U23" s="296" t="s">
        <v>982</v>
      </c>
    </row>
    <row r="24" spans="1:21" s="2" customFormat="1" ht="6.75" customHeight="1">
      <c r="A24" s="11"/>
      <c r="B24" s="44"/>
      <c r="C24" s="6"/>
      <c r="D24" s="292"/>
      <c r="E24" s="103"/>
      <c r="F24" s="103"/>
      <c r="G24" s="294"/>
      <c r="H24" s="103"/>
      <c r="I24" s="103"/>
      <c r="J24" s="294"/>
      <c r="K24" s="106"/>
      <c r="L24" s="103"/>
      <c r="M24" s="294"/>
      <c r="N24" s="103"/>
      <c r="O24" s="103"/>
      <c r="P24" s="294"/>
      <c r="Q24" s="103"/>
      <c r="R24" s="103"/>
      <c r="S24" s="294"/>
      <c r="T24" s="103"/>
      <c r="U24" s="109"/>
    </row>
    <row r="25" spans="1:21" s="2" customFormat="1" ht="17.25" customHeight="1">
      <c r="A25" s="11"/>
      <c r="B25" s="207" t="s">
        <v>849</v>
      </c>
      <c r="C25" s="6"/>
      <c r="D25" s="299" t="s">
        <v>1005</v>
      </c>
      <c r="E25" s="293" t="s">
        <v>1005</v>
      </c>
      <c r="F25" s="293" t="s">
        <v>1005</v>
      </c>
      <c r="G25" s="295" t="s">
        <v>1005</v>
      </c>
      <c r="H25" s="293" t="s">
        <v>1005</v>
      </c>
      <c r="I25" s="293" t="s">
        <v>1005</v>
      </c>
      <c r="J25" s="295" t="s">
        <v>1005</v>
      </c>
      <c r="K25" s="300" t="s">
        <v>1005</v>
      </c>
      <c r="L25" s="293" t="s">
        <v>1005</v>
      </c>
      <c r="M25" s="295" t="s">
        <v>1005</v>
      </c>
      <c r="N25" s="293" t="s">
        <v>1005</v>
      </c>
      <c r="O25" s="293" t="s">
        <v>1005</v>
      </c>
      <c r="P25" s="295" t="s">
        <v>1005</v>
      </c>
      <c r="Q25" s="293" t="s">
        <v>1005</v>
      </c>
      <c r="R25" s="293" t="s">
        <v>1005</v>
      </c>
      <c r="S25" s="295" t="s">
        <v>1005</v>
      </c>
      <c r="T25" s="293" t="s">
        <v>1005</v>
      </c>
      <c r="U25" s="296" t="s">
        <v>1005</v>
      </c>
    </row>
    <row r="26" spans="1:21" s="2" customFormat="1" ht="17.25" customHeight="1">
      <c r="A26" s="11"/>
      <c r="B26" s="207" t="s">
        <v>850</v>
      </c>
      <c r="C26" s="6"/>
      <c r="D26" s="299" t="s">
        <v>1005</v>
      </c>
      <c r="E26" s="293" t="s">
        <v>1005</v>
      </c>
      <c r="F26" s="293" t="s">
        <v>1005</v>
      </c>
      <c r="G26" s="295" t="s">
        <v>1005</v>
      </c>
      <c r="H26" s="293" t="s">
        <v>1005</v>
      </c>
      <c r="I26" s="293" t="s">
        <v>1005</v>
      </c>
      <c r="J26" s="295" t="s">
        <v>1005</v>
      </c>
      <c r="K26" s="300" t="s">
        <v>1005</v>
      </c>
      <c r="L26" s="293" t="s">
        <v>1005</v>
      </c>
      <c r="M26" s="295" t="s">
        <v>1005</v>
      </c>
      <c r="N26" s="293" t="s">
        <v>1005</v>
      </c>
      <c r="O26" s="293" t="s">
        <v>1005</v>
      </c>
      <c r="P26" s="295" t="s">
        <v>1005</v>
      </c>
      <c r="Q26" s="293" t="s">
        <v>1005</v>
      </c>
      <c r="R26" s="293" t="s">
        <v>1005</v>
      </c>
      <c r="S26" s="295" t="s">
        <v>1005</v>
      </c>
      <c r="T26" s="293" t="s">
        <v>1005</v>
      </c>
      <c r="U26" s="296" t="s">
        <v>1005</v>
      </c>
    </row>
    <row r="27" spans="1:21" s="2" customFormat="1" ht="17.25" customHeight="1">
      <c r="A27" s="11"/>
      <c r="B27" s="207" t="s">
        <v>851</v>
      </c>
      <c r="C27" s="6"/>
      <c r="D27" s="299" t="s">
        <v>1005</v>
      </c>
      <c r="E27" s="293" t="s">
        <v>1005</v>
      </c>
      <c r="F27" s="293" t="s">
        <v>1005</v>
      </c>
      <c r="G27" s="295" t="s">
        <v>1005</v>
      </c>
      <c r="H27" s="293" t="s">
        <v>1005</v>
      </c>
      <c r="I27" s="293" t="s">
        <v>1005</v>
      </c>
      <c r="J27" s="295" t="s">
        <v>1005</v>
      </c>
      <c r="K27" s="300" t="s">
        <v>1005</v>
      </c>
      <c r="L27" s="293" t="s">
        <v>1005</v>
      </c>
      <c r="M27" s="295" t="s">
        <v>1005</v>
      </c>
      <c r="N27" s="293" t="s">
        <v>1005</v>
      </c>
      <c r="O27" s="293" t="s">
        <v>1005</v>
      </c>
      <c r="P27" s="295" t="s">
        <v>1005</v>
      </c>
      <c r="Q27" s="293" t="s">
        <v>1005</v>
      </c>
      <c r="R27" s="293" t="s">
        <v>1005</v>
      </c>
      <c r="S27" s="295" t="s">
        <v>1005</v>
      </c>
      <c r="T27" s="293" t="s">
        <v>1005</v>
      </c>
      <c r="U27" s="296" t="s">
        <v>1005</v>
      </c>
    </row>
    <row r="28" spans="1:21" s="2" customFormat="1" ht="6.75" customHeight="1">
      <c r="A28" s="11"/>
      <c r="B28" s="44"/>
      <c r="C28" s="6"/>
      <c r="D28" s="292"/>
      <c r="E28" s="103"/>
      <c r="F28" s="103"/>
      <c r="G28" s="294"/>
      <c r="H28" s="103"/>
      <c r="I28" s="103"/>
      <c r="J28" s="294"/>
      <c r="K28" s="106"/>
      <c r="L28" s="103"/>
      <c r="M28" s="294"/>
      <c r="N28" s="103"/>
      <c r="O28" s="103"/>
      <c r="P28" s="294"/>
      <c r="Q28" s="103"/>
      <c r="R28" s="103"/>
      <c r="S28" s="294"/>
      <c r="T28" s="103"/>
      <c r="U28" s="109"/>
    </row>
    <row r="29" spans="1:21" s="2" customFormat="1" ht="17.25" customHeight="1">
      <c r="A29" s="11"/>
      <c r="B29" s="207" t="s">
        <v>852</v>
      </c>
      <c r="C29" s="6"/>
      <c r="D29" s="299" t="s">
        <v>1005</v>
      </c>
      <c r="E29" s="293" t="s">
        <v>1005</v>
      </c>
      <c r="F29" s="293" t="s">
        <v>1005</v>
      </c>
      <c r="G29" s="295" t="s">
        <v>1005</v>
      </c>
      <c r="H29" s="293" t="s">
        <v>1005</v>
      </c>
      <c r="I29" s="293" t="s">
        <v>1005</v>
      </c>
      <c r="J29" s="295" t="s">
        <v>1005</v>
      </c>
      <c r="K29" s="300" t="s">
        <v>1005</v>
      </c>
      <c r="L29" s="293" t="s">
        <v>1005</v>
      </c>
      <c r="M29" s="295" t="s">
        <v>1005</v>
      </c>
      <c r="N29" s="293" t="s">
        <v>1005</v>
      </c>
      <c r="O29" s="293" t="s">
        <v>1005</v>
      </c>
      <c r="P29" s="295" t="s">
        <v>1005</v>
      </c>
      <c r="Q29" s="293" t="s">
        <v>1005</v>
      </c>
      <c r="R29" s="293" t="s">
        <v>1005</v>
      </c>
      <c r="S29" s="295" t="s">
        <v>1005</v>
      </c>
      <c r="T29" s="293" t="s">
        <v>1005</v>
      </c>
      <c r="U29" s="296" t="s">
        <v>1005</v>
      </c>
    </row>
    <row r="30" spans="1:21" s="2" customFormat="1" ht="17.25" customHeight="1">
      <c r="A30" s="11"/>
      <c r="B30" s="207" t="s">
        <v>853</v>
      </c>
      <c r="C30" s="6"/>
      <c r="D30" s="299" t="s">
        <v>1005</v>
      </c>
      <c r="E30" s="293" t="s">
        <v>1005</v>
      </c>
      <c r="F30" s="293" t="s">
        <v>1005</v>
      </c>
      <c r="G30" s="295" t="s">
        <v>1005</v>
      </c>
      <c r="H30" s="293" t="s">
        <v>1005</v>
      </c>
      <c r="I30" s="293" t="s">
        <v>1005</v>
      </c>
      <c r="J30" s="295" t="s">
        <v>1005</v>
      </c>
      <c r="K30" s="300" t="s">
        <v>1005</v>
      </c>
      <c r="L30" s="293" t="s">
        <v>1005</v>
      </c>
      <c r="M30" s="295" t="s">
        <v>1005</v>
      </c>
      <c r="N30" s="293" t="s">
        <v>1005</v>
      </c>
      <c r="O30" s="293" t="s">
        <v>1005</v>
      </c>
      <c r="P30" s="295" t="s">
        <v>1005</v>
      </c>
      <c r="Q30" s="293" t="s">
        <v>1005</v>
      </c>
      <c r="R30" s="293" t="s">
        <v>1005</v>
      </c>
      <c r="S30" s="295" t="s">
        <v>1005</v>
      </c>
      <c r="T30" s="293" t="s">
        <v>1005</v>
      </c>
      <c r="U30" s="296" t="s">
        <v>1005</v>
      </c>
    </row>
    <row r="31" spans="1:21" s="2" customFormat="1" ht="17.25" customHeight="1">
      <c r="A31" s="11"/>
      <c r="B31" s="207" t="s">
        <v>854</v>
      </c>
      <c r="C31" s="6"/>
      <c r="D31" s="299" t="s">
        <v>1005</v>
      </c>
      <c r="E31" s="293" t="s">
        <v>1005</v>
      </c>
      <c r="F31" s="293" t="s">
        <v>1005</v>
      </c>
      <c r="G31" s="295" t="s">
        <v>1005</v>
      </c>
      <c r="H31" s="293" t="s">
        <v>1005</v>
      </c>
      <c r="I31" s="293" t="s">
        <v>1005</v>
      </c>
      <c r="J31" s="295" t="s">
        <v>1005</v>
      </c>
      <c r="K31" s="300" t="s">
        <v>1005</v>
      </c>
      <c r="L31" s="293" t="s">
        <v>1005</v>
      </c>
      <c r="M31" s="295" t="s">
        <v>1005</v>
      </c>
      <c r="N31" s="293" t="s">
        <v>1005</v>
      </c>
      <c r="O31" s="293" t="s">
        <v>1005</v>
      </c>
      <c r="P31" s="295" t="s">
        <v>1005</v>
      </c>
      <c r="Q31" s="293" t="s">
        <v>1005</v>
      </c>
      <c r="R31" s="293" t="s">
        <v>1005</v>
      </c>
      <c r="S31" s="295" t="s">
        <v>1005</v>
      </c>
      <c r="T31" s="293" t="s">
        <v>1005</v>
      </c>
      <c r="U31" s="296" t="s">
        <v>1005</v>
      </c>
    </row>
    <row r="32" spans="1:21" s="2" customFormat="1" ht="6.75" customHeight="1">
      <c r="A32" s="11"/>
      <c r="B32" s="44"/>
      <c r="C32" s="6"/>
      <c r="D32" s="292"/>
      <c r="E32" s="103"/>
      <c r="F32" s="103"/>
      <c r="G32" s="294"/>
      <c r="H32" s="103"/>
      <c r="I32" s="103"/>
      <c r="J32" s="294"/>
      <c r="K32" s="106"/>
      <c r="L32" s="103"/>
      <c r="M32" s="294"/>
      <c r="N32" s="103"/>
      <c r="O32" s="103"/>
      <c r="P32" s="294"/>
      <c r="Q32" s="103"/>
      <c r="R32" s="103"/>
      <c r="S32" s="294"/>
      <c r="T32" s="103"/>
      <c r="U32" s="109"/>
    </row>
    <row r="33" spans="1:21" s="2" customFormat="1" ht="17.25" customHeight="1">
      <c r="A33" s="11"/>
      <c r="B33" s="207" t="s">
        <v>855</v>
      </c>
      <c r="C33" s="6"/>
      <c r="D33" s="299" t="s">
        <v>1005</v>
      </c>
      <c r="E33" s="293" t="s">
        <v>1005</v>
      </c>
      <c r="F33" s="293" t="s">
        <v>1005</v>
      </c>
      <c r="G33" s="295" t="s">
        <v>1005</v>
      </c>
      <c r="H33" s="293" t="s">
        <v>1005</v>
      </c>
      <c r="I33" s="293" t="s">
        <v>1005</v>
      </c>
      <c r="J33" s="295" t="s">
        <v>1005</v>
      </c>
      <c r="K33" s="300" t="s">
        <v>1005</v>
      </c>
      <c r="L33" s="293" t="s">
        <v>1005</v>
      </c>
      <c r="M33" s="295" t="s">
        <v>1005</v>
      </c>
      <c r="N33" s="293" t="s">
        <v>1005</v>
      </c>
      <c r="O33" s="293" t="s">
        <v>1005</v>
      </c>
      <c r="P33" s="295" t="s">
        <v>1005</v>
      </c>
      <c r="Q33" s="293" t="s">
        <v>1005</v>
      </c>
      <c r="R33" s="293" t="s">
        <v>1005</v>
      </c>
      <c r="S33" s="295" t="s">
        <v>1005</v>
      </c>
      <c r="T33" s="293" t="s">
        <v>1005</v>
      </c>
      <c r="U33" s="296" t="s">
        <v>1005</v>
      </c>
    </row>
    <row r="34" spans="1:21" s="2" customFormat="1" ht="17.25" customHeight="1">
      <c r="A34" s="11"/>
      <c r="B34" s="207" t="s">
        <v>856</v>
      </c>
      <c r="C34" s="6"/>
      <c r="D34" s="299" t="s">
        <v>1005</v>
      </c>
      <c r="E34" s="293" t="s">
        <v>1005</v>
      </c>
      <c r="F34" s="293" t="s">
        <v>1005</v>
      </c>
      <c r="G34" s="295" t="s">
        <v>1005</v>
      </c>
      <c r="H34" s="293" t="s">
        <v>1005</v>
      </c>
      <c r="I34" s="293" t="s">
        <v>1005</v>
      </c>
      <c r="J34" s="295" t="s">
        <v>1005</v>
      </c>
      <c r="K34" s="300" t="s">
        <v>1005</v>
      </c>
      <c r="L34" s="293" t="s">
        <v>1005</v>
      </c>
      <c r="M34" s="295" t="s">
        <v>1005</v>
      </c>
      <c r="N34" s="293" t="s">
        <v>1005</v>
      </c>
      <c r="O34" s="293" t="s">
        <v>1005</v>
      </c>
      <c r="P34" s="295" t="s">
        <v>1005</v>
      </c>
      <c r="Q34" s="293" t="s">
        <v>1005</v>
      </c>
      <c r="R34" s="293" t="s">
        <v>1005</v>
      </c>
      <c r="S34" s="295" t="s">
        <v>1005</v>
      </c>
      <c r="T34" s="293" t="s">
        <v>1005</v>
      </c>
      <c r="U34" s="296" t="s">
        <v>1005</v>
      </c>
    </row>
    <row r="35" spans="1:21" s="2" customFormat="1" ht="17.25" customHeight="1">
      <c r="A35" s="11"/>
      <c r="B35" s="207" t="s">
        <v>857</v>
      </c>
      <c r="C35" s="6"/>
      <c r="D35" s="299" t="s">
        <v>1005</v>
      </c>
      <c r="E35" s="293" t="s">
        <v>1005</v>
      </c>
      <c r="F35" s="293" t="s">
        <v>1005</v>
      </c>
      <c r="G35" s="295" t="s">
        <v>1005</v>
      </c>
      <c r="H35" s="293" t="s">
        <v>1005</v>
      </c>
      <c r="I35" s="293" t="s">
        <v>1005</v>
      </c>
      <c r="J35" s="295" t="s">
        <v>1005</v>
      </c>
      <c r="K35" s="300" t="s">
        <v>1005</v>
      </c>
      <c r="L35" s="293" t="s">
        <v>1005</v>
      </c>
      <c r="M35" s="295" t="s">
        <v>1005</v>
      </c>
      <c r="N35" s="293" t="s">
        <v>1005</v>
      </c>
      <c r="O35" s="293" t="s">
        <v>1005</v>
      </c>
      <c r="P35" s="295" t="s">
        <v>1005</v>
      </c>
      <c r="Q35" s="293" t="s">
        <v>1005</v>
      </c>
      <c r="R35" s="293" t="s">
        <v>1005</v>
      </c>
      <c r="S35" s="295" t="s">
        <v>1005</v>
      </c>
      <c r="T35" s="293" t="s">
        <v>1005</v>
      </c>
      <c r="U35" s="296" t="s">
        <v>1005</v>
      </c>
    </row>
    <row r="36" spans="1:21" s="2" customFormat="1" ht="6.75" customHeight="1">
      <c r="A36" s="11"/>
      <c r="B36" s="44"/>
      <c r="C36" s="6"/>
      <c r="D36" s="292"/>
      <c r="E36" s="103"/>
      <c r="F36" s="103"/>
      <c r="G36" s="294"/>
      <c r="H36" s="103"/>
      <c r="I36" s="103"/>
      <c r="J36" s="294"/>
      <c r="K36" s="106"/>
      <c r="L36" s="103"/>
      <c r="M36" s="294"/>
      <c r="N36" s="103"/>
      <c r="O36" s="103"/>
      <c r="P36" s="294"/>
      <c r="Q36" s="103"/>
      <c r="R36" s="103"/>
      <c r="S36" s="294"/>
      <c r="T36" s="103"/>
      <c r="U36" s="109"/>
    </row>
    <row r="37" spans="1:21" s="2" customFormat="1" ht="17.25" customHeight="1">
      <c r="A37" s="11"/>
      <c r="B37" s="207" t="s">
        <v>858</v>
      </c>
      <c r="C37" s="6"/>
      <c r="D37" s="299" t="s">
        <v>1005</v>
      </c>
      <c r="E37" s="293" t="s">
        <v>1005</v>
      </c>
      <c r="F37" s="293" t="s">
        <v>1005</v>
      </c>
      <c r="G37" s="295" t="s">
        <v>1005</v>
      </c>
      <c r="H37" s="293" t="s">
        <v>1005</v>
      </c>
      <c r="I37" s="293" t="s">
        <v>1005</v>
      </c>
      <c r="J37" s="295" t="s">
        <v>1005</v>
      </c>
      <c r="K37" s="300" t="s">
        <v>1005</v>
      </c>
      <c r="L37" s="293" t="s">
        <v>1005</v>
      </c>
      <c r="M37" s="295" t="s">
        <v>1005</v>
      </c>
      <c r="N37" s="293" t="s">
        <v>1005</v>
      </c>
      <c r="O37" s="293" t="s">
        <v>1005</v>
      </c>
      <c r="P37" s="295" t="s">
        <v>1005</v>
      </c>
      <c r="Q37" s="293" t="s">
        <v>1005</v>
      </c>
      <c r="R37" s="293" t="s">
        <v>1005</v>
      </c>
      <c r="S37" s="295" t="s">
        <v>1005</v>
      </c>
      <c r="T37" s="293" t="s">
        <v>1005</v>
      </c>
      <c r="U37" s="296" t="s">
        <v>1005</v>
      </c>
    </row>
    <row r="38" spans="1:21" s="2" customFormat="1" ht="17.25" customHeight="1">
      <c r="A38" s="11"/>
      <c r="B38" s="207" t="s">
        <v>859</v>
      </c>
      <c r="C38" s="6"/>
      <c r="D38" s="299" t="s">
        <v>1005</v>
      </c>
      <c r="E38" s="293" t="s">
        <v>1005</v>
      </c>
      <c r="F38" s="293" t="s">
        <v>1005</v>
      </c>
      <c r="G38" s="295" t="s">
        <v>1005</v>
      </c>
      <c r="H38" s="293" t="s">
        <v>1005</v>
      </c>
      <c r="I38" s="293" t="s">
        <v>1005</v>
      </c>
      <c r="J38" s="295" t="s">
        <v>1005</v>
      </c>
      <c r="K38" s="300" t="s">
        <v>1005</v>
      </c>
      <c r="L38" s="293" t="s">
        <v>1005</v>
      </c>
      <c r="M38" s="295" t="s">
        <v>1005</v>
      </c>
      <c r="N38" s="293" t="s">
        <v>1005</v>
      </c>
      <c r="O38" s="293" t="s">
        <v>1005</v>
      </c>
      <c r="P38" s="295" t="s">
        <v>1005</v>
      </c>
      <c r="Q38" s="293" t="s">
        <v>1005</v>
      </c>
      <c r="R38" s="293" t="s">
        <v>1005</v>
      </c>
      <c r="S38" s="295" t="s">
        <v>1005</v>
      </c>
      <c r="T38" s="293" t="s">
        <v>1005</v>
      </c>
      <c r="U38" s="296" t="s">
        <v>1005</v>
      </c>
    </row>
    <row r="39" spans="1:21" s="2" customFormat="1" ht="17.25" customHeight="1" thickBot="1">
      <c r="A39" s="3"/>
      <c r="B39" s="208" t="s">
        <v>860</v>
      </c>
      <c r="C39" s="17"/>
      <c r="D39" s="301" t="s">
        <v>1005</v>
      </c>
      <c r="E39" s="302" t="s">
        <v>1005</v>
      </c>
      <c r="F39" s="302" t="s">
        <v>1005</v>
      </c>
      <c r="G39" s="303" t="s">
        <v>1005</v>
      </c>
      <c r="H39" s="302" t="s">
        <v>1005</v>
      </c>
      <c r="I39" s="302" t="s">
        <v>1005</v>
      </c>
      <c r="J39" s="303" t="s">
        <v>1005</v>
      </c>
      <c r="K39" s="304" t="s">
        <v>1005</v>
      </c>
      <c r="L39" s="302" t="s">
        <v>1005</v>
      </c>
      <c r="M39" s="303" t="s">
        <v>1005</v>
      </c>
      <c r="N39" s="302" t="s">
        <v>1005</v>
      </c>
      <c r="O39" s="302" t="s">
        <v>1005</v>
      </c>
      <c r="P39" s="303" t="s">
        <v>1005</v>
      </c>
      <c r="Q39" s="302" t="s">
        <v>1005</v>
      </c>
      <c r="R39" s="302" t="s">
        <v>1005</v>
      </c>
      <c r="S39" s="303" t="s">
        <v>1005</v>
      </c>
      <c r="T39" s="302" t="s">
        <v>1005</v>
      </c>
      <c r="U39" s="305" t="s">
        <v>1005</v>
      </c>
    </row>
    <row r="40" spans="1:21" s="2" customFormat="1" ht="15" customHeight="1">
      <c r="A40" s="306" t="s">
        <v>90</v>
      </c>
      <c r="K40" s="818" t="s">
        <v>162</v>
      </c>
      <c r="M40" s="4"/>
      <c r="N40" s="4"/>
      <c r="O40" s="4"/>
      <c r="P40" s="4"/>
      <c r="Q40" s="4"/>
      <c r="R40" s="4"/>
      <c r="S40" s="4"/>
      <c r="T40" s="4"/>
      <c r="U40" s="4"/>
    </row>
    <row r="41" spans="1:21" s="2" customFormat="1" ht="15" customHeight="1">
      <c r="A41" s="306" t="s">
        <v>91</v>
      </c>
      <c r="K41" s="4" t="s">
        <v>339</v>
      </c>
      <c r="L41" s="4"/>
      <c r="M41" s="4"/>
      <c r="N41" s="4"/>
      <c r="O41" s="4"/>
      <c r="P41" s="4"/>
      <c r="Q41" s="4"/>
      <c r="R41" s="4"/>
      <c r="S41" s="4"/>
      <c r="T41" s="4"/>
      <c r="U41" s="4"/>
    </row>
    <row r="42" spans="11:21" s="2" customFormat="1" ht="12" customHeight="1">
      <c r="K42" s="4"/>
      <c r="L42" s="4"/>
      <c r="M42" s="4"/>
      <c r="N42" s="4"/>
      <c r="O42" s="4"/>
      <c r="P42" s="4"/>
      <c r="Q42" s="4"/>
      <c r="R42" s="4"/>
      <c r="S42" s="4"/>
      <c r="T42" s="4"/>
      <c r="U42" s="4"/>
    </row>
  </sheetData>
  <mergeCells count="21">
    <mergeCell ref="A2:J2"/>
    <mergeCell ref="B6:B8"/>
    <mergeCell ref="D6:F6"/>
    <mergeCell ref="G6:I6"/>
    <mergeCell ref="D7:D8"/>
    <mergeCell ref="E7:F7"/>
    <mergeCell ref="G7:G8"/>
    <mergeCell ref="T7:U7"/>
    <mergeCell ref="H7:I7"/>
    <mergeCell ref="P7:P8"/>
    <mergeCell ref="Q7:R7"/>
    <mergeCell ref="N7:O7"/>
    <mergeCell ref="J7:J8"/>
    <mergeCell ref="K7:L7"/>
    <mergeCell ref="M7:M8"/>
    <mergeCell ref="S7:S8"/>
    <mergeCell ref="K2:U2"/>
    <mergeCell ref="S6:U6"/>
    <mergeCell ref="M6:O6"/>
    <mergeCell ref="K6:L6"/>
    <mergeCell ref="P6:R6"/>
  </mergeCells>
  <printOptions/>
  <pageMargins left="1.1811023622047245" right="1.1811023622047245" top="1.5748031496062993" bottom="1.5748031496062993" header="0.5118110236220472" footer="0.9055118110236221"/>
  <pageSetup firstPageNumber="14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dimension ref="A1:Z45"/>
  <sheetViews>
    <sheetView showGridLines="0" zoomScale="120" zoomScaleNormal="120" workbookViewId="0" topLeftCell="A1">
      <selection activeCell="B1" sqref="B1"/>
    </sheetView>
  </sheetViews>
  <sheetFormatPr defaultColWidth="9.00390625" defaultRowHeight="16.5"/>
  <cols>
    <col min="1" max="1" width="0.5" style="84" customWidth="1"/>
    <col min="2" max="2" width="19.125" style="84" customWidth="1"/>
    <col min="3" max="3" width="0.12890625" style="84" customWidth="1"/>
    <col min="4" max="5" width="5.625" style="84" customWidth="1"/>
    <col min="6" max="6" width="5.125" style="84" customWidth="1"/>
    <col min="7" max="7" width="5.625" style="84" customWidth="1"/>
    <col min="8" max="8" width="5.125" style="84" customWidth="1"/>
    <col min="9" max="13" width="5.625" style="84" customWidth="1"/>
    <col min="14" max="25" width="6.25390625" style="400" customWidth="1"/>
    <col min="26" max="16384" width="9.00390625" style="84" customWidth="1"/>
  </cols>
  <sheetData>
    <row r="1" spans="1:25" s="1" customFormat="1" ht="18" customHeight="1">
      <c r="A1" s="186" t="s">
        <v>973</v>
      </c>
      <c r="N1" s="44"/>
      <c r="O1" s="44"/>
      <c r="P1" s="44"/>
      <c r="Q1" s="44"/>
      <c r="R1" s="44"/>
      <c r="S1" s="44"/>
      <c r="T1" s="44"/>
      <c r="U1" s="44"/>
      <c r="V1" s="44"/>
      <c r="W1" s="44"/>
      <c r="X1" s="44"/>
      <c r="Y1" s="87" t="s">
        <v>981</v>
      </c>
    </row>
    <row r="2" spans="1:26" s="66" customFormat="1" ht="24.75" customHeight="1">
      <c r="A2" s="972" t="s">
        <v>656</v>
      </c>
      <c r="B2" s="962"/>
      <c r="C2" s="962"/>
      <c r="D2" s="962"/>
      <c r="E2" s="962"/>
      <c r="F2" s="962"/>
      <c r="G2" s="962"/>
      <c r="H2" s="962"/>
      <c r="I2" s="962"/>
      <c r="J2" s="962"/>
      <c r="K2" s="962"/>
      <c r="L2" s="962"/>
      <c r="M2" s="962"/>
      <c r="N2" s="989" t="s">
        <v>97</v>
      </c>
      <c r="O2" s="989"/>
      <c r="P2" s="989"/>
      <c r="Q2" s="989"/>
      <c r="R2" s="989"/>
      <c r="S2" s="989"/>
      <c r="T2" s="989"/>
      <c r="U2" s="989"/>
      <c r="V2" s="989"/>
      <c r="W2" s="989"/>
      <c r="X2" s="989"/>
      <c r="Y2" s="989"/>
      <c r="Z2" s="64"/>
    </row>
    <row r="3" spans="1:26" s="24" customFormat="1" ht="12.75" customHeight="1">
      <c r="A3" s="25"/>
      <c r="B3" s="25"/>
      <c r="C3" s="25"/>
      <c r="D3" s="25"/>
      <c r="E3" s="25"/>
      <c r="F3" s="25"/>
      <c r="G3" s="25"/>
      <c r="H3" s="25"/>
      <c r="I3" s="25"/>
      <c r="J3" s="25"/>
      <c r="K3" s="25"/>
      <c r="L3" s="25"/>
      <c r="M3" s="289" t="s">
        <v>93</v>
      </c>
      <c r="N3" s="62"/>
      <c r="O3" s="62"/>
      <c r="P3" s="62"/>
      <c r="Q3" s="62"/>
      <c r="R3" s="62"/>
      <c r="S3" s="62"/>
      <c r="T3" s="62"/>
      <c r="U3" s="62"/>
      <c r="V3" s="62"/>
      <c r="W3" s="62"/>
      <c r="X3" s="62"/>
      <c r="Y3" s="69" t="s">
        <v>94</v>
      </c>
      <c r="Z3" s="53"/>
    </row>
    <row r="4" spans="1:26" s="24" customFormat="1" ht="12.75" customHeight="1">
      <c r="A4" s="53"/>
      <c r="B4" s="53"/>
      <c r="C4" s="53"/>
      <c r="M4" s="65" t="s">
        <v>934</v>
      </c>
      <c r="N4" s="62"/>
      <c r="O4" s="62"/>
      <c r="P4" s="62"/>
      <c r="Q4" s="62"/>
      <c r="R4" s="62"/>
      <c r="S4" s="62"/>
      <c r="T4" s="62"/>
      <c r="U4" s="62"/>
      <c r="V4" s="62"/>
      <c r="W4" s="62"/>
      <c r="X4" s="62"/>
      <c r="Y4" s="69" t="s">
        <v>935</v>
      </c>
      <c r="Z4" s="67"/>
    </row>
    <row r="5" spans="1:26" s="24" customFormat="1" ht="12.75" customHeight="1" thickBot="1">
      <c r="A5" s="65"/>
      <c r="B5" s="65"/>
      <c r="C5" s="65"/>
      <c r="M5" s="53" t="s">
        <v>936</v>
      </c>
      <c r="N5" s="62"/>
      <c r="O5" s="62"/>
      <c r="P5" s="62"/>
      <c r="Q5" s="62"/>
      <c r="R5" s="62"/>
      <c r="S5" s="62"/>
      <c r="T5" s="62"/>
      <c r="U5" s="62"/>
      <c r="V5" s="62"/>
      <c r="W5" s="62"/>
      <c r="X5" s="62"/>
      <c r="Y5" s="68" t="s">
        <v>161</v>
      </c>
      <c r="Z5" s="75"/>
    </row>
    <row r="6" spans="1:25" s="24" customFormat="1" ht="15" customHeight="1">
      <c r="A6" s="981"/>
      <c r="B6" s="984" t="s">
        <v>938</v>
      </c>
      <c r="C6" s="54"/>
      <c r="D6" s="985" t="s">
        <v>801</v>
      </c>
      <c r="E6" s="986"/>
      <c r="F6" s="986"/>
      <c r="G6" s="986"/>
      <c r="H6" s="986"/>
      <c r="I6" s="986"/>
      <c r="J6" s="986"/>
      <c r="K6" s="986"/>
      <c r="L6" s="986"/>
      <c r="M6" s="986"/>
      <c r="N6" s="981" t="s">
        <v>802</v>
      </c>
      <c r="O6" s="981"/>
      <c r="P6" s="981"/>
      <c r="Q6" s="981"/>
      <c r="R6" s="981"/>
      <c r="S6" s="981"/>
      <c r="T6" s="981"/>
      <c r="U6" s="981"/>
      <c r="V6" s="981"/>
      <c r="W6" s="981"/>
      <c r="X6" s="981"/>
      <c r="Y6" s="981"/>
    </row>
    <row r="7" spans="1:25" s="24" customFormat="1" ht="15" customHeight="1">
      <c r="A7" s="982"/>
      <c r="B7" s="982"/>
      <c r="C7" s="48"/>
      <c r="D7" s="987" t="s">
        <v>803</v>
      </c>
      <c r="E7" s="976"/>
      <c r="F7" s="975" t="s">
        <v>804</v>
      </c>
      <c r="G7" s="976"/>
      <c r="H7" s="975" t="s">
        <v>805</v>
      </c>
      <c r="I7" s="976"/>
      <c r="J7" s="975" t="s">
        <v>806</v>
      </c>
      <c r="K7" s="976"/>
      <c r="L7" s="975" t="s">
        <v>807</v>
      </c>
      <c r="M7" s="976"/>
      <c r="N7" s="990" t="s">
        <v>808</v>
      </c>
      <c r="O7" s="976"/>
      <c r="P7" s="975" t="s">
        <v>809</v>
      </c>
      <c r="Q7" s="976"/>
      <c r="R7" s="975" t="s">
        <v>810</v>
      </c>
      <c r="S7" s="976"/>
      <c r="T7" s="975" t="s">
        <v>811</v>
      </c>
      <c r="U7" s="976"/>
      <c r="V7" s="975" t="s">
        <v>812</v>
      </c>
      <c r="W7" s="976"/>
      <c r="X7" s="975" t="s">
        <v>813</v>
      </c>
      <c r="Y7" s="980"/>
    </row>
    <row r="8" spans="1:25" s="24" customFormat="1" ht="25.5" customHeight="1">
      <c r="A8" s="982"/>
      <c r="B8" s="982"/>
      <c r="C8" s="48"/>
      <c r="D8" s="988" t="s">
        <v>814</v>
      </c>
      <c r="E8" s="978"/>
      <c r="F8" s="979" t="s">
        <v>815</v>
      </c>
      <c r="G8" s="978"/>
      <c r="H8" s="979" t="s">
        <v>913</v>
      </c>
      <c r="I8" s="978"/>
      <c r="J8" s="979" t="s">
        <v>914</v>
      </c>
      <c r="K8" s="978"/>
      <c r="L8" s="979" t="s">
        <v>915</v>
      </c>
      <c r="M8" s="978"/>
      <c r="N8" s="977" t="s">
        <v>916</v>
      </c>
      <c r="O8" s="978"/>
      <c r="P8" s="979" t="s">
        <v>1220</v>
      </c>
      <c r="Q8" s="978"/>
      <c r="R8" s="979" t="s">
        <v>917</v>
      </c>
      <c r="S8" s="978"/>
      <c r="T8" s="979" t="s">
        <v>918</v>
      </c>
      <c r="U8" s="978"/>
      <c r="V8" s="979" t="s">
        <v>919</v>
      </c>
      <c r="W8" s="978"/>
      <c r="X8" s="979" t="s">
        <v>920</v>
      </c>
      <c r="Y8" s="977"/>
    </row>
    <row r="9" spans="1:25" s="24" customFormat="1" ht="15" customHeight="1">
      <c r="A9" s="982"/>
      <c r="B9" s="982"/>
      <c r="C9" s="48"/>
      <c r="D9" s="310" t="s">
        <v>921</v>
      </c>
      <c r="E9" s="311" t="s">
        <v>922</v>
      </c>
      <c r="F9" s="310" t="s">
        <v>921</v>
      </c>
      <c r="G9" s="311" t="s">
        <v>922</v>
      </c>
      <c r="H9" s="310" t="s">
        <v>921</v>
      </c>
      <c r="I9" s="311" t="s">
        <v>922</v>
      </c>
      <c r="J9" s="310" t="s">
        <v>921</v>
      </c>
      <c r="K9" s="311" t="s">
        <v>922</v>
      </c>
      <c r="L9" s="311" t="s">
        <v>921</v>
      </c>
      <c r="M9" s="311" t="s">
        <v>922</v>
      </c>
      <c r="N9" s="310" t="s">
        <v>921</v>
      </c>
      <c r="O9" s="311" t="s">
        <v>922</v>
      </c>
      <c r="P9" s="310" t="s">
        <v>921</v>
      </c>
      <c r="Q9" s="311" t="s">
        <v>922</v>
      </c>
      <c r="R9" s="310" t="s">
        <v>921</v>
      </c>
      <c r="S9" s="311" t="s">
        <v>922</v>
      </c>
      <c r="T9" s="310" t="s">
        <v>921</v>
      </c>
      <c r="U9" s="311" t="s">
        <v>922</v>
      </c>
      <c r="V9" s="310" t="s">
        <v>921</v>
      </c>
      <c r="W9" s="311" t="s">
        <v>922</v>
      </c>
      <c r="X9" s="310" t="s">
        <v>921</v>
      </c>
      <c r="Y9" s="312" t="s">
        <v>922</v>
      </c>
    </row>
    <row r="10" spans="1:25" s="24" customFormat="1" ht="15" customHeight="1" thickBot="1">
      <c r="A10" s="983"/>
      <c r="B10" s="983"/>
      <c r="C10" s="49"/>
      <c r="D10" s="29" t="s">
        <v>923</v>
      </c>
      <c r="E10" s="26" t="s">
        <v>786</v>
      </c>
      <c r="F10" s="29" t="s">
        <v>923</v>
      </c>
      <c r="G10" s="26" t="s">
        <v>786</v>
      </c>
      <c r="H10" s="29" t="s">
        <v>923</v>
      </c>
      <c r="I10" s="26" t="s">
        <v>786</v>
      </c>
      <c r="J10" s="29" t="s">
        <v>923</v>
      </c>
      <c r="K10" s="26" t="s">
        <v>786</v>
      </c>
      <c r="L10" s="26" t="s">
        <v>923</v>
      </c>
      <c r="M10" s="26" t="s">
        <v>786</v>
      </c>
      <c r="N10" s="29" t="s">
        <v>923</v>
      </c>
      <c r="O10" s="26" t="s">
        <v>786</v>
      </c>
      <c r="P10" s="29" t="s">
        <v>923</v>
      </c>
      <c r="Q10" s="26" t="s">
        <v>786</v>
      </c>
      <c r="R10" s="29" t="s">
        <v>923</v>
      </c>
      <c r="S10" s="26" t="s">
        <v>786</v>
      </c>
      <c r="T10" s="29" t="s">
        <v>923</v>
      </c>
      <c r="U10" s="26" t="s">
        <v>786</v>
      </c>
      <c r="V10" s="29" t="s">
        <v>923</v>
      </c>
      <c r="W10" s="26" t="s">
        <v>786</v>
      </c>
      <c r="X10" s="29" t="s">
        <v>923</v>
      </c>
      <c r="Y10" s="27" t="s">
        <v>786</v>
      </c>
    </row>
    <row r="11" spans="1:25" s="24" customFormat="1" ht="16.5" customHeight="1">
      <c r="A11" s="55"/>
      <c r="B11" s="181" t="s">
        <v>937</v>
      </c>
      <c r="C11" s="48"/>
      <c r="D11" s="582">
        <v>3</v>
      </c>
      <c r="E11" s="583">
        <v>90000</v>
      </c>
      <c r="F11" s="584" t="s">
        <v>1221</v>
      </c>
      <c r="G11" s="585" t="s">
        <v>1221</v>
      </c>
      <c r="H11" s="584" t="s">
        <v>1221</v>
      </c>
      <c r="I11" s="585" t="s">
        <v>1221</v>
      </c>
      <c r="J11" s="584" t="s">
        <v>1221</v>
      </c>
      <c r="K11" s="585" t="s">
        <v>1221</v>
      </c>
      <c r="L11" s="584" t="s">
        <v>1221</v>
      </c>
      <c r="M11" s="585" t="s">
        <v>1221</v>
      </c>
      <c r="N11" s="586" t="s">
        <v>1221</v>
      </c>
      <c r="O11" s="585" t="s">
        <v>1221</v>
      </c>
      <c r="P11" s="584" t="s">
        <v>1221</v>
      </c>
      <c r="Q11" s="587" t="s">
        <v>1221</v>
      </c>
      <c r="R11" s="588">
        <v>3</v>
      </c>
      <c r="S11" s="583">
        <v>90000</v>
      </c>
      <c r="T11" s="584" t="s">
        <v>1221</v>
      </c>
      <c r="U11" s="585" t="s">
        <v>1221</v>
      </c>
      <c r="V11" s="584" t="s">
        <v>1221</v>
      </c>
      <c r="W11" s="585" t="s">
        <v>1221</v>
      </c>
      <c r="X11" s="584" t="s">
        <v>1221</v>
      </c>
      <c r="Y11" s="587" t="s">
        <v>1221</v>
      </c>
    </row>
    <row r="12" spans="1:25" s="24" customFormat="1" ht="16.5" customHeight="1">
      <c r="A12" s="55"/>
      <c r="B12" s="181" t="s">
        <v>709</v>
      </c>
      <c r="C12" s="48"/>
      <c r="D12" s="589">
        <v>4</v>
      </c>
      <c r="E12" s="590">
        <v>120000</v>
      </c>
      <c r="F12" s="584" t="s">
        <v>982</v>
      </c>
      <c r="G12" s="585" t="s">
        <v>982</v>
      </c>
      <c r="H12" s="584" t="s">
        <v>982</v>
      </c>
      <c r="I12" s="585" t="s">
        <v>982</v>
      </c>
      <c r="J12" s="584" t="s">
        <v>982</v>
      </c>
      <c r="K12" s="585" t="s">
        <v>982</v>
      </c>
      <c r="L12" s="584" t="s">
        <v>982</v>
      </c>
      <c r="M12" s="585" t="s">
        <v>982</v>
      </c>
      <c r="N12" s="586" t="s">
        <v>982</v>
      </c>
      <c r="O12" s="585" t="s">
        <v>982</v>
      </c>
      <c r="P12" s="584" t="s">
        <v>982</v>
      </c>
      <c r="Q12" s="587" t="s">
        <v>982</v>
      </c>
      <c r="R12" s="546">
        <v>4</v>
      </c>
      <c r="S12" s="590">
        <v>120000</v>
      </c>
      <c r="T12" s="584" t="s">
        <v>982</v>
      </c>
      <c r="U12" s="585" t="s">
        <v>982</v>
      </c>
      <c r="V12" s="584" t="s">
        <v>982</v>
      </c>
      <c r="W12" s="585" t="s">
        <v>982</v>
      </c>
      <c r="X12" s="584" t="s">
        <v>982</v>
      </c>
      <c r="Y12" s="587" t="s">
        <v>982</v>
      </c>
    </row>
    <row r="13" spans="1:25" s="24" customFormat="1" ht="16.5" customHeight="1">
      <c r="A13" s="55"/>
      <c r="B13" s="181" t="s">
        <v>710</v>
      </c>
      <c r="C13" s="48"/>
      <c r="D13" s="589">
        <v>3.25</v>
      </c>
      <c r="E13" s="590">
        <v>97500</v>
      </c>
      <c r="F13" s="584" t="s">
        <v>982</v>
      </c>
      <c r="G13" s="585" t="s">
        <v>982</v>
      </c>
      <c r="H13" s="584" t="s">
        <v>982</v>
      </c>
      <c r="I13" s="585" t="s">
        <v>982</v>
      </c>
      <c r="J13" s="584" t="s">
        <v>982</v>
      </c>
      <c r="K13" s="585" t="s">
        <v>982</v>
      </c>
      <c r="L13" s="584" t="s">
        <v>982</v>
      </c>
      <c r="M13" s="585" t="s">
        <v>982</v>
      </c>
      <c r="N13" s="586" t="s">
        <v>982</v>
      </c>
      <c r="O13" s="585" t="s">
        <v>982</v>
      </c>
      <c r="P13" s="584" t="s">
        <v>982</v>
      </c>
      <c r="Q13" s="587" t="s">
        <v>982</v>
      </c>
      <c r="R13" s="546">
        <v>3.25</v>
      </c>
      <c r="S13" s="590">
        <v>97500</v>
      </c>
      <c r="T13" s="584" t="s">
        <v>982</v>
      </c>
      <c r="U13" s="585" t="s">
        <v>982</v>
      </c>
      <c r="V13" s="584" t="s">
        <v>982</v>
      </c>
      <c r="W13" s="585" t="s">
        <v>982</v>
      </c>
      <c r="X13" s="584" t="s">
        <v>982</v>
      </c>
      <c r="Y13" s="587" t="s">
        <v>982</v>
      </c>
    </row>
    <row r="14" spans="1:25" s="24" customFormat="1" ht="6" customHeight="1">
      <c r="A14" s="55"/>
      <c r="B14" s="182"/>
      <c r="C14" s="48"/>
      <c r="D14" s="545"/>
      <c r="E14" s="590"/>
      <c r="F14" s="588"/>
      <c r="G14" s="583"/>
      <c r="H14" s="588"/>
      <c r="I14" s="583"/>
      <c r="J14" s="588"/>
      <c r="K14" s="583"/>
      <c r="L14" s="588"/>
      <c r="M14" s="583"/>
      <c r="N14" s="591"/>
      <c r="O14" s="583"/>
      <c r="P14" s="588"/>
      <c r="Q14" s="592"/>
      <c r="R14" s="546"/>
      <c r="S14" s="590"/>
      <c r="T14" s="588"/>
      <c r="U14" s="583"/>
      <c r="V14" s="588"/>
      <c r="W14" s="583"/>
      <c r="X14" s="588"/>
      <c r="Y14" s="592"/>
    </row>
    <row r="15" spans="1:25" s="24" customFormat="1" ht="16.5" customHeight="1">
      <c r="A15" s="55"/>
      <c r="B15" s="181" t="s">
        <v>711</v>
      </c>
      <c r="C15" s="48"/>
      <c r="D15" s="545">
        <v>2.99</v>
      </c>
      <c r="E15" s="593">
        <v>89770</v>
      </c>
      <c r="F15" s="584" t="s">
        <v>982</v>
      </c>
      <c r="G15" s="585" t="s">
        <v>982</v>
      </c>
      <c r="H15" s="584" t="s">
        <v>982</v>
      </c>
      <c r="I15" s="585" t="s">
        <v>982</v>
      </c>
      <c r="J15" s="584" t="s">
        <v>982</v>
      </c>
      <c r="K15" s="585" t="s">
        <v>982</v>
      </c>
      <c r="L15" s="584" t="s">
        <v>982</v>
      </c>
      <c r="M15" s="585" t="s">
        <v>982</v>
      </c>
      <c r="N15" s="586" t="s">
        <v>982</v>
      </c>
      <c r="O15" s="585" t="s">
        <v>982</v>
      </c>
      <c r="P15" s="584" t="s">
        <v>982</v>
      </c>
      <c r="Q15" s="587" t="s">
        <v>982</v>
      </c>
      <c r="R15" s="546">
        <v>2.99</v>
      </c>
      <c r="S15" s="593">
        <v>89770</v>
      </c>
      <c r="T15" s="584" t="s">
        <v>982</v>
      </c>
      <c r="U15" s="585" t="s">
        <v>982</v>
      </c>
      <c r="V15" s="584" t="s">
        <v>982</v>
      </c>
      <c r="W15" s="585" t="s">
        <v>982</v>
      </c>
      <c r="X15" s="584" t="s">
        <v>982</v>
      </c>
      <c r="Y15" s="587" t="s">
        <v>982</v>
      </c>
    </row>
    <row r="16" spans="1:25" s="24" customFormat="1" ht="16.5" customHeight="1">
      <c r="A16" s="55"/>
      <c r="B16" s="181" t="s">
        <v>712</v>
      </c>
      <c r="C16" s="48"/>
      <c r="D16" s="584" t="s">
        <v>982</v>
      </c>
      <c r="E16" s="585" t="s">
        <v>982</v>
      </c>
      <c r="F16" s="584" t="s">
        <v>982</v>
      </c>
      <c r="G16" s="585" t="s">
        <v>982</v>
      </c>
      <c r="H16" s="584" t="s">
        <v>982</v>
      </c>
      <c r="I16" s="585" t="s">
        <v>982</v>
      </c>
      <c r="J16" s="584" t="s">
        <v>982</v>
      </c>
      <c r="K16" s="585" t="s">
        <v>982</v>
      </c>
      <c r="L16" s="584" t="s">
        <v>982</v>
      </c>
      <c r="M16" s="585" t="s">
        <v>982</v>
      </c>
      <c r="N16" s="586" t="s">
        <v>982</v>
      </c>
      <c r="O16" s="585" t="s">
        <v>982</v>
      </c>
      <c r="P16" s="584" t="s">
        <v>982</v>
      </c>
      <c r="Q16" s="587" t="s">
        <v>982</v>
      </c>
      <c r="R16" s="599" t="s">
        <v>982</v>
      </c>
      <c r="S16" s="587" t="s">
        <v>982</v>
      </c>
      <c r="T16" s="584" t="s">
        <v>982</v>
      </c>
      <c r="U16" s="585" t="s">
        <v>982</v>
      </c>
      <c r="V16" s="584" t="s">
        <v>982</v>
      </c>
      <c r="W16" s="585" t="s">
        <v>982</v>
      </c>
      <c r="X16" s="584" t="s">
        <v>982</v>
      </c>
      <c r="Y16" s="587" t="s">
        <v>982</v>
      </c>
    </row>
    <row r="17" spans="1:25" s="24" customFormat="1" ht="16.5" customHeight="1">
      <c r="A17" s="55"/>
      <c r="B17" s="181" t="s">
        <v>713</v>
      </c>
      <c r="C17" s="48"/>
      <c r="D17" s="584" t="s">
        <v>982</v>
      </c>
      <c r="E17" s="585" t="s">
        <v>982</v>
      </c>
      <c r="F17" s="584" t="s">
        <v>982</v>
      </c>
      <c r="G17" s="585" t="s">
        <v>982</v>
      </c>
      <c r="H17" s="584" t="s">
        <v>982</v>
      </c>
      <c r="I17" s="585" t="s">
        <v>982</v>
      </c>
      <c r="J17" s="584" t="s">
        <v>982</v>
      </c>
      <c r="K17" s="585" t="s">
        <v>982</v>
      </c>
      <c r="L17" s="584" t="s">
        <v>982</v>
      </c>
      <c r="M17" s="585" t="s">
        <v>982</v>
      </c>
      <c r="N17" s="586" t="s">
        <v>982</v>
      </c>
      <c r="O17" s="585" t="s">
        <v>982</v>
      </c>
      <c r="P17" s="584" t="s">
        <v>982</v>
      </c>
      <c r="Q17" s="587" t="s">
        <v>982</v>
      </c>
      <c r="R17" s="599" t="s">
        <v>982</v>
      </c>
      <c r="S17" s="587" t="s">
        <v>982</v>
      </c>
      <c r="T17" s="584" t="s">
        <v>982</v>
      </c>
      <c r="U17" s="585" t="s">
        <v>982</v>
      </c>
      <c r="V17" s="584" t="s">
        <v>982</v>
      </c>
      <c r="W17" s="585" t="s">
        <v>982</v>
      </c>
      <c r="X17" s="584" t="s">
        <v>982</v>
      </c>
      <c r="Y17" s="587" t="s">
        <v>982</v>
      </c>
    </row>
    <row r="18" spans="1:25" s="24" customFormat="1" ht="6" customHeight="1">
      <c r="A18" s="55"/>
      <c r="B18" s="182"/>
      <c r="C18" s="48"/>
      <c r="D18" s="588"/>
      <c r="E18" s="583"/>
      <c r="F18" s="588"/>
      <c r="G18" s="583"/>
      <c r="H18" s="588"/>
      <c r="I18" s="583"/>
      <c r="J18" s="588"/>
      <c r="K18" s="583"/>
      <c r="L18" s="588"/>
      <c r="M18" s="583"/>
      <c r="N18" s="591"/>
      <c r="O18" s="583"/>
      <c r="P18" s="588"/>
      <c r="Q18" s="592"/>
      <c r="R18" s="600"/>
      <c r="S18" s="592"/>
      <c r="T18" s="588"/>
      <c r="U18" s="583"/>
      <c r="V18" s="588"/>
      <c r="W18" s="583"/>
      <c r="X18" s="588"/>
      <c r="Y18" s="592"/>
    </row>
    <row r="19" spans="1:25" s="24" customFormat="1" ht="16.5" customHeight="1">
      <c r="A19" s="55"/>
      <c r="B19" s="181" t="s">
        <v>714</v>
      </c>
      <c r="C19" s="48"/>
      <c r="D19" s="584" t="s">
        <v>982</v>
      </c>
      <c r="E19" s="585" t="s">
        <v>982</v>
      </c>
      <c r="F19" s="584" t="s">
        <v>982</v>
      </c>
      <c r="G19" s="585" t="s">
        <v>982</v>
      </c>
      <c r="H19" s="584" t="s">
        <v>982</v>
      </c>
      <c r="I19" s="585" t="s">
        <v>982</v>
      </c>
      <c r="J19" s="584" t="s">
        <v>982</v>
      </c>
      <c r="K19" s="585" t="s">
        <v>982</v>
      </c>
      <c r="L19" s="584" t="s">
        <v>982</v>
      </c>
      <c r="M19" s="585" t="s">
        <v>982</v>
      </c>
      <c r="N19" s="586" t="s">
        <v>982</v>
      </c>
      <c r="O19" s="585" t="s">
        <v>982</v>
      </c>
      <c r="P19" s="584" t="s">
        <v>982</v>
      </c>
      <c r="Q19" s="587" t="s">
        <v>982</v>
      </c>
      <c r="R19" s="599" t="s">
        <v>982</v>
      </c>
      <c r="S19" s="587" t="s">
        <v>982</v>
      </c>
      <c r="T19" s="584" t="s">
        <v>982</v>
      </c>
      <c r="U19" s="585" t="s">
        <v>982</v>
      </c>
      <c r="V19" s="584" t="s">
        <v>982</v>
      </c>
      <c r="W19" s="585" t="s">
        <v>982</v>
      </c>
      <c r="X19" s="584" t="s">
        <v>982</v>
      </c>
      <c r="Y19" s="587" t="s">
        <v>982</v>
      </c>
    </row>
    <row r="20" spans="1:25" s="24" customFormat="1" ht="16.5" customHeight="1">
      <c r="A20" s="55"/>
      <c r="B20" s="181" t="s">
        <v>525</v>
      </c>
      <c r="C20" s="48"/>
      <c r="D20" s="584" t="s">
        <v>982</v>
      </c>
      <c r="E20" s="585" t="s">
        <v>982</v>
      </c>
      <c r="F20" s="584" t="s">
        <v>982</v>
      </c>
      <c r="G20" s="585" t="s">
        <v>982</v>
      </c>
      <c r="H20" s="584" t="s">
        <v>982</v>
      </c>
      <c r="I20" s="585" t="s">
        <v>982</v>
      </c>
      <c r="J20" s="584" t="s">
        <v>982</v>
      </c>
      <c r="K20" s="585" t="s">
        <v>982</v>
      </c>
      <c r="L20" s="584" t="s">
        <v>982</v>
      </c>
      <c r="M20" s="585" t="s">
        <v>982</v>
      </c>
      <c r="N20" s="586" t="s">
        <v>982</v>
      </c>
      <c r="O20" s="585" t="s">
        <v>982</v>
      </c>
      <c r="P20" s="584" t="s">
        <v>982</v>
      </c>
      <c r="Q20" s="587" t="s">
        <v>982</v>
      </c>
      <c r="R20" s="599" t="s">
        <v>982</v>
      </c>
      <c r="S20" s="587" t="s">
        <v>982</v>
      </c>
      <c r="T20" s="584" t="s">
        <v>982</v>
      </c>
      <c r="U20" s="585" t="s">
        <v>982</v>
      </c>
      <c r="V20" s="584" t="s">
        <v>982</v>
      </c>
      <c r="W20" s="585" t="s">
        <v>982</v>
      </c>
      <c r="X20" s="584" t="s">
        <v>982</v>
      </c>
      <c r="Y20" s="587" t="s">
        <v>982</v>
      </c>
    </row>
    <row r="21" spans="1:25" s="24" customFormat="1" ht="16.5" customHeight="1">
      <c r="A21" s="55"/>
      <c r="B21" s="181" t="s">
        <v>715</v>
      </c>
      <c r="C21" s="48"/>
      <c r="D21" s="584" t="s">
        <v>982</v>
      </c>
      <c r="E21" s="585" t="s">
        <v>982</v>
      </c>
      <c r="F21" s="584" t="s">
        <v>982</v>
      </c>
      <c r="G21" s="585" t="s">
        <v>982</v>
      </c>
      <c r="H21" s="584" t="s">
        <v>982</v>
      </c>
      <c r="I21" s="585" t="s">
        <v>982</v>
      </c>
      <c r="J21" s="584" t="s">
        <v>982</v>
      </c>
      <c r="K21" s="585" t="s">
        <v>982</v>
      </c>
      <c r="L21" s="584" t="s">
        <v>982</v>
      </c>
      <c r="M21" s="585" t="s">
        <v>982</v>
      </c>
      <c r="N21" s="586" t="s">
        <v>982</v>
      </c>
      <c r="O21" s="585" t="s">
        <v>982</v>
      </c>
      <c r="P21" s="584" t="s">
        <v>982</v>
      </c>
      <c r="Q21" s="587" t="s">
        <v>982</v>
      </c>
      <c r="R21" s="599" t="s">
        <v>982</v>
      </c>
      <c r="S21" s="587" t="s">
        <v>982</v>
      </c>
      <c r="T21" s="584" t="s">
        <v>982</v>
      </c>
      <c r="U21" s="585" t="s">
        <v>982</v>
      </c>
      <c r="V21" s="584" t="s">
        <v>982</v>
      </c>
      <c r="W21" s="585" t="s">
        <v>982</v>
      </c>
      <c r="X21" s="584" t="s">
        <v>982</v>
      </c>
      <c r="Y21" s="587" t="s">
        <v>982</v>
      </c>
    </row>
    <row r="22" spans="1:25" s="24" customFormat="1" ht="6" customHeight="1">
      <c r="A22" s="55"/>
      <c r="B22" s="182"/>
      <c r="C22" s="48"/>
      <c r="D22" s="591"/>
      <c r="E22" s="583"/>
      <c r="F22" s="588"/>
      <c r="G22" s="583"/>
      <c r="H22" s="588"/>
      <c r="I22" s="583"/>
      <c r="J22" s="588"/>
      <c r="K22" s="583"/>
      <c r="L22" s="588"/>
      <c r="M22" s="583"/>
      <c r="N22" s="591"/>
      <c r="O22" s="583"/>
      <c r="P22" s="588"/>
      <c r="Q22" s="592"/>
      <c r="R22" s="600"/>
      <c r="S22" s="592"/>
      <c r="T22" s="588"/>
      <c r="U22" s="583"/>
      <c r="V22" s="588"/>
      <c r="W22" s="583"/>
      <c r="X22" s="588"/>
      <c r="Y22" s="592"/>
    </row>
    <row r="23" spans="1:25" s="24" customFormat="1" ht="16.5" customHeight="1">
      <c r="A23" s="55"/>
      <c r="B23" s="181" t="s">
        <v>716</v>
      </c>
      <c r="C23" s="48"/>
      <c r="D23" s="584" t="s">
        <v>982</v>
      </c>
      <c r="E23" s="585" t="s">
        <v>982</v>
      </c>
      <c r="F23" s="584" t="s">
        <v>982</v>
      </c>
      <c r="G23" s="585" t="s">
        <v>982</v>
      </c>
      <c r="H23" s="584" t="s">
        <v>982</v>
      </c>
      <c r="I23" s="585" t="s">
        <v>982</v>
      </c>
      <c r="J23" s="584" t="s">
        <v>982</v>
      </c>
      <c r="K23" s="585" t="s">
        <v>982</v>
      </c>
      <c r="L23" s="584" t="s">
        <v>982</v>
      </c>
      <c r="M23" s="585" t="s">
        <v>982</v>
      </c>
      <c r="N23" s="586" t="s">
        <v>982</v>
      </c>
      <c r="O23" s="585" t="s">
        <v>982</v>
      </c>
      <c r="P23" s="584" t="s">
        <v>982</v>
      </c>
      <c r="Q23" s="587" t="s">
        <v>982</v>
      </c>
      <c r="R23" s="599" t="s">
        <v>982</v>
      </c>
      <c r="S23" s="587" t="s">
        <v>982</v>
      </c>
      <c r="T23" s="584" t="s">
        <v>982</v>
      </c>
      <c r="U23" s="585" t="s">
        <v>982</v>
      </c>
      <c r="V23" s="584" t="s">
        <v>982</v>
      </c>
      <c r="W23" s="585" t="s">
        <v>982</v>
      </c>
      <c r="X23" s="584" t="s">
        <v>982</v>
      </c>
      <c r="Y23" s="587" t="s">
        <v>982</v>
      </c>
    </row>
    <row r="24" spans="1:25" s="24" customFormat="1" ht="6" customHeight="1">
      <c r="A24" s="55"/>
      <c r="B24" s="74"/>
      <c r="C24" s="48"/>
      <c r="D24" s="582"/>
      <c r="E24" s="583"/>
      <c r="F24" s="588"/>
      <c r="G24" s="583"/>
      <c r="H24" s="588"/>
      <c r="I24" s="583"/>
      <c r="J24" s="588"/>
      <c r="K24" s="583"/>
      <c r="L24" s="588"/>
      <c r="M24" s="583"/>
      <c r="N24" s="591"/>
      <c r="O24" s="583"/>
      <c r="P24" s="588"/>
      <c r="Q24" s="583"/>
      <c r="R24" s="588"/>
      <c r="S24" s="583"/>
      <c r="T24" s="588"/>
      <c r="U24" s="583"/>
      <c r="V24" s="588"/>
      <c r="W24" s="583"/>
      <c r="X24" s="588"/>
      <c r="Y24" s="592"/>
    </row>
    <row r="25" spans="1:25" s="24" customFormat="1" ht="16.5" customHeight="1">
      <c r="A25" s="55"/>
      <c r="B25" s="207" t="s">
        <v>871</v>
      </c>
      <c r="C25" s="48"/>
      <c r="D25" s="594" t="s">
        <v>982</v>
      </c>
      <c r="E25" s="585" t="s">
        <v>982</v>
      </c>
      <c r="F25" s="584" t="s">
        <v>982</v>
      </c>
      <c r="G25" s="585" t="s">
        <v>982</v>
      </c>
      <c r="H25" s="584" t="s">
        <v>982</v>
      </c>
      <c r="I25" s="585" t="s">
        <v>982</v>
      </c>
      <c r="J25" s="584" t="s">
        <v>982</v>
      </c>
      <c r="K25" s="585" t="s">
        <v>982</v>
      </c>
      <c r="L25" s="584" t="s">
        <v>982</v>
      </c>
      <c r="M25" s="585" t="s">
        <v>982</v>
      </c>
      <c r="N25" s="586" t="s">
        <v>982</v>
      </c>
      <c r="O25" s="585" t="s">
        <v>982</v>
      </c>
      <c r="P25" s="584" t="s">
        <v>982</v>
      </c>
      <c r="Q25" s="585" t="s">
        <v>982</v>
      </c>
      <c r="R25" s="584" t="s">
        <v>982</v>
      </c>
      <c r="S25" s="585" t="s">
        <v>982</v>
      </c>
      <c r="T25" s="584" t="s">
        <v>982</v>
      </c>
      <c r="U25" s="585" t="s">
        <v>982</v>
      </c>
      <c r="V25" s="584" t="s">
        <v>982</v>
      </c>
      <c r="W25" s="585" t="s">
        <v>982</v>
      </c>
      <c r="X25" s="584" t="s">
        <v>982</v>
      </c>
      <c r="Y25" s="587" t="s">
        <v>982</v>
      </c>
    </row>
    <row r="26" spans="1:25" s="24" customFormat="1" ht="6" customHeight="1">
      <c r="A26" s="55"/>
      <c r="B26" s="44"/>
      <c r="C26" s="48"/>
      <c r="D26" s="582"/>
      <c r="E26" s="583"/>
      <c r="F26" s="588"/>
      <c r="G26" s="583"/>
      <c r="H26" s="588"/>
      <c r="I26" s="583"/>
      <c r="J26" s="588"/>
      <c r="K26" s="583"/>
      <c r="L26" s="588"/>
      <c r="M26" s="583"/>
      <c r="N26" s="591"/>
      <c r="O26" s="583"/>
      <c r="P26" s="588"/>
      <c r="Q26" s="583"/>
      <c r="R26" s="588"/>
      <c r="S26" s="583"/>
      <c r="T26" s="588"/>
      <c r="U26" s="583"/>
      <c r="V26" s="588"/>
      <c r="W26" s="583"/>
      <c r="X26" s="588"/>
      <c r="Y26" s="592"/>
    </row>
    <row r="27" spans="1:25" s="24" customFormat="1" ht="16.5" customHeight="1">
      <c r="A27" s="55"/>
      <c r="B27" s="207" t="s">
        <v>849</v>
      </c>
      <c r="C27" s="48"/>
      <c r="D27" s="594" t="s">
        <v>1005</v>
      </c>
      <c r="E27" s="585" t="s">
        <v>1005</v>
      </c>
      <c r="F27" s="584" t="s">
        <v>1005</v>
      </c>
      <c r="G27" s="585" t="s">
        <v>1005</v>
      </c>
      <c r="H27" s="584" t="s">
        <v>1005</v>
      </c>
      <c r="I27" s="585" t="s">
        <v>1005</v>
      </c>
      <c r="J27" s="584" t="s">
        <v>1005</v>
      </c>
      <c r="K27" s="585" t="s">
        <v>1005</v>
      </c>
      <c r="L27" s="584" t="s">
        <v>1005</v>
      </c>
      <c r="M27" s="585" t="s">
        <v>1005</v>
      </c>
      <c r="N27" s="586" t="s">
        <v>1005</v>
      </c>
      <c r="O27" s="585" t="s">
        <v>1005</v>
      </c>
      <c r="P27" s="584" t="s">
        <v>1005</v>
      </c>
      <c r="Q27" s="585" t="s">
        <v>1005</v>
      </c>
      <c r="R27" s="584" t="s">
        <v>1005</v>
      </c>
      <c r="S27" s="585" t="s">
        <v>1005</v>
      </c>
      <c r="T27" s="584" t="s">
        <v>1005</v>
      </c>
      <c r="U27" s="585" t="s">
        <v>1005</v>
      </c>
      <c r="V27" s="584" t="s">
        <v>1005</v>
      </c>
      <c r="W27" s="585" t="s">
        <v>1005</v>
      </c>
      <c r="X27" s="584" t="s">
        <v>1005</v>
      </c>
      <c r="Y27" s="587" t="s">
        <v>1005</v>
      </c>
    </row>
    <row r="28" spans="1:25" s="24" customFormat="1" ht="16.5" customHeight="1">
      <c r="A28" s="55"/>
      <c r="B28" s="207" t="s">
        <v>850</v>
      </c>
      <c r="C28" s="48"/>
      <c r="D28" s="586" t="s">
        <v>1005</v>
      </c>
      <c r="E28" s="585" t="s">
        <v>1005</v>
      </c>
      <c r="F28" s="584" t="s">
        <v>1005</v>
      </c>
      <c r="G28" s="585" t="s">
        <v>1005</v>
      </c>
      <c r="H28" s="584" t="s">
        <v>1005</v>
      </c>
      <c r="I28" s="585" t="s">
        <v>1005</v>
      </c>
      <c r="J28" s="584" t="s">
        <v>1005</v>
      </c>
      <c r="K28" s="585" t="s">
        <v>1005</v>
      </c>
      <c r="L28" s="584" t="s">
        <v>1005</v>
      </c>
      <c r="M28" s="585" t="s">
        <v>1005</v>
      </c>
      <c r="N28" s="586" t="s">
        <v>1005</v>
      </c>
      <c r="O28" s="585" t="s">
        <v>1005</v>
      </c>
      <c r="P28" s="584" t="s">
        <v>1005</v>
      </c>
      <c r="Q28" s="585" t="s">
        <v>1005</v>
      </c>
      <c r="R28" s="584" t="s">
        <v>1005</v>
      </c>
      <c r="S28" s="585" t="s">
        <v>1005</v>
      </c>
      <c r="T28" s="584" t="s">
        <v>1005</v>
      </c>
      <c r="U28" s="585" t="s">
        <v>1005</v>
      </c>
      <c r="V28" s="584" t="s">
        <v>1005</v>
      </c>
      <c r="W28" s="585" t="s">
        <v>1005</v>
      </c>
      <c r="X28" s="584" t="s">
        <v>1005</v>
      </c>
      <c r="Y28" s="587" t="s">
        <v>1005</v>
      </c>
    </row>
    <row r="29" spans="1:25" s="24" customFormat="1" ht="16.5" customHeight="1">
      <c r="A29" s="55"/>
      <c r="B29" s="207" t="s">
        <v>851</v>
      </c>
      <c r="C29" s="48"/>
      <c r="D29" s="586" t="s">
        <v>1005</v>
      </c>
      <c r="E29" s="585" t="s">
        <v>1005</v>
      </c>
      <c r="F29" s="584" t="s">
        <v>1005</v>
      </c>
      <c r="G29" s="585" t="s">
        <v>1005</v>
      </c>
      <c r="H29" s="584" t="s">
        <v>1005</v>
      </c>
      <c r="I29" s="585" t="s">
        <v>1005</v>
      </c>
      <c r="J29" s="584" t="s">
        <v>1005</v>
      </c>
      <c r="K29" s="585" t="s">
        <v>1005</v>
      </c>
      <c r="L29" s="584" t="s">
        <v>1005</v>
      </c>
      <c r="M29" s="585" t="s">
        <v>1005</v>
      </c>
      <c r="N29" s="586" t="s">
        <v>1005</v>
      </c>
      <c r="O29" s="585" t="s">
        <v>1005</v>
      </c>
      <c r="P29" s="584" t="s">
        <v>1005</v>
      </c>
      <c r="Q29" s="585" t="s">
        <v>1005</v>
      </c>
      <c r="R29" s="584" t="s">
        <v>1005</v>
      </c>
      <c r="S29" s="585" t="s">
        <v>1005</v>
      </c>
      <c r="T29" s="584" t="s">
        <v>1005</v>
      </c>
      <c r="U29" s="585" t="s">
        <v>1005</v>
      </c>
      <c r="V29" s="584" t="s">
        <v>1005</v>
      </c>
      <c r="W29" s="585" t="s">
        <v>1005</v>
      </c>
      <c r="X29" s="584" t="s">
        <v>1005</v>
      </c>
      <c r="Y29" s="587" t="s">
        <v>1005</v>
      </c>
    </row>
    <row r="30" spans="1:25" s="24" customFormat="1" ht="6" customHeight="1">
      <c r="A30" s="55"/>
      <c r="B30" s="44"/>
      <c r="C30" s="48"/>
      <c r="D30" s="591"/>
      <c r="E30" s="583"/>
      <c r="F30" s="588"/>
      <c r="G30" s="583"/>
      <c r="H30" s="588"/>
      <c r="I30" s="583"/>
      <c r="J30" s="588"/>
      <c r="K30" s="583"/>
      <c r="L30" s="588"/>
      <c r="M30" s="583"/>
      <c r="N30" s="591"/>
      <c r="O30" s="583"/>
      <c r="P30" s="588"/>
      <c r="Q30" s="583"/>
      <c r="R30" s="588"/>
      <c r="S30" s="583"/>
      <c r="T30" s="588"/>
      <c r="U30" s="583"/>
      <c r="V30" s="588"/>
      <c r="W30" s="583"/>
      <c r="X30" s="588"/>
      <c r="Y30" s="592"/>
    </row>
    <row r="31" spans="1:25" s="24" customFormat="1" ht="16.5" customHeight="1">
      <c r="A31" s="55"/>
      <c r="B31" s="207" t="s">
        <v>852</v>
      </c>
      <c r="C31" s="48"/>
      <c r="D31" s="586" t="s">
        <v>1005</v>
      </c>
      <c r="E31" s="585" t="s">
        <v>1005</v>
      </c>
      <c r="F31" s="584" t="s">
        <v>1005</v>
      </c>
      <c r="G31" s="585" t="s">
        <v>1005</v>
      </c>
      <c r="H31" s="584" t="s">
        <v>1005</v>
      </c>
      <c r="I31" s="585" t="s">
        <v>1005</v>
      </c>
      <c r="J31" s="584" t="s">
        <v>1005</v>
      </c>
      <c r="K31" s="585" t="s">
        <v>1005</v>
      </c>
      <c r="L31" s="584" t="s">
        <v>1005</v>
      </c>
      <c r="M31" s="585" t="s">
        <v>1005</v>
      </c>
      <c r="N31" s="586" t="s">
        <v>1005</v>
      </c>
      <c r="O31" s="585" t="s">
        <v>1005</v>
      </c>
      <c r="P31" s="584" t="s">
        <v>1005</v>
      </c>
      <c r="Q31" s="585" t="s">
        <v>1005</v>
      </c>
      <c r="R31" s="584" t="s">
        <v>1005</v>
      </c>
      <c r="S31" s="585" t="s">
        <v>1005</v>
      </c>
      <c r="T31" s="584" t="s">
        <v>1005</v>
      </c>
      <c r="U31" s="585" t="s">
        <v>1005</v>
      </c>
      <c r="V31" s="584" t="s">
        <v>1005</v>
      </c>
      <c r="W31" s="585" t="s">
        <v>1005</v>
      </c>
      <c r="X31" s="584" t="s">
        <v>1005</v>
      </c>
      <c r="Y31" s="587" t="s">
        <v>1005</v>
      </c>
    </row>
    <row r="32" spans="1:25" s="24" customFormat="1" ht="16.5" customHeight="1">
      <c r="A32" s="55"/>
      <c r="B32" s="207" t="s">
        <v>853</v>
      </c>
      <c r="C32" s="48"/>
      <c r="D32" s="586" t="s">
        <v>1005</v>
      </c>
      <c r="E32" s="585" t="s">
        <v>1005</v>
      </c>
      <c r="F32" s="584" t="s">
        <v>1005</v>
      </c>
      <c r="G32" s="585" t="s">
        <v>1005</v>
      </c>
      <c r="H32" s="584" t="s">
        <v>1005</v>
      </c>
      <c r="I32" s="585" t="s">
        <v>1005</v>
      </c>
      <c r="J32" s="584" t="s">
        <v>1005</v>
      </c>
      <c r="K32" s="585" t="s">
        <v>1005</v>
      </c>
      <c r="L32" s="584" t="s">
        <v>1005</v>
      </c>
      <c r="M32" s="585" t="s">
        <v>1005</v>
      </c>
      <c r="N32" s="586" t="s">
        <v>1005</v>
      </c>
      <c r="O32" s="585" t="s">
        <v>1005</v>
      </c>
      <c r="P32" s="584" t="s">
        <v>1005</v>
      </c>
      <c r="Q32" s="585" t="s">
        <v>1005</v>
      </c>
      <c r="R32" s="584" t="s">
        <v>1005</v>
      </c>
      <c r="S32" s="585" t="s">
        <v>1005</v>
      </c>
      <c r="T32" s="584" t="s">
        <v>1005</v>
      </c>
      <c r="U32" s="585" t="s">
        <v>1005</v>
      </c>
      <c r="V32" s="584" t="s">
        <v>1005</v>
      </c>
      <c r="W32" s="585" t="s">
        <v>1005</v>
      </c>
      <c r="X32" s="584" t="s">
        <v>1005</v>
      </c>
      <c r="Y32" s="587" t="s">
        <v>1005</v>
      </c>
    </row>
    <row r="33" spans="1:25" s="24" customFormat="1" ht="16.5" customHeight="1">
      <c r="A33" s="55"/>
      <c r="B33" s="207" t="s">
        <v>854</v>
      </c>
      <c r="C33" s="48"/>
      <c r="D33" s="586" t="s">
        <v>1005</v>
      </c>
      <c r="E33" s="585" t="s">
        <v>1005</v>
      </c>
      <c r="F33" s="584" t="s">
        <v>1005</v>
      </c>
      <c r="G33" s="585" t="s">
        <v>1005</v>
      </c>
      <c r="H33" s="584" t="s">
        <v>1005</v>
      </c>
      <c r="I33" s="585" t="s">
        <v>1005</v>
      </c>
      <c r="J33" s="584" t="s">
        <v>1005</v>
      </c>
      <c r="K33" s="585" t="s">
        <v>1005</v>
      </c>
      <c r="L33" s="584" t="s">
        <v>1005</v>
      </c>
      <c r="M33" s="585" t="s">
        <v>1005</v>
      </c>
      <c r="N33" s="586" t="s">
        <v>1005</v>
      </c>
      <c r="O33" s="585" t="s">
        <v>1005</v>
      </c>
      <c r="P33" s="584" t="s">
        <v>1005</v>
      </c>
      <c r="Q33" s="585" t="s">
        <v>1005</v>
      </c>
      <c r="R33" s="584" t="s">
        <v>1005</v>
      </c>
      <c r="S33" s="585" t="s">
        <v>1005</v>
      </c>
      <c r="T33" s="584" t="s">
        <v>1005</v>
      </c>
      <c r="U33" s="585" t="s">
        <v>1005</v>
      </c>
      <c r="V33" s="584" t="s">
        <v>1005</v>
      </c>
      <c r="W33" s="585" t="s">
        <v>1005</v>
      </c>
      <c r="X33" s="584" t="s">
        <v>1005</v>
      </c>
      <c r="Y33" s="587" t="s">
        <v>1005</v>
      </c>
    </row>
    <row r="34" spans="1:25" s="24" customFormat="1" ht="6" customHeight="1">
      <c r="A34" s="55"/>
      <c r="B34" s="44"/>
      <c r="C34" s="48"/>
      <c r="D34" s="591"/>
      <c r="E34" s="583"/>
      <c r="F34" s="588"/>
      <c r="G34" s="583"/>
      <c r="H34" s="588"/>
      <c r="I34" s="583"/>
      <c r="J34" s="588"/>
      <c r="K34" s="583"/>
      <c r="L34" s="588"/>
      <c r="M34" s="583"/>
      <c r="N34" s="591"/>
      <c r="O34" s="583"/>
      <c r="P34" s="588"/>
      <c r="Q34" s="583"/>
      <c r="R34" s="588"/>
      <c r="S34" s="583"/>
      <c r="T34" s="588"/>
      <c r="U34" s="583"/>
      <c r="V34" s="588"/>
      <c r="W34" s="583"/>
      <c r="X34" s="588"/>
      <c r="Y34" s="592"/>
    </row>
    <row r="35" spans="1:25" s="24" customFormat="1" ht="16.5" customHeight="1">
      <c r="A35" s="55"/>
      <c r="B35" s="207" t="s">
        <v>855</v>
      </c>
      <c r="C35" s="48"/>
      <c r="D35" s="586" t="s">
        <v>1005</v>
      </c>
      <c r="E35" s="585" t="s">
        <v>1005</v>
      </c>
      <c r="F35" s="584" t="s">
        <v>1005</v>
      </c>
      <c r="G35" s="585" t="s">
        <v>1005</v>
      </c>
      <c r="H35" s="584" t="s">
        <v>1005</v>
      </c>
      <c r="I35" s="585" t="s">
        <v>1005</v>
      </c>
      <c r="J35" s="584" t="s">
        <v>1005</v>
      </c>
      <c r="K35" s="585" t="s">
        <v>1005</v>
      </c>
      <c r="L35" s="584" t="s">
        <v>1005</v>
      </c>
      <c r="M35" s="585" t="s">
        <v>1005</v>
      </c>
      <c r="N35" s="586" t="s">
        <v>1005</v>
      </c>
      <c r="O35" s="585" t="s">
        <v>1005</v>
      </c>
      <c r="P35" s="584" t="s">
        <v>1005</v>
      </c>
      <c r="Q35" s="585" t="s">
        <v>1005</v>
      </c>
      <c r="R35" s="584" t="s">
        <v>1005</v>
      </c>
      <c r="S35" s="585" t="s">
        <v>1005</v>
      </c>
      <c r="T35" s="584" t="s">
        <v>1005</v>
      </c>
      <c r="U35" s="585" t="s">
        <v>1005</v>
      </c>
      <c r="V35" s="584" t="s">
        <v>1005</v>
      </c>
      <c r="W35" s="585" t="s">
        <v>1005</v>
      </c>
      <c r="X35" s="584" t="s">
        <v>1005</v>
      </c>
      <c r="Y35" s="587" t="s">
        <v>1005</v>
      </c>
    </row>
    <row r="36" spans="1:25" s="24" customFormat="1" ht="16.5" customHeight="1">
      <c r="A36" s="55"/>
      <c r="B36" s="207" t="s">
        <v>856</v>
      </c>
      <c r="C36" s="48"/>
      <c r="D36" s="586" t="s">
        <v>1005</v>
      </c>
      <c r="E36" s="585" t="s">
        <v>1005</v>
      </c>
      <c r="F36" s="584" t="s">
        <v>1005</v>
      </c>
      <c r="G36" s="585" t="s">
        <v>1005</v>
      </c>
      <c r="H36" s="584" t="s">
        <v>1005</v>
      </c>
      <c r="I36" s="585" t="s">
        <v>1005</v>
      </c>
      <c r="J36" s="584" t="s">
        <v>1005</v>
      </c>
      <c r="K36" s="585" t="s">
        <v>1005</v>
      </c>
      <c r="L36" s="584" t="s">
        <v>1005</v>
      </c>
      <c r="M36" s="585" t="s">
        <v>1005</v>
      </c>
      <c r="N36" s="586" t="s">
        <v>1005</v>
      </c>
      <c r="O36" s="585" t="s">
        <v>1005</v>
      </c>
      <c r="P36" s="584" t="s">
        <v>1005</v>
      </c>
      <c r="Q36" s="585" t="s">
        <v>1005</v>
      </c>
      <c r="R36" s="584" t="s">
        <v>1005</v>
      </c>
      <c r="S36" s="585" t="s">
        <v>1005</v>
      </c>
      <c r="T36" s="584" t="s">
        <v>1005</v>
      </c>
      <c r="U36" s="585" t="s">
        <v>1005</v>
      </c>
      <c r="V36" s="584" t="s">
        <v>1005</v>
      </c>
      <c r="W36" s="585" t="s">
        <v>1005</v>
      </c>
      <c r="X36" s="584" t="s">
        <v>1005</v>
      </c>
      <c r="Y36" s="587" t="s">
        <v>1005</v>
      </c>
    </row>
    <row r="37" spans="1:25" s="24" customFormat="1" ht="16.5" customHeight="1">
      <c r="A37" s="55"/>
      <c r="B37" s="207" t="s">
        <v>857</v>
      </c>
      <c r="C37" s="48"/>
      <c r="D37" s="586" t="s">
        <v>1005</v>
      </c>
      <c r="E37" s="585" t="s">
        <v>1005</v>
      </c>
      <c r="F37" s="584" t="s">
        <v>1005</v>
      </c>
      <c r="G37" s="585" t="s">
        <v>1005</v>
      </c>
      <c r="H37" s="584" t="s">
        <v>1005</v>
      </c>
      <c r="I37" s="585" t="s">
        <v>1005</v>
      </c>
      <c r="J37" s="584" t="s">
        <v>1005</v>
      </c>
      <c r="K37" s="585" t="s">
        <v>1005</v>
      </c>
      <c r="L37" s="584" t="s">
        <v>1005</v>
      </c>
      <c r="M37" s="585" t="s">
        <v>1005</v>
      </c>
      <c r="N37" s="586" t="s">
        <v>1005</v>
      </c>
      <c r="O37" s="585" t="s">
        <v>1005</v>
      </c>
      <c r="P37" s="584" t="s">
        <v>1005</v>
      </c>
      <c r="Q37" s="585" t="s">
        <v>1005</v>
      </c>
      <c r="R37" s="584" t="s">
        <v>1005</v>
      </c>
      <c r="S37" s="585" t="s">
        <v>1005</v>
      </c>
      <c r="T37" s="584" t="s">
        <v>1005</v>
      </c>
      <c r="U37" s="585" t="s">
        <v>1005</v>
      </c>
      <c r="V37" s="584" t="s">
        <v>1005</v>
      </c>
      <c r="W37" s="585" t="s">
        <v>1005</v>
      </c>
      <c r="X37" s="584" t="s">
        <v>1005</v>
      </c>
      <c r="Y37" s="587" t="s">
        <v>1005</v>
      </c>
    </row>
    <row r="38" spans="1:25" s="24" customFormat="1" ht="6" customHeight="1">
      <c r="A38" s="55"/>
      <c r="B38" s="44"/>
      <c r="C38" s="48"/>
      <c r="D38" s="591"/>
      <c r="E38" s="583"/>
      <c r="F38" s="588"/>
      <c r="G38" s="583"/>
      <c r="H38" s="588"/>
      <c r="I38" s="583"/>
      <c r="J38" s="588"/>
      <c r="K38" s="583"/>
      <c r="L38" s="588"/>
      <c r="M38" s="583"/>
      <c r="N38" s="591"/>
      <c r="O38" s="583"/>
      <c r="P38" s="588"/>
      <c r="Q38" s="583"/>
      <c r="R38" s="588"/>
      <c r="S38" s="583"/>
      <c r="T38" s="588"/>
      <c r="U38" s="583"/>
      <c r="V38" s="588"/>
      <c r="W38" s="583"/>
      <c r="X38" s="588"/>
      <c r="Y38" s="592"/>
    </row>
    <row r="39" spans="1:25" s="24" customFormat="1" ht="16.5" customHeight="1">
      <c r="A39" s="55"/>
      <c r="B39" s="207" t="s">
        <v>858</v>
      </c>
      <c r="C39" s="48"/>
      <c r="D39" s="586" t="s">
        <v>1005</v>
      </c>
      <c r="E39" s="585" t="s">
        <v>1005</v>
      </c>
      <c r="F39" s="584" t="s">
        <v>1005</v>
      </c>
      <c r="G39" s="585" t="s">
        <v>1005</v>
      </c>
      <c r="H39" s="584" t="s">
        <v>1005</v>
      </c>
      <c r="I39" s="585" t="s">
        <v>1005</v>
      </c>
      <c r="J39" s="584" t="s">
        <v>1005</v>
      </c>
      <c r="K39" s="585" t="s">
        <v>1005</v>
      </c>
      <c r="L39" s="584" t="s">
        <v>1005</v>
      </c>
      <c r="M39" s="585" t="s">
        <v>1005</v>
      </c>
      <c r="N39" s="586" t="s">
        <v>1005</v>
      </c>
      <c r="O39" s="585" t="s">
        <v>1005</v>
      </c>
      <c r="P39" s="584" t="s">
        <v>1005</v>
      </c>
      <c r="Q39" s="587" t="s">
        <v>1005</v>
      </c>
      <c r="R39" s="584" t="s">
        <v>1005</v>
      </c>
      <c r="S39" s="585" t="s">
        <v>1005</v>
      </c>
      <c r="T39" s="584" t="s">
        <v>1005</v>
      </c>
      <c r="U39" s="585" t="s">
        <v>1005</v>
      </c>
      <c r="V39" s="584" t="s">
        <v>1005</v>
      </c>
      <c r="W39" s="585" t="s">
        <v>1005</v>
      </c>
      <c r="X39" s="584" t="s">
        <v>1005</v>
      </c>
      <c r="Y39" s="587" t="s">
        <v>1005</v>
      </c>
    </row>
    <row r="40" spans="1:25" s="24" customFormat="1" ht="16.5" customHeight="1">
      <c r="A40" s="698" t="s">
        <v>872</v>
      </c>
      <c r="B40" s="207" t="s">
        <v>859</v>
      </c>
      <c r="C40" s="48"/>
      <c r="D40" s="586" t="s">
        <v>1005</v>
      </c>
      <c r="E40" s="585" t="s">
        <v>1005</v>
      </c>
      <c r="F40" s="584" t="s">
        <v>1005</v>
      </c>
      <c r="G40" s="585" t="s">
        <v>1005</v>
      </c>
      <c r="H40" s="584" t="s">
        <v>1005</v>
      </c>
      <c r="I40" s="585" t="s">
        <v>1005</v>
      </c>
      <c r="J40" s="584" t="s">
        <v>1005</v>
      </c>
      <c r="K40" s="585" t="s">
        <v>1005</v>
      </c>
      <c r="L40" s="584" t="s">
        <v>1005</v>
      </c>
      <c r="M40" s="585" t="s">
        <v>1005</v>
      </c>
      <c r="N40" s="586" t="s">
        <v>1005</v>
      </c>
      <c r="O40" s="585" t="s">
        <v>1005</v>
      </c>
      <c r="P40" s="584" t="s">
        <v>1005</v>
      </c>
      <c r="Q40" s="585" t="s">
        <v>1005</v>
      </c>
      <c r="R40" s="584" t="s">
        <v>1005</v>
      </c>
      <c r="S40" s="585" t="s">
        <v>1005</v>
      </c>
      <c r="T40" s="584" t="s">
        <v>1005</v>
      </c>
      <c r="U40" s="585" t="s">
        <v>1005</v>
      </c>
      <c r="V40" s="584" t="s">
        <v>1005</v>
      </c>
      <c r="W40" s="585" t="s">
        <v>1005</v>
      </c>
      <c r="X40" s="584" t="s">
        <v>1005</v>
      </c>
      <c r="Y40" s="587" t="s">
        <v>1005</v>
      </c>
    </row>
    <row r="41" spans="1:25" s="24" customFormat="1" ht="16.5" customHeight="1" thickBot="1">
      <c r="A41" s="63"/>
      <c r="B41" s="208" t="s">
        <v>860</v>
      </c>
      <c r="C41" s="49"/>
      <c r="D41" s="595" t="s">
        <v>1005</v>
      </c>
      <c r="E41" s="596" t="s">
        <v>1005</v>
      </c>
      <c r="F41" s="595" t="s">
        <v>1005</v>
      </c>
      <c r="G41" s="596" t="s">
        <v>1005</v>
      </c>
      <c r="H41" s="595" t="s">
        <v>1005</v>
      </c>
      <c r="I41" s="596" t="s">
        <v>1005</v>
      </c>
      <c r="J41" s="595" t="s">
        <v>1005</v>
      </c>
      <c r="K41" s="596" t="s">
        <v>1005</v>
      </c>
      <c r="L41" s="595" t="s">
        <v>1005</v>
      </c>
      <c r="M41" s="596" t="s">
        <v>1005</v>
      </c>
      <c r="N41" s="597" t="s">
        <v>1005</v>
      </c>
      <c r="O41" s="596" t="s">
        <v>1005</v>
      </c>
      <c r="P41" s="595" t="s">
        <v>1005</v>
      </c>
      <c r="Q41" s="596" t="s">
        <v>1005</v>
      </c>
      <c r="R41" s="595" t="s">
        <v>1005</v>
      </c>
      <c r="S41" s="596" t="s">
        <v>1005</v>
      </c>
      <c r="T41" s="595" t="s">
        <v>1005</v>
      </c>
      <c r="U41" s="596" t="s">
        <v>1005</v>
      </c>
      <c r="V41" s="595" t="s">
        <v>1005</v>
      </c>
      <c r="W41" s="596" t="s">
        <v>1005</v>
      </c>
      <c r="X41" s="595" t="s">
        <v>1005</v>
      </c>
      <c r="Y41" s="598" t="s">
        <v>1005</v>
      </c>
    </row>
    <row r="42" spans="1:25" s="24" customFormat="1" ht="12" customHeight="1">
      <c r="A42" s="319" t="s">
        <v>95</v>
      </c>
      <c r="N42" s="62"/>
      <c r="O42" s="62"/>
      <c r="P42" s="62"/>
      <c r="Q42" s="62"/>
      <c r="R42" s="62"/>
      <c r="S42" s="62"/>
      <c r="T42" s="62"/>
      <c r="U42" s="62"/>
      <c r="V42" s="62"/>
      <c r="W42" s="62"/>
      <c r="X42" s="62"/>
      <c r="Y42" s="62"/>
    </row>
    <row r="43" spans="1:25" s="24" customFormat="1" ht="12" customHeight="1">
      <c r="A43" s="319" t="s">
        <v>96</v>
      </c>
      <c r="N43" s="62"/>
      <c r="O43" s="62"/>
      <c r="P43" s="62"/>
      <c r="Q43" s="62"/>
      <c r="R43" s="62"/>
      <c r="S43" s="62"/>
      <c r="T43" s="62"/>
      <c r="U43" s="62"/>
      <c r="V43" s="62"/>
      <c r="W43" s="62"/>
      <c r="X43" s="62"/>
      <c r="Y43" s="62"/>
    </row>
    <row r="44" spans="1:25" s="24" customFormat="1" ht="12" customHeight="1">
      <c r="A44" s="319" t="s">
        <v>870</v>
      </c>
      <c r="N44" s="62"/>
      <c r="O44" s="62"/>
      <c r="P44" s="62"/>
      <c r="Q44" s="62"/>
      <c r="R44" s="62"/>
      <c r="S44" s="62"/>
      <c r="T44" s="62"/>
      <c r="U44" s="62"/>
      <c r="V44" s="62"/>
      <c r="W44" s="62"/>
      <c r="X44" s="62"/>
      <c r="Y44" s="62"/>
    </row>
    <row r="45" spans="14:25" s="24" customFormat="1" ht="12" customHeight="1">
      <c r="N45" s="62"/>
      <c r="O45" s="62"/>
      <c r="P45" s="62"/>
      <c r="Q45" s="62"/>
      <c r="R45" s="62"/>
      <c r="S45" s="62"/>
      <c r="T45" s="62"/>
      <c r="U45" s="62"/>
      <c r="V45" s="62"/>
      <c r="W45" s="62"/>
      <c r="X45" s="62"/>
      <c r="Y45" s="62"/>
    </row>
  </sheetData>
  <mergeCells count="28">
    <mergeCell ref="N2:Y2"/>
    <mergeCell ref="P8:Q8"/>
    <mergeCell ref="R8:S8"/>
    <mergeCell ref="V8:W8"/>
    <mergeCell ref="X8:Y8"/>
    <mergeCell ref="N6:Y6"/>
    <mergeCell ref="N7:O7"/>
    <mergeCell ref="P7:Q7"/>
    <mergeCell ref="R7:S7"/>
    <mergeCell ref="T7:U7"/>
    <mergeCell ref="D8:E8"/>
    <mergeCell ref="F8:G8"/>
    <mergeCell ref="J8:K8"/>
    <mergeCell ref="L8:M8"/>
    <mergeCell ref="V7:W7"/>
    <mergeCell ref="X7:Y7"/>
    <mergeCell ref="H8:I8"/>
    <mergeCell ref="A2:M2"/>
    <mergeCell ref="A6:A10"/>
    <mergeCell ref="B6:B10"/>
    <mergeCell ref="D6:M6"/>
    <mergeCell ref="D7:E7"/>
    <mergeCell ref="F7:G7"/>
    <mergeCell ref="H7:I7"/>
    <mergeCell ref="J7:K7"/>
    <mergeCell ref="L7:M7"/>
    <mergeCell ref="N8:O8"/>
    <mergeCell ref="T8:U8"/>
  </mergeCells>
  <printOptions/>
  <pageMargins left="1.1811023622047245" right="1.1811023622047245" top="1.5748031496062993" bottom="1.5748031496062993" header="0.5118110236220472" footer="0.9055118110236221"/>
  <pageSetup firstPageNumber="14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5.xml><?xml version="1.0" encoding="utf-8"?>
<worksheet xmlns="http://schemas.openxmlformats.org/spreadsheetml/2006/main" xmlns:r="http://schemas.openxmlformats.org/officeDocument/2006/relationships">
  <dimension ref="A1:M44"/>
  <sheetViews>
    <sheetView showGridLines="0" zoomScale="120" zoomScaleNormal="120" workbookViewId="0" topLeftCell="A1">
      <selection activeCell="B1" sqref="B1"/>
    </sheetView>
  </sheetViews>
  <sheetFormatPr defaultColWidth="9.00390625" defaultRowHeight="16.5"/>
  <cols>
    <col min="1" max="1" width="0.37109375" style="84" customWidth="1"/>
    <col min="2" max="2" width="19.125" style="84" customWidth="1"/>
    <col min="3" max="3" width="0.12890625" style="84" customWidth="1"/>
    <col min="4" max="4" width="4.125" style="84" customWidth="1"/>
    <col min="5" max="5" width="5.625" style="84" customWidth="1"/>
    <col min="6" max="6" width="4.625" style="84" customWidth="1"/>
    <col min="7" max="7" width="5.625" style="84" customWidth="1"/>
    <col min="8" max="8" width="5.125" style="84" customWidth="1"/>
    <col min="9" max="9" width="5.625" style="84" customWidth="1"/>
    <col min="10" max="10" width="8.125" style="84" customWidth="1"/>
    <col min="11" max="11" width="7.625" style="84" customWidth="1"/>
    <col min="12" max="12" width="5.125" style="84" customWidth="1"/>
    <col min="13" max="13" width="5.625" style="84" customWidth="1"/>
    <col min="14" max="16384" width="9.00390625" style="84" customWidth="1"/>
  </cols>
  <sheetData>
    <row r="1" s="1" customFormat="1" ht="18" customHeight="1">
      <c r="A1" s="186" t="s">
        <v>973</v>
      </c>
    </row>
    <row r="2" spans="1:13" ht="34.5" customHeight="1">
      <c r="A2" s="972" t="s">
        <v>340</v>
      </c>
      <c r="B2" s="886"/>
      <c r="C2" s="886"/>
      <c r="D2" s="886"/>
      <c r="E2" s="886"/>
      <c r="F2" s="886"/>
      <c r="G2" s="886"/>
      <c r="H2" s="886"/>
      <c r="I2" s="886"/>
      <c r="J2" s="886"/>
      <c r="K2" s="886"/>
      <c r="L2" s="886"/>
      <c r="M2" s="886"/>
    </row>
    <row r="3" spans="1:13" s="24" customFormat="1" ht="12.75" customHeight="1">
      <c r="A3" s="76"/>
      <c r="B3" s="76"/>
      <c r="C3" s="76"/>
      <c r="D3" s="76"/>
      <c r="E3" s="76"/>
      <c r="F3" s="76"/>
      <c r="G3" s="76"/>
      <c r="H3" s="76"/>
      <c r="I3" s="76"/>
      <c r="J3" s="76"/>
      <c r="K3" s="76"/>
      <c r="L3" s="53"/>
      <c r="M3" s="320" t="s">
        <v>98</v>
      </c>
    </row>
    <row r="4" s="24" customFormat="1" ht="12.75" customHeight="1">
      <c r="M4" s="65" t="s">
        <v>939</v>
      </c>
    </row>
    <row r="5" s="24" customFormat="1" ht="12.75" customHeight="1" thickBot="1">
      <c r="M5" s="75" t="s">
        <v>936</v>
      </c>
    </row>
    <row r="6" spans="1:13" s="1" customFormat="1" ht="15" customHeight="1">
      <c r="A6" s="870"/>
      <c r="B6" s="866" t="s">
        <v>344</v>
      </c>
      <c r="C6" s="131"/>
      <c r="D6" s="995" t="s">
        <v>345</v>
      </c>
      <c r="E6" s="874"/>
      <c r="F6" s="874"/>
      <c r="G6" s="874"/>
      <c r="H6" s="874"/>
      <c r="I6" s="874"/>
      <c r="J6" s="874"/>
      <c r="K6" s="996"/>
      <c r="L6" s="858" t="s">
        <v>940</v>
      </c>
      <c r="M6" s="870"/>
    </row>
    <row r="7" spans="1:13" s="1" customFormat="1" ht="15" customHeight="1">
      <c r="A7" s="849"/>
      <c r="B7" s="993"/>
      <c r="C7" s="134"/>
      <c r="D7" s="991" t="s">
        <v>956</v>
      </c>
      <c r="E7" s="847"/>
      <c r="F7" s="992" t="s">
        <v>346</v>
      </c>
      <c r="G7" s="847"/>
      <c r="H7" s="992" t="s">
        <v>957</v>
      </c>
      <c r="I7" s="847"/>
      <c r="J7" s="992" t="s">
        <v>958</v>
      </c>
      <c r="K7" s="847"/>
      <c r="L7" s="997"/>
      <c r="M7" s="849"/>
    </row>
    <row r="8" spans="1:13" s="1" customFormat="1" ht="25.5" customHeight="1">
      <c r="A8" s="849"/>
      <c r="B8" s="993"/>
      <c r="C8" s="134"/>
      <c r="D8" s="999" t="s">
        <v>352</v>
      </c>
      <c r="E8" s="998"/>
      <c r="F8" s="968" t="s">
        <v>353</v>
      </c>
      <c r="G8" s="998"/>
      <c r="H8" s="968" t="s">
        <v>354</v>
      </c>
      <c r="I8" s="998"/>
      <c r="J8" s="968" t="s">
        <v>355</v>
      </c>
      <c r="K8" s="998"/>
      <c r="L8" s="859" t="s">
        <v>347</v>
      </c>
      <c r="M8" s="889"/>
    </row>
    <row r="9" spans="1:13" s="1" customFormat="1" ht="15" customHeight="1">
      <c r="A9" s="849"/>
      <c r="B9" s="993"/>
      <c r="C9" s="134"/>
      <c r="D9" s="210" t="s">
        <v>348</v>
      </c>
      <c r="E9" s="203" t="s">
        <v>349</v>
      </c>
      <c r="F9" s="224" t="s">
        <v>348</v>
      </c>
      <c r="G9" s="203" t="s">
        <v>349</v>
      </c>
      <c r="H9" s="224" t="s">
        <v>348</v>
      </c>
      <c r="I9" s="203" t="s">
        <v>349</v>
      </c>
      <c r="J9" s="224" t="s">
        <v>348</v>
      </c>
      <c r="K9" s="203" t="s">
        <v>349</v>
      </c>
      <c r="L9" s="224" t="s">
        <v>348</v>
      </c>
      <c r="M9" s="225" t="s">
        <v>349</v>
      </c>
    </row>
    <row r="10" spans="1:13" s="1" customFormat="1" ht="15" customHeight="1" thickBot="1">
      <c r="A10" s="850"/>
      <c r="B10" s="994"/>
      <c r="C10" s="136"/>
      <c r="D10" s="137" t="s">
        <v>350</v>
      </c>
      <c r="E10" s="138" t="s">
        <v>351</v>
      </c>
      <c r="F10" s="178" t="s">
        <v>350</v>
      </c>
      <c r="G10" s="138" t="s">
        <v>351</v>
      </c>
      <c r="H10" s="178" t="s">
        <v>350</v>
      </c>
      <c r="I10" s="138" t="s">
        <v>351</v>
      </c>
      <c r="J10" s="178" t="s">
        <v>350</v>
      </c>
      <c r="K10" s="138" t="s">
        <v>351</v>
      </c>
      <c r="L10" s="178" t="s">
        <v>350</v>
      </c>
      <c r="M10" s="177" t="s">
        <v>351</v>
      </c>
    </row>
    <row r="11" spans="1:13" s="24" customFormat="1" ht="16.5" customHeight="1">
      <c r="A11" s="55"/>
      <c r="B11" s="205" t="s">
        <v>512</v>
      </c>
      <c r="C11" s="134"/>
      <c r="D11" s="594" t="s">
        <v>1221</v>
      </c>
      <c r="E11" s="585" t="s">
        <v>1221</v>
      </c>
      <c r="F11" s="584" t="s">
        <v>1221</v>
      </c>
      <c r="G11" s="585" t="s">
        <v>1221</v>
      </c>
      <c r="H11" s="588">
        <v>3</v>
      </c>
      <c r="I11" s="583">
        <v>90000</v>
      </c>
      <c r="J11" s="584" t="s">
        <v>1221</v>
      </c>
      <c r="K11" s="585" t="s">
        <v>1221</v>
      </c>
      <c r="L11" s="584" t="s">
        <v>1221</v>
      </c>
      <c r="M11" s="587" t="s">
        <v>1221</v>
      </c>
    </row>
    <row r="12" spans="1:13" s="24" customFormat="1" ht="16.5" customHeight="1">
      <c r="A12" s="55"/>
      <c r="B12" s="205" t="s">
        <v>261</v>
      </c>
      <c r="C12" s="134"/>
      <c r="D12" s="594" t="s">
        <v>1005</v>
      </c>
      <c r="E12" s="585" t="s">
        <v>1005</v>
      </c>
      <c r="F12" s="584" t="s">
        <v>1005</v>
      </c>
      <c r="G12" s="585" t="s">
        <v>1005</v>
      </c>
      <c r="H12" s="751">
        <v>4</v>
      </c>
      <c r="I12" s="752">
        <v>120000</v>
      </c>
      <c r="J12" s="584" t="s">
        <v>1005</v>
      </c>
      <c r="K12" s="585" t="s">
        <v>1005</v>
      </c>
      <c r="L12" s="584" t="s">
        <v>1005</v>
      </c>
      <c r="M12" s="587" t="s">
        <v>1005</v>
      </c>
    </row>
    <row r="13" spans="1:13" s="24" customFormat="1" ht="16.5" customHeight="1">
      <c r="A13" s="55"/>
      <c r="B13" s="205" t="s">
        <v>262</v>
      </c>
      <c r="C13" s="134"/>
      <c r="D13" s="753" t="s">
        <v>975</v>
      </c>
      <c r="E13" s="754" t="s">
        <v>975</v>
      </c>
      <c r="F13" s="754" t="s">
        <v>975</v>
      </c>
      <c r="G13" s="754" t="s">
        <v>975</v>
      </c>
      <c r="H13" s="546">
        <v>3.25</v>
      </c>
      <c r="I13" s="590">
        <v>97500</v>
      </c>
      <c r="J13" s="754" t="s">
        <v>975</v>
      </c>
      <c r="K13" s="754" t="s">
        <v>975</v>
      </c>
      <c r="L13" s="754" t="s">
        <v>975</v>
      </c>
      <c r="M13" s="755" t="s">
        <v>975</v>
      </c>
    </row>
    <row r="14" spans="1:13" s="24" customFormat="1" ht="4.5" customHeight="1">
      <c r="A14" s="55"/>
      <c r="B14" s="206"/>
      <c r="C14" s="134"/>
      <c r="D14" s="756"/>
      <c r="E14" s="757"/>
      <c r="F14" s="757"/>
      <c r="G14" s="757"/>
      <c r="H14" s="546"/>
      <c r="I14" s="590"/>
      <c r="J14" s="757"/>
      <c r="K14" s="757"/>
      <c r="L14" s="757"/>
      <c r="M14" s="758"/>
    </row>
    <row r="15" spans="1:13" s="24" customFormat="1" ht="16.5" customHeight="1">
      <c r="A15" s="55"/>
      <c r="B15" s="205" t="s">
        <v>263</v>
      </c>
      <c r="C15" s="134"/>
      <c r="D15" s="594" t="s">
        <v>1005</v>
      </c>
      <c r="E15" s="585" t="s">
        <v>1005</v>
      </c>
      <c r="F15" s="584" t="s">
        <v>1005</v>
      </c>
      <c r="G15" s="585" t="s">
        <v>1005</v>
      </c>
      <c r="H15" s="588">
        <v>2.99</v>
      </c>
      <c r="I15" s="583">
        <v>89770</v>
      </c>
      <c r="J15" s="584" t="s">
        <v>1005</v>
      </c>
      <c r="K15" s="585" t="s">
        <v>1005</v>
      </c>
      <c r="L15" s="584" t="s">
        <v>1005</v>
      </c>
      <c r="M15" s="587" t="s">
        <v>1005</v>
      </c>
    </row>
    <row r="16" spans="1:13" s="24" customFormat="1" ht="16.5" customHeight="1">
      <c r="A16" s="55"/>
      <c r="B16" s="205" t="s">
        <v>264</v>
      </c>
      <c r="C16" s="134"/>
      <c r="D16" s="594" t="s">
        <v>1005</v>
      </c>
      <c r="E16" s="585" t="s">
        <v>1005</v>
      </c>
      <c r="F16" s="584" t="s">
        <v>1005</v>
      </c>
      <c r="G16" s="585" t="s">
        <v>1005</v>
      </c>
      <c r="H16" s="584" t="s">
        <v>1005</v>
      </c>
      <c r="I16" s="585" t="s">
        <v>1005</v>
      </c>
      <c r="J16" s="584" t="s">
        <v>1005</v>
      </c>
      <c r="K16" s="585" t="s">
        <v>1005</v>
      </c>
      <c r="L16" s="584" t="s">
        <v>1005</v>
      </c>
      <c r="M16" s="587" t="s">
        <v>1005</v>
      </c>
    </row>
    <row r="17" spans="1:13" s="24" customFormat="1" ht="16.5" customHeight="1">
      <c r="A17" s="55"/>
      <c r="B17" s="205" t="s">
        <v>265</v>
      </c>
      <c r="C17" s="134"/>
      <c r="D17" s="594" t="s">
        <v>1005</v>
      </c>
      <c r="E17" s="585" t="s">
        <v>1005</v>
      </c>
      <c r="F17" s="584" t="s">
        <v>1005</v>
      </c>
      <c r="G17" s="585" t="s">
        <v>1005</v>
      </c>
      <c r="H17" s="584" t="s">
        <v>1005</v>
      </c>
      <c r="I17" s="585" t="s">
        <v>1005</v>
      </c>
      <c r="J17" s="584" t="s">
        <v>1005</v>
      </c>
      <c r="K17" s="585" t="s">
        <v>1005</v>
      </c>
      <c r="L17" s="584" t="s">
        <v>1005</v>
      </c>
      <c r="M17" s="587" t="s">
        <v>1005</v>
      </c>
    </row>
    <row r="18" spans="1:13" s="24" customFormat="1" ht="4.5" customHeight="1">
      <c r="A18" s="55"/>
      <c r="B18" s="206"/>
      <c r="C18" s="134"/>
      <c r="D18" s="582"/>
      <c r="E18" s="583"/>
      <c r="F18" s="588"/>
      <c r="G18" s="583"/>
      <c r="H18" s="588"/>
      <c r="I18" s="583"/>
      <c r="J18" s="588"/>
      <c r="K18" s="583"/>
      <c r="L18" s="588"/>
      <c r="M18" s="592"/>
    </row>
    <row r="19" spans="1:13" s="24" customFormat="1" ht="16.5" customHeight="1">
      <c r="A19" s="55"/>
      <c r="B19" s="205" t="s">
        <v>266</v>
      </c>
      <c r="C19" s="134"/>
      <c r="D19" s="594" t="s">
        <v>1005</v>
      </c>
      <c r="E19" s="585" t="s">
        <v>1005</v>
      </c>
      <c r="F19" s="584" t="s">
        <v>1005</v>
      </c>
      <c r="G19" s="585" t="s">
        <v>1005</v>
      </c>
      <c r="H19" s="584" t="s">
        <v>1005</v>
      </c>
      <c r="I19" s="585" t="s">
        <v>1005</v>
      </c>
      <c r="J19" s="584" t="s">
        <v>1005</v>
      </c>
      <c r="K19" s="585" t="s">
        <v>1005</v>
      </c>
      <c r="L19" s="584" t="s">
        <v>1005</v>
      </c>
      <c r="M19" s="587" t="s">
        <v>1005</v>
      </c>
    </row>
    <row r="20" spans="1:13" s="24" customFormat="1" ht="16.5" customHeight="1">
      <c r="A20" s="55"/>
      <c r="B20" s="205" t="s">
        <v>267</v>
      </c>
      <c r="C20" s="134"/>
      <c r="D20" s="594" t="s">
        <v>1005</v>
      </c>
      <c r="E20" s="585" t="s">
        <v>1005</v>
      </c>
      <c r="F20" s="584" t="s">
        <v>1005</v>
      </c>
      <c r="G20" s="585" t="s">
        <v>1005</v>
      </c>
      <c r="H20" s="584" t="s">
        <v>1005</v>
      </c>
      <c r="I20" s="585" t="s">
        <v>1005</v>
      </c>
      <c r="J20" s="584" t="s">
        <v>1005</v>
      </c>
      <c r="K20" s="585" t="s">
        <v>1005</v>
      </c>
      <c r="L20" s="584" t="s">
        <v>1005</v>
      </c>
      <c r="M20" s="587" t="s">
        <v>1005</v>
      </c>
    </row>
    <row r="21" spans="1:13" s="24" customFormat="1" ht="16.5" customHeight="1">
      <c r="A21" s="55"/>
      <c r="B21" s="205" t="s">
        <v>268</v>
      </c>
      <c r="C21" s="134"/>
      <c r="D21" s="594" t="s">
        <v>975</v>
      </c>
      <c r="E21" s="585" t="s">
        <v>975</v>
      </c>
      <c r="F21" s="584" t="s">
        <v>975</v>
      </c>
      <c r="G21" s="585" t="s">
        <v>975</v>
      </c>
      <c r="H21" s="584" t="s">
        <v>975</v>
      </c>
      <c r="I21" s="585" t="s">
        <v>975</v>
      </c>
      <c r="J21" s="584" t="s">
        <v>975</v>
      </c>
      <c r="K21" s="585" t="s">
        <v>975</v>
      </c>
      <c r="L21" s="584" t="s">
        <v>975</v>
      </c>
      <c r="M21" s="587" t="s">
        <v>975</v>
      </c>
    </row>
    <row r="22" spans="1:13" s="24" customFormat="1" ht="4.5" customHeight="1">
      <c r="A22" s="55"/>
      <c r="B22" s="728"/>
      <c r="C22" s="134"/>
      <c r="D22" s="759"/>
      <c r="E22" s="760"/>
      <c r="F22" s="760"/>
      <c r="G22" s="760"/>
      <c r="H22" s="546"/>
      <c r="I22" s="593"/>
      <c r="J22" s="760"/>
      <c r="K22" s="760"/>
      <c r="L22" s="760"/>
      <c r="M22" s="761"/>
    </row>
    <row r="23" spans="1:13" s="24" customFormat="1" ht="16.5" customHeight="1">
      <c r="A23" s="55"/>
      <c r="B23" s="205" t="s">
        <v>269</v>
      </c>
      <c r="C23" s="134"/>
      <c r="D23" s="594" t="s">
        <v>1005</v>
      </c>
      <c r="E23" s="585" t="s">
        <v>1005</v>
      </c>
      <c r="F23" s="584" t="s">
        <v>1005</v>
      </c>
      <c r="G23" s="585" t="s">
        <v>1005</v>
      </c>
      <c r="H23" s="584" t="s">
        <v>1005</v>
      </c>
      <c r="I23" s="585" t="s">
        <v>1005</v>
      </c>
      <c r="J23" s="584" t="s">
        <v>1005</v>
      </c>
      <c r="K23" s="585" t="s">
        <v>1005</v>
      </c>
      <c r="L23" s="584" t="s">
        <v>1005</v>
      </c>
      <c r="M23" s="587" t="s">
        <v>1005</v>
      </c>
    </row>
    <row r="24" spans="1:13" s="24" customFormat="1" ht="4.5" customHeight="1">
      <c r="A24" s="55"/>
      <c r="B24" s="43"/>
      <c r="C24" s="134"/>
      <c r="D24" s="582"/>
      <c r="E24" s="583"/>
      <c r="F24" s="588"/>
      <c r="G24" s="583"/>
      <c r="H24" s="588"/>
      <c r="I24" s="583"/>
      <c r="J24" s="588"/>
      <c r="K24" s="583"/>
      <c r="L24" s="600"/>
      <c r="M24" s="592"/>
    </row>
    <row r="25" spans="1:13" s="24" customFormat="1" ht="16.5" customHeight="1">
      <c r="A25" s="55"/>
      <c r="B25" s="207" t="s">
        <v>834</v>
      </c>
      <c r="C25" s="134"/>
      <c r="D25" s="594" t="s">
        <v>1005</v>
      </c>
      <c r="E25" s="585" t="s">
        <v>1005</v>
      </c>
      <c r="F25" s="584" t="s">
        <v>1005</v>
      </c>
      <c r="G25" s="585" t="s">
        <v>1005</v>
      </c>
      <c r="H25" s="584" t="s">
        <v>1005</v>
      </c>
      <c r="I25" s="585" t="s">
        <v>1005</v>
      </c>
      <c r="J25" s="584" t="s">
        <v>1005</v>
      </c>
      <c r="K25" s="585" t="s">
        <v>1005</v>
      </c>
      <c r="L25" s="584" t="s">
        <v>1005</v>
      </c>
      <c r="M25" s="587" t="s">
        <v>1005</v>
      </c>
    </row>
    <row r="26" spans="1:13" s="24" customFormat="1" ht="4.5" customHeight="1">
      <c r="A26" s="55"/>
      <c r="B26" s="44"/>
      <c r="C26" s="134"/>
      <c r="D26" s="582"/>
      <c r="E26" s="583"/>
      <c r="F26" s="588"/>
      <c r="G26" s="583"/>
      <c r="H26" s="588"/>
      <c r="I26" s="583"/>
      <c r="J26" s="588"/>
      <c r="K26" s="583"/>
      <c r="L26" s="600"/>
      <c r="M26" s="592"/>
    </row>
    <row r="27" spans="1:13" s="24" customFormat="1" ht="16.5" customHeight="1">
      <c r="A27" s="55"/>
      <c r="B27" s="207" t="s">
        <v>835</v>
      </c>
      <c r="C27" s="134"/>
      <c r="D27" s="594" t="s">
        <v>1005</v>
      </c>
      <c r="E27" s="585" t="s">
        <v>1005</v>
      </c>
      <c r="F27" s="584" t="s">
        <v>1005</v>
      </c>
      <c r="G27" s="585" t="s">
        <v>1005</v>
      </c>
      <c r="H27" s="584" t="s">
        <v>1005</v>
      </c>
      <c r="I27" s="585" t="s">
        <v>1005</v>
      </c>
      <c r="J27" s="584" t="s">
        <v>1005</v>
      </c>
      <c r="K27" s="585" t="s">
        <v>1005</v>
      </c>
      <c r="L27" s="584" t="s">
        <v>1005</v>
      </c>
      <c r="M27" s="587" t="s">
        <v>1005</v>
      </c>
    </row>
    <row r="28" spans="1:13" s="24" customFormat="1" ht="16.5" customHeight="1">
      <c r="A28" s="55"/>
      <c r="B28" s="207" t="s">
        <v>836</v>
      </c>
      <c r="C28" s="134"/>
      <c r="D28" s="594" t="s">
        <v>1005</v>
      </c>
      <c r="E28" s="585" t="s">
        <v>1005</v>
      </c>
      <c r="F28" s="584" t="s">
        <v>1005</v>
      </c>
      <c r="G28" s="585" t="s">
        <v>1005</v>
      </c>
      <c r="H28" s="584" t="s">
        <v>1005</v>
      </c>
      <c r="I28" s="585" t="s">
        <v>1005</v>
      </c>
      <c r="J28" s="584" t="s">
        <v>1005</v>
      </c>
      <c r="K28" s="585" t="s">
        <v>1005</v>
      </c>
      <c r="L28" s="584" t="s">
        <v>1005</v>
      </c>
      <c r="M28" s="587" t="s">
        <v>1005</v>
      </c>
    </row>
    <row r="29" spans="1:13" s="24" customFormat="1" ht="16.5" customHeight="1">
      <c r="A29" s="55"/>
      <c r="B29" s="207" t="s">
        <v>837</v>
      </c>
      <c r="C29" s="134"/>
      <c r="D29" s="594" t="s">
        <v>1005</v>
      </c>
      <c r="E29" s="585" t="s">
        <v>1005</v>
      </c>
      <c r="F29" s="584" t="s">
        <v>1005</v>
      </c>
      <c r="G29" s="585" t="s">
        <v>1005</v>
      </c>
      <c r="H29" s="584" t="s">
        <v>1005</v>
      </c>
      <c r="I29" s="585" t="s">
        <v>1005</v>
      </c>
      <c r="J29" s="584" t="s">
        <v>1005</v>
      </c>
      <c r="K29" s="585" t="s">
        <v>1005</v>
      </c>
      <c r="L29" s="584" t="s">
        <v>1005</v>
      </c>
      <c r="M29" s="587" t="s">
        <v>1005</v>
      </c>
    </row>
    <row r="30" spans="1:13" s="24" customFormat="1" ht="4.5" customHeight="1">
      <c r="A30" s="55"/>
      <c r="B30" s="44"/>
      <c r="C30" s="134"/>
      <c r="D30" s="582"/>
      <c r="E30" s="583"/>
      <c r="F30" s="588"/>
      <c r="G30" s="583"/>
      <c r="H30" s="588"/>
      <c r="I30" s="583"/>
      <c r="J30" s="588"/>
      <c r="K30" s="583"/>
      <c r="L30" s="600"/>
      <c r="M30" s="592"/>
    </row>
    <row r="31" spans="1:13" s="24" customFormat="1" ht="16.5" customHeight="1">
      <c r="A31" s="55"/>
      <c r="B31" s="207" t="s">
        <v>838</v>
      </c>
      <c r="C31" s="134"/>
      <c r="D31" s="594" t="s">
        <v>1005</v>
      </c>
      <c r="E31" s="585" t="s">
        <v>1005</v>
      </c>
      <c r="F31" s="584" t="s">
        <v>1005</v>
      </c>
      <c r="G31" s="585" t="s">
        <v>1005</v>
      </c>
      <c r="H31" s="584" t="s">
        <v>1005</v>
      </c>
      <c r="I31" s="585" t="s">
        <v>1005</v>
      </c>
      <c r="J31" s="584" t="s">
        <v>1005</v>
      </c>
      <c r="K31" s="585" t="s">
        <v>1005</v>
      </c>
      <c r="L31" s="584" t="s">
        <v>1005</v>
      </c>
      <c r="M31" s="587" t="s">
        <v>1005</v>
      </c>
    </row>
    <row r="32" spans="1:13" s="24" customFormat="1" ht="16.5" customHeight="1">
      <c r="A32" s="55"/>
      <c r="B32" s="207" t="s">
        <v>839</v>
      </c>
      <c r="C32" s="134"/>
      <c r="D32" s="594" t="s">
        <v>1005</v>
      </c>
      <c r="E32" s="585" t="s">
        <v>1005</v>
      </c>
      <c r="F32" s="584" t="s">
        <v>1005</v>
      </c>
      <c r="G32" s="585" t="s">
        <v>1005</v>
      </c>
      <c r="H32" s="584" t="s">
        <v>1005</v>
      </c>
      <c r="I32" s="585" t="s">
        <v>1005</v>
      </c>
      <c r="J32" s="584" t="s">
        <v>1005</v>
      </c>
      <c r="K32" s="585" t="s">
        <v>1005</v>
      </c>
      <c r="L32" s="584" t="s">
        <v>1005</v>
      </c>
      <c r="M32" s="587" t="s">
        <v>1005</v>
      </c>
    </row>
    <row r="33" spans="1:13" s="24" customFormat="1" ht="16.5" customHeight="1">
      <c r="A33" s="55"/>
      <c r="B33" s="207" t="s">
        <v>840</v>
      </c>
      <c r="C33" s="134"/>
      <c r="D33" s="594" t="s">
        <v>1005</v>
      </c>
      <c r="E33" s="585" t="s">
        <v>1005</v>
      </c>
      <c r="F33" s="584" t="s">
        <v>1005</v>
      </c>
      <c r="G33" s="585" t="s">
        <v>1005</v>
      </c>
      <c r="H33" s="584" t="s">
        <v>1005</v>
      </c>
      <c r="I33" s="585" t="s">
        <v>1005</v>
      </c>
      <c r="J33" s="584" t="s">
        <v>1005</v>
      </c>
      <c r="K33" s="585" t="s">
        <v>1005</v>
      </c>
      <c r="L33" s="584" t="s">
        <v>1005</v>
      </c>
      <c r="M33" s="587" t="s">
        <v>1005</v>
      </c>
    </row>
    <row r="34" spans="1:13" s="24" customFormat="1" ht="4.5" customHeight="1">
      <c r="A34" s="55"/>
      <c r="B34" s="44"/>
      <c r="C34" s="134"/>
      <c r="D34" s="582"/>
      <c r="E34" s="583"/>
      <c r="F34" s="588"/>
      <c r="G34" s="583"/>
      <c r="H34" s="588"/>
      <c r="I34" s="583"/>
      <c r="J34" s="588"/>
      <c r="K34" s="583"/>
      <c r="L34" s="600"/>
      <c r="M34" s="592"/>
    </row>
    <row r="35" spans="1:13" s="24" customFormat="1" ht="16.5" customHeight="1">
      <c r="A35" s="55"/>
      <c r="B35" s="207" t="s">
        <v>841</v>
      </c>
      <c r="C35" s="134"/>
      <c r="D35" s="594" t="s">
        <v>1005</v>
      </c>
      <c r="E35" s="585" t="s">
        <v>1005</v>
      </c>
      <c r="F35" s="584" t="s">
        <v>1005</v>
      </c>
      <c r="G35" s="585" t="s">
        <v>1005</v>
      </c>
      <c r="H35" s="584" t="s">
        <v>1005</v>
      </c>
      <c r="I35" s="585" t="s">
        <v>1005</v>
      </c>
      <c r="J35" s="584" t="s">
        <v>1005</v>
      </c>
      <c r="K35" s="585" t="s">
        <v>1005</v>
      </c>
      <c r="L35" s="584" t="s">
        <v>1005</v>
      </c>
      <c r="M35" s="587" t="s">
        <v>1005</v>
      </c>
    </row>
    <row r="36" spans="1:13" s="24" customFormat="1" ht="16.5" customHeight="1">
      <c r="A36" s="55"/>
      <c r="B36" s="207" t="s">
        <v>842</v>
      </c>
      <c r="C36" s="134"/>
      <c r="D36" s="594" t="s">
        <v>1005</v>
      </c>
      <c r="E36" s="585" t="s">
        <v>1005</v>
      </c>
      <c r="F36" s="584" t="s">
        <v>1005</v>
      </c>
      <c r="G36" s="585" t="s">
        <v>1005</v>
      </c>
      <c r="H36" s="584" t="s">
        <v>1005</v>
      </c>
      <c r="I36" s="585" t="s">
        <v>1005</v>
      </c>
      <c r="J36" s="584" t="s">
        <v>1005</v>
      </c>
      <c r="K36" s="585" t="s">
        <v>1005</v>
      </c>
      <c r="L36" s="584" t="s">
        <v>1005</v>
      </c>
      <c r="M36" s="587" t="s">
        <v>1005</v>
      </c>
    </row>
    <row r="37" spans="1:13" s="24" customFormat="1" ht="16.5" customHeight="1">
      <c r="A37" s="55"/>
      <c r="B37" s="207" t="s">
        <v>843</v>
      </c>
      <c r="C37" s="134"/>
      <c r="D37" s="594" t="s">
        <v>1005</v>
      </c>
      <c r="E37" s="585" t="s">
        <v>1005</v>
      </c>
      <c r="F37" s="584" t="s">
        <v>1005</v>
      </c>
      <c r="G37" s="585" t="s">
        <v>1005</v>
      </c>
      <c r="H37" s="584" t="s">
        <v>1005</v>
      </c>
      <c r="I37" s="585" t="s">
        <v>1005</v>
      </c>
      <c r="J37" s="584" t="s">
        <v>1005</v>
      </c>
      <c r="K37" s="585" t="s">
        <v>1005</v>
      </c>
      <c r="L37" s="584" t="s">
        <v>1005</v>
      </c>
      <c r="M37" s="587" t="s">
        <v>1005</v>
      </c>
    </row>
    <row r="38" spans="1:13" s="24" customFormat="1" ht="4.5" customHeight="1">
      <c r="A38" s="55"/>
      <c r="B38" s="44"/>
      <c r="C38" s="134"/>
      <c r="D38" s="582"/>
      <c r="E38" s="583"/>
      <c r="F38" s="588"/>
      <c r="G38" s="583"/>
      <c r="H38" s="588"/>
      <c r="I38" s="583"/>
      <c r="J38" s="588"/>
      <c r="K38" s="583"/>
      <c r="L38" s="600"/>
      <c r="M38" s="592"/>
    </row>
    <row r="39" spans="1:13" s="24" customFormat="1" ht="16.5" customHeight="1">
      <c r="A39" s="55"/>
      <c r="B39" s="207" t="s">
        <v>844</v>
      </c>
      <c r="C39" s="134"/>
      <c r="D39" s="594" t="s">
        <v>1005</v>
      </c>
      <c r="E39" s="585" t="s">
        <v>1005</v>
      </c>
      <c r="F39" s="584" t="s">
        <v>1005</v>
      </c>
      <c r="G39" s="585" t="s">
        <v>1005</v>
      </c>
      <c r="H39" s="584" t="s">
        <v>1005</v>
      </c>
      <c r="I39" s="585" t="s">
        <v>1005</v>
      </c>
      <c r="J39" s="584" t="s">
        <v>1005</v>
      </c>
      <c r="K39" s="585" t="s">
        <v>1005</v>
      </c>
      <c r="L39" s="584" t="s">
        <v>1005</v>
      </c>
      <c r="M39" s="587" t="s">
        <v>1005</v>
      </c>
    </row>
    <row r="40" spans="1:13" s="24" customFormat="1" ht="16.5" customHeight="1">
      <c r="A40" s="55"/>
      <c r="B40" s="207" t="s">
        <v>845</v>
      </c>
      <c r="C40" s="134"/>
      <c r="D40" s="594" t="s">
        <v>1005</v>
      </c>
      <c r="E40" s="585" t="s">
        <v>1005</v>
      </c>
      <c r="F40" s="584" t="s">
        <v>1005</v>
      </c>
      <c r="G40" s="585" t="s">
        <v>1005</v>
      </c>
      <c r="H40" s="584" t="s">
        <v>1005</v>
      </c>
      <c r="I40" s="585" t="s">
        <v>1005</v>
      </c>
      <c r="J40" s="584" t="s">
        <v>1005</v>
      </c>
      <c r="K40" s="585" t="s">
        <v>1005</v>
      </c>
      <c r="L40" s="584" t="s">
        <v>1005</v>
      </c>
      <c r="M40" s="587" t="s">
        <v>1005</v>
      </c>
    </row>
    <row r="41" spans="1:13" s="24" customFormat="1" ht="16.5" customHeight="1" thickBot="1">
      <c r="A41" s="63"/>
      <c r="B41" s="208" t="s">
        <v>846</v>
      </c>
      <c r="C41" s="136"/>
      <c r="D41" s="762" t="s">
        <v>1005</v>
      </c>
      <c r="E41" s="596" t="s">
        <v>1005</v>
      </c>
      <c r="F41" s="595" t="s">
        <v>1005</v>
      </c>
      <c r="G41" s="596" t="s">
        <v>1005</v>
      </c>
      <c r="H41" s="595" t="s">
        <v>1005</v>
      </c>
      <c r="I41" s="596" t="s">
        <v>1005</v>
      </c>
      <c r="J41" s="596" t="s">
        <v>1005</v>
      </c>
      <c r="K41" s="596" t="s">
        <v>1005</v>
      </c>
      <c r="L41" s="763" t="s">
        <v>1005</v>
      </c>
      <c r="M41" s="598" t="s">
        <v>1005</v>
      </c>
    </row>
    <row r="42" spans="1:13" s="1" customFormat="1" ht="12.75" customHeight="1">
      <c r="A42" s="686"/>
      <c r="B42" s="1" t="s">
        <v>341</v>
      </c>
      <c r="C42" s="686"/>
      <c r="D42" s="686"/>
      <c r="E42" s="686"/>
      <c r="F42" s="686"/>
      <c r="G42" s="686"/>
      <c r="H42" s="686"/>
      <c r="I42" s="686"/>
      <c r="J42" s="686"/>
      <c r="K42" s="686"/>
      <c r="L42" s="686"/>
      <c r="M42" s="686"/>
    </row>
    <row r="43" s="1" customFormat="1" ht="12.75" customHeight="1">
      <c r="B43" s="1" t="s">
        <v>342</v>
      </c>
    </row>
    <row r="44" s="1" customFormat="1" ht="12.75" customHeight="1">
      <c r="B44" s="44" t="s">
        <v>343</v>
      </c>
    </row>
  </sheetData>
  <mergeCells count="14">
    <mergeCell ref="D8:E8"/>
    <mergeCell ref="F8:G8"/>
    <mergeCell ref="J8:K8"/>
    <mergeCell ref="L8:M8"/>
    <mergeCell ref="A2:M2"/>
    <mergeCell ref="D7:E7"/>
    <mergeCell ref="F7:G7"/>
    <mergeCell ref="H7:I7"/>
    <mergeCell ref="A6:A10"/>
    <mergeCell ref="B6:B10"/>
    <mergeCell ref="D6:K6"/>
    <mergeCell ref="L6:M7"/>
    <mergeCell ref="J7:K7"/>
    <mergeCell ref="H8:I8"/>
  </mergeCells>
  <printOptions/>
  <pageMargins left="1.1023622047244095" right="1.1023622047244095" top="1.5748031496062993" bottom="1.5748031496062993" header="0.5118110236220472" footer="0.9055118110236221"/>
  <pageSetup firstPageNumber="14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6.xml><?xml version="1.0" encoding="utf-8"?>
<worksheet xmlns="http://schemas.openxmlformats.org/spreadsheetml/2006/main" xmlns:r="http://schemas.openxmlformats.org/officeDocument/2006/relationships">
  <dimension ref="A1:M35"/>
  <sheetViews>
    <sheetView showGridLines="0" zoomScale="130" zoomScaleNormal="130" workbookViewId="0" topLeftCell="A1">
      <selection activeCell="B1" sqref="B1"/>
    </sheetView>
  </sheetViews>
  <sheetFormatPr defaultColWidth="9.00390625" defaultRowHeight="16.5"/>
  <cols>
    <col min="1" max="1" width="0.37109375" style="84" customWidth="1"/>
    <col min="2" max="2" width="15.625" style="84" customWidth="1"/>
    <col min="3" max="3" width="0.37109375" style="84" customWidth="1"/>
    <col min="4" max="5" width="5.625" style="84" customWidth="1"/>
    <col min="6" max="6" width="5.125" style="84" customWidth="1"/>
    <col min="7" max="7" width="6.125" style="84" customWidth="1"/>
    <col min="8" max="8" width="4.625" style="84" customWidth="1"/>
    <col min="9" max="9" width="6.625" style="84" customWidth="1"/>
    <col min="10" max="10" width="6.125" style="84" customWidth="1"/>
    <col min="11" max="11" width="6.375" style="84" customWidth="1"/>
    <col min="12" max="12" width="5.625" style="84" customWidth="1"/>
    <col min="13" max="13" width="6.625" style="84" customWidth="1"/>
    <col min="14" max="16384" width="9.00390625" style="84" customWidth="1"/>
  </cols>
  <sheetData>
    <row r="1" spans="2:13" s="1" customFormat="1" ht="18" customHeight="1">
      <c r="B1" s="38"/>
      <c r="C1" s="38"/>
      <c r="M1" s="87" t="s">
        <v>981</v>
      </c>
    </row>
    <row r="2" spans="1:13" ht="34.5" customHeight="1">
      <c r="A2" s="972" t="s">
        <v>657</v>
      </c>
      <c r="B2" s="886"/>
      <c r="C2" s="886"/>
      <c r="D2" s="886"/>
      <c r="E2" s="886"/>
      <c r="F2" s="886"/>
      <c r="G2" s="886"/>
      <c r="H2" s="886"/>
      <c r="I2" s="886"/>
      <c r="J2" s="886"/>
      <c r="K2" s="886"/>
      <c r="L2" s="886"/>
      <c r="M2" s="886"/>
    </row>
    <row r="3" spans="2:13" s="24" customFormat="1" ht="15" customHeight="1">
      <c r="B3" s="65"/>
      <c r="C3" s="65"/>
      <c r="M3" s="320" t="s">
        <v>163</v>
      </c>
    </row>
    <row r="4" spans="2:13" s="24" customFormat="1" ht="15" customHeight="1" thickBot="1">
      <c r="B4" s="53"/>
      <c r="C4" s="53"/>
      <c r="M4" s="75" t="s">
        <v>170</v>
      </c>
    </row>
    <row r="5" spans="1:13" s="24" customFormat="1" ht="16.5" customHeight="1">
      <c r="A5" s="981"/>
      <c r="B5" s="917" t="s">
        <v>360</v>
      </c>
      <c r="C5" s="10"/>
      <c r="D5" s="973" t="s">
        <v>361</v>
      </c>
      <c r="E5" s="964"/>
      <c r="F5" s="964"/>
      <c r="G5" s="964"/>
      <c r="H5" s="964"/>
      <c r="I5" s="966"/>
      <c r="J5" s="910" t="s">
        <v>362</v>
      </c>
      <c r="K5" s="964"/>
      <c r="L5" s="964"/>
      <c r="M5" s="964"/>
    </row>
    <row r="6" spans="1:13" s="24" customFormat="1" ht="16.5" customHeight="1">
      <c r="A6" s="982"/>
      <c r="B6" s="918"/>
      <c r="C6" s="6"/>
      <c r="D6" s="1000" t="s">
        <v>363</v>
      </c>
      <c r="E6" s="1001"/>
      <c r="F6" s="1001"/>
      <c r="G6" s="998"/>
      <c r="H6" s="1002" t="s">
        <v>364</v>
      </c>
      <c r="I6" s="1003"/>
      <c r="J6" s="1004" t="s">
        <v>365</v>
      </c>
      <c r="K6" s="1006"/>
      <c r="L6" s="970" t="s">
        <v>366</v>
      </c>
      <c r="M6" s="1004" t="s">
        <v>952</v>
      </c>
    </row>
    <row r="7" spans="1:13" s="24" customFormat="1" ht="16.5" customHeight="1">
      <c r="A7" s="982"/>
      <c r="B7" s="918"/>
      <c r="C7" s="6"/>
      <c r="D7" s="1008" t="s">
        <v>367</v>
      </c>
      <c r="E7" s="1007"/>
      <c r="F7" s="1009" t="s">
        <v>945</v>
      </c>
      <c r="G7" s="1007"/>
      <c r="H7" s="970" t="s">
        <v>954</v>
      </c>
      <c r="I7" s="970" t="s">
        <v>955</v>
      </c>
      <c r="J7" s="1005"/>
      <c r="K7" s="1007"/>
      <c r="L7" s="898"/>
      <c r="M7" s="1005"/>
    </row>
    <row r="8" spans="1:13" s="24" customFormat="1" ht="24.75" customHeight="1">
      <c r="A8" s="982"/>
      <c r="B8" s="918"/>
      <c r="C8" s="6"/>
      <c r="D8" s="999" t="s">
        <v>875</v>
      </c>
      <c r="E8" s="998"/>
      <c r="F8" s="968" t="s">
        <v>368</v>
      </c>
      <c r="G8" s="998"/>
      <c r="H8" s="898"/>
      <c r="I8" s="898"/>
      <c r="J8" s="968" t="s">
        <v>369</v>
      </c>
      <c r="K8" s="998"/>
      <c r="L8" s="898" t="s">
        <v>370</v>
      </c>
      <c r="M8" s="1005" t="s">
        <v>876</v>
      </c>
    </row>
    <row r="9" spans="1:13" s="24" customFormat="1" ht="16.5" customHeight="1">
      <c r="A9" s="982"/>
      <c r="B9" s="918"/>
      <c r="C9" s="6"/>
      <c r="D9" s="767" t="s">
        <v>371</v>
      </c>
      <c r="E9" s="714" t="s">
        <v>946</v>
      </c>
      <c r="F9" s="714" t="s">
        <v>947</v>
      </c>
      <c r="G9" s="714" t="s">
        <v>372</v>
      </c>
      <c r="H9" s="898" t="s">
        <v>875</v>
      </c>
      <c r="I9" s="898" t="s">
        <v>373</v>
      </c>
      <c r="J9" s="714" t="s">
        <v>947</v>
      </c>
      <c r="K9" s="374" t="s">
        <v>948</v>
      </c>
      <c r="L9" s="898"/>
      <c r="M9" s="1005"/>
    </row>
    <row r="10" spans="1:13" s="24" customFormat="1" ht="24.75" customHeight="1" thickBot="1">
      <c r="A10" s="983"/>
      <c r="B10" s="919"/>
      <c r="C10" s="17"/>
      <c r="D10" s="50" t="s">
        <v>374</v>
      </c>
      <c r="E10" s="26" t="s">
        <v>375</v>
      </c>
      <c r="F10" s="26" t="s">
        <v>376</v>
      </c>
      <c r="G10" s="26" t="s">
        <v>377</v>
      </c>
      <c r="H10" s="971"/>
      <c r="I10" s="971"/>
      <c r="J10" s="26" t="s">
        <v>378</v>
      </c>
      <c r="K10" s="29" t="s">
        <v>379</v>
      </c>
      <c r="L10" s="971"/>
      <c r="M10" s="1010"/>
    </row>
    <row r="11" spans="1:13" s="2" customFormat="1" ht="24.75" customHeight="1">
      <c r="A11" s="11"/>
      <c r="B11" s="181" t="s">
        <v>164</v>
      </c>
      <c r="C11" s="6"/>
      <c r="D11" s="699" t="s">
        <v>1221</v>
      </c>
      <c r="E11" s="295" t="s">
        <v>1221</v>
      </c>
      <c r="F11" s="295" t="s">
        <v>1221</v>
      </c>
      <c r="G11" s="295" t="s">
        <v>1221</v>
      </c>
      <c r="H11" s="294">
        <v>4.3</v>
      </c>
      <c r="I11" s="700">
        <v>60200</v>
      </c>
      <c r="J11" s="295" t="s">
        <v>1221</v>
      </c>
      <c r="K11" s="295" t="s">
        <v>1221</v>
      </c>
      <c r="L11" s="701" t="s">
        <v>1221</v>
      </c>
      <c r="M11" s="702" t="s">
        <v>1221</v>
      </c>
    </row>
    <row r="12" spans="1:13" s="2" customFormat="1" ht="24.75" customHeight="1">
      <c r="A12" s="11"/>
      <c r="B12" s="181" t="s">
        <v>295</v>
      </c>
      <c r="C12" s="6"/>
      <c r="D12" s="699" t="s">
        <v>982</v>
      </c>
      <c r="E12" s="295" t="s">
        <v>982</v>
      </c>
      <c r="F12" s="295" t="s">
        <v>982</v>
      </c>
      <c r="G12" s="295" t="s">
        <v>982</v>
      </c>
      <c r="H12" s="294">
        <v>15.58</v>
      </c>
      <c r="I12" s="103">
        <v>349641</v>
      </c>
      <c r="J12" s="295" t="s">
        <v>982</v>
      </c>
      <c r="K12" s="295" t="s">
        <v>982</v>
      </c>
      <c r="L12" s="701" t="s">
        <v>982</v>
      </c>
      <c r="M12" s="703">
        <v>209336</v>
      </c>
    </row>
    <row r="13" spans="1:13" s="2" customFormat="1" ht="24.75" customHeight="1">
      <c r="A13" s="11"/>
      <c r="B13" s="181" t="s">
        <v>296</v>
      </c>
      <c r="C13" s="6"/>
      <c r="D13" s="699" t="s">
        <v>975</v>
      </c>
      <c r="E13" s="295" t="s">
        <v>975</v>
      </c>
      <c r="F13" s="701" t="s">
        <v>975</v>
      </c>
      <c r="G13" s="295" t="s">
        <v>975</v>
      </c>
      <c r="H13" s="294">
        <v>33.9</v>
      </c>
      <c r="I13" s="704">
        <v>1071719</v>
      </c>
      <c r="J13" s="295" t="s">
        <v>975</v>
      </c>
      <c r="K13" s="701" t="s">
        <v>975</v>
      </c>
      <c r="L13" s="701" t="s">
        <v>975</v>
      </c>
      <c r="M13" s="705" t="s">
        <v>975</v>
      </c>
    </row>
    <row r="14" spans="1:13" s="2" customFormat="1" ht="7.5" customHeight="1">
      <c r="A14" s="11"/>
      <c r="B14" s="182"/>
      <c r="C14" s="6"/>
      <c r="D14" s="119"/>
      <c r="E14" s="294"/>
      <c r="F14" s="704"/>
      <c r="G14" s="294"/>
      <c r="H14" s="294"/>
      <c r="I14" s="157"/>
      <c r="J14" s="294"/>
      <c r="K14" s="704"/>
      <c r="L14" s="704"/>
      <c r="M14" s="706"/>
    </row>
    <row r="15" spans="1:13" s="2" customFormat="1" ht="24.75" customHeight="1">
      <c r="A15" s="11"/>
      <c r="B15" s="181" t="s">
        <v>297</v>
      </c>
      <c r="C15" s="6"/>
      <c r="D15" s="699" t="s">
        <v>982</v>
      </c>
      <c r="E15" s="295" t="s">
        <v>982</v>
      </c>
      <c r="F15" s="295" t="s">
        <v>982</v>
      </c>
      <c r="G15" s="295" t="s">
        <v>982</v>
      </c>
      <c r="H15" s="707">
        <v>81.07</v>
      </c>
      <c r="I15" s="708">
        <v>820634</v>
      </c>
      <c r="J15" s="295" t="s">
        <v>982</v>
      </c>
      <c r="K15" s="295" t="s">
        <v>982</v>
      </c>
      <c r="L15" s="701" t="s">
        <v>982</v>
      </c>
      <c r="M15" s="705" t="s">
        <v>982</v>
      </c>
    </row>
    <row r="16" spans="1:13" s="2" customFormat="1" ht="24.75" customHeight="1">
      <c r="A16" s="11"/>
      <c r="B16" s="181" t="s">
        <v>298</v>
      </c>
      <c r="C16" s="6"/>
      <c r="D16" s="699" t="s">
        <v>982</v>
      </c>
      <c r="E16" s="295" t="s">
        <v>982</v>
      </c>
      <c r="F16" s="295" t="s">
        <v>982</v>
      </c>
      <c r="G16" s="295" t="s">
        <v>982</v>
      </c>
      <c r="H16" s="294">
        <v>84.02</v>
      </c>
      <c r="I16" s="103">
        <v>872480</v>
      </c>
      <c r="J16" s="295" t="s">
        <v>982</v>
      </c>
      <c r="K16" s="295" t="s">
        <v>982</v>
      </c>
      <c r="L16" s="701" t="s">
        <v>982</v>
      </c>
      <c r="M16" s="705" t="s">
        <v>982</v>
      </c>
    </row>
    <row r="17" spans="1:13" s="2" customFormat="1" ht="24.75" customHeight="1">
      <c r="A17" s="11"/>
      <c r="B17" s="181" t="s">
        <v>299</v>
      </c>
      <c r="C17" s="6"/>
      <c r="D17" s="699" t="s">
        <v>982</v>
      </c>
      <c r="E17" s="295" t="s">
        <v>982</v>
      </c>
      <c r="F17" s="295" t="s">
        <v>982</v>
      </c>
      <c r="G17" s="295" t="s">
        <v>982</v>
      </c>
      <c r="H17" s="294">
        <v>142.74</v>
      </c>
      <c r="I17" s="103">
        <v>1280749</v>
      </c>
      <c r="J17" s="295" t="s">
        <v>982</v>
      </c>
      <c r="K17" s="295" t="s">
        <v>982</v>
      </c>
      <c r="L17" s="701" t="s">
        <v>982</v>
      </c>
      <c r="M17" s="705" t="s">
        <v>982</v>
      </c>
    </row>
    <row r="18" spans="1:13" s="2" customFormat="1" ht="7.5" customHeight="1">
      <c r="A18" s="11"/>
      <c r="B18" s="182"/>
      <c r="C18" s="6"/>
      <c r="D18" s="119"/>
      <c r="E18" s="294"/>
      <c r="F18" s="294"/>
      <c r="G18" s="294"/>
      <c r="H18" s="294"/>
      <c r="I18" s="103"/>
      <c r="J18" s="294"/>
      <c r="K18" s="294"/>
      <c r="L18" s="704"/>
      <c r="M18" s="706"/>
    </row>
    <row r="19" spans="1:13" s="2" customFormat="1" ht="24.75" customHeight="1">
      <c r="A19" s="11"/>
      <c r="B19" s="181" t="s">
        <v>300</v>
      </c>
      <c r="C19" s="6"/>
      <c r="D19" s="699" t="s">
        <v>982</v>
      </c>
      <c r="E19" s="294">
        <v>241.27</v>
      </c>
      <c r="F19" s="295" t="s">
        <v>982</v>
      </c>
      <c r="G19" s="294">
        <v>118</v>
      </c>
      <c r="H19" s="294">
        <v>127.12</v>
      </c>
      <c r="I19" s="103">
        <v>1659143</v>
      </c>
      <c r="J19" s="295" t="s">
        <v>982</v>
      </c>
      <c r="K19" s="295" t="s">
        <v>982</v>
      </c>
      <c r="L19" s="701" t="s">
        <v>982</v>
      </c>
      <c r="M19" s="705" t="s">
        <v>982</v>
      </c>
    </row>
    <row r="20" spans="1:13" s="2" customFormat="1" ht="24.75" customHeight="1">
      <c r="A20" s="11"/>
      <c r="B20" s="181" t="s">
        <v>165</v>
      </c>
      <c r="C20" s="6"/>
      <c r="D20" s="699" t="s">
        <v>975</v>
      </c>
      <c r="E20" s="294">
        <v>1.19</v>
      </c>
      <c r="F20" s="295" t="s">
        <v>975</v>
      </c>
      <c r="G20" s="294">
        <v>74</v>
      </c>
      <c r="H20" s="294">
        <v>74.85</v>
      </c>
      <c r="I20" s="103">
        <v>927545</v>
      </c>
      <c r="J20" s="295" t="s">
        <v>975</v>
      </c>
      <c r="K20" s="294">
        <v>74</v>
      </c>
      <c r="L20" s="701" t="s">
        <v>975</v>
      </c>
      <c r="M20" s="709">
        <v>927545</v>
      </c>
    </row>
    <row r="21" spans="1:13" s="2" customFormat="1" ht="24.75" customHeight="1">
      <c r="A21" s="11"/>
      <c r="B21" s="181" t="s">
        <v>166</v>
      </c>
      <c r="C21" s="6"/>
      <c r="D21" s="699" t="s">
        <v>975</v>
      </c>
      <c r="E21" s="295" t="s">
        <v>975</v>
      </c>
      <c r="F21" s="295" t="s">
        <v>975</v>
      </c>
      <c r="G21" s="295" t="s">
        <v>975</v>
      </c>
      <c r="H21" s="294">
        <v>140.55</v>
      </c>
      <c r="I21" s="103">
        <v>1672274</v>
      </c>
      <c r="J21" s="295" t="s">
        <v>975</v>
      </c>
      <c r="K21" s="295" t="s">
        <v>975</v>
      </c>
      <c r="L21" s="701" t="s">
        <v>975</v>
      </c>
      <c r="M21" s="709">
        <v>1672274</v>
      </c>
    </row>
    <row r="22" spans="1:13" s="2" customFormat="1" ht="7.5" customHeight="1">
      <c r="A22" s="11"/>
      <c r="B22" s="15"/>
      <c r="C22" s="6"/>
      <c r="D22" s="119"/>
      <c r="E22" s="294"/>
      <c r="F22" s="704"/>
      <c r="G22" s="294"/>
      <c r="H22" s="294"/>
      <c r="I22" s="704"/>
      <c r="J22" s="294"/>
      <c r="K22" s="704"/>
      <c r="L22" s="704"/>
      <c r="M22" s="706"/>
    </row>
    <row r="23" spans="1:13" s="2" customFormat="1" ht="24.75" customHeight="1">
      <c r="A23" s="11"/>
      <c r="B23" s="181" t="s">
        <v>303</v>
      </c>
      <c r="C23" s="6"/>
      <c r="D23" s="701" t="s">
        <v>982</v>
      </c>
      <c r="E23" s="710">
        <f>SUM(E25:E31)</f>
        <v>4.572699999999999</v>
      </c>
      <c r="F23" s="710">
        <f>SUM(F25:F31)</f>
        <v>230.9</v>
      </c>
      <c r="G23" s="295" t="s">
        <v>975</v>
      </c>
      <c r="H23" s="710">
        <f>SUM(H25:H31)</f>
        <v>130.9702</v>
      </c>
      <c r="I23" s="703">
        <f>SUM(I25:I31)</f>
        <v>1530363</v>
      </c>
      <c r="J23" s="710">
        <f>SUM(J25:J31)</f>
        <v>159.53</v>
      </c>
      <c r="K23" s="701" t="s">
        <v>982</v>
      </c>
      <c r="L23" s="701" t="s">
        <v>982</v>
      </c>
      <c r="M23" s="703">
        <f>SUM(M25:M31)</f>
        <v>1530363</v>
      </c>
    </row>
    <row r="24" spans="1:13" s="2" customFormat="1" ht="7.5" customHeight="1">
      <c r="A24" s="11"/>
      <c r="B24" s="764"/>
      <c r="C24" s="6"/>
      <c r="D24" s="119"/>
      <c r="E24" s="294"/>
      <c r="F24" s="294"/>
      <c r="G24" s="294"/>
      <c r="H24" s="294"/>
      <c r="I24" s="704"/>
      <c r="J24" s="294"/>
      <c r="K24" s="294"/>
      <c r="L24" s="704"/>
      <c r="M24" s="706"/>
    </row>
    <row r="25" spans="1:13" s="2" customFormat="1" ht="24.75" customHeight="1">
      <c r="A25" s="11"/>
      <c r="B25" s="765" t="s">
        <v>356</v>
      </c>
      <c r="C25" s="6"/>
      <c r="D25" s="699" t="s">
        <v>982</v>
      </c>
      <c r="E25" s="295" t="s">
        <v>982</v>
      </c>
      <c r="F25" s="295" t="s">
        <v>982</v>
      </c>
      <c r="G25" s="295" t="s">
        <v>982</v>
      </c>
      <c r="H25" s="294">
        <v>46.21</v>
      </c>
      <c r="I25" s="700">
        <v>424385</v>
      </c>
      <c r="J25" s="295" t="s">
        <v>982</v>
      </c>
      <c r="K25" s="295" t="s">
        <v>982</v>
      </c>
      <c r="L25" s="701" t="s">
        <v>982</v>
      </c>
      <c r="M25" s="703">
        <v>424385</v>
      </c>
    </row>
    <row r="26" spans="1:13" s="2" customFormat="1" ht="7.5" customHeight="1">
      <c r="A26" s="11"/>
      <c r="B26" s="766"/>
      <c r="C26" s="6"/>
      <c r="D26" s="119"/>
      <c r="E26" s="294"/>
      <c r="F26" s="294"/>
      <c r="G26" s="294"/>
      <c r="H26" s="294"/>
      <c r="I26" s="704"/>
      <c r="J26" s="294"/>
      <c r="K26" s="294"/>
      <c r="L26" s="704"/>
      <c r="M26" s="706"/>
    </row>
    <row r="27" spans="1:13" s="2" customFormat="1" ht="24.75" customHeight="1">
      <c r="A27" s="11"/>
      <c r="B27" s="765" t="s">
        <v>357</v>
      </c>
      <c r="C27" s="6"/>
      <c r="D27" s="699" t="s">
        <v>982</v>
      </c>
      <c r="E27" s="295" t="s">
        <v>982</v>
      </c>
      <c r="F27" s="295" t="s">
        <v>982</v>
      </c>
      <c r="G27" s="295" t="s">
        <v>982</v>
      </c>
      <c r="H27" s="294">
        <v>19.06</v>
      </c>
      <c r="I27" s="103">
        <v>242225</v>
      </c>
      <c r="J27" s="295" t="s">
        <v>982</v>
      </c>
      <c r="K27" s="701" t="s">
        <v>982</v>
      </c>
      <c r="L27" s="701" t="s">
        <v>982</v>
      </c>
      <c r="M27" s="703">
        <v>242225</v>
      </c>
    </row>
    <row r="28" spans="1:13" s="2" customFormat="1" ht="7.5" customHeight="1">
      <c r="A28" s="11"/>
      <c r="B28" s="766"/>
      <c r="C28" s="6"/>
      <c r="D28" s="119"/>
      <c r="E28" s="294"/>
      <c r="F28" s="294"/>
      <c r="G28" s="294"/>
      <c r="H28" s="294"/>
      <c r="I28" s="704"/>
      <c r="J28" s="294"/>
      <c r="K28" s="294"/>
      <c r="L28" s="704"/>
      <c r="M28" s="706"/>
    </row>
    <row r="29" spans="1:13" s="2" customFormat="1" ht="24.75" customHeight="1">
      <c r="A29" s="11"/>
      <c r="B29" s="765" t="s">
        <v>358</v>
      </c>
      <c r="C29" s="6"/>
      <c r="D29" s="699" t="s">
        <v>982</v>
      </c>
      <c r="E29" s="294">
        <v>0.382</v>
      </c>
      <c r="F29" s="294">
        <v>85.9</v>
      </c>
      <c r="G29" s="295" t="s">
        <v>982</v>
      </c>
      <c r="H29" s="294">
        <v>43.5408</v>
      </c>
      <c r="I29" s="103">
        <v>622380</v>
      </c>
      <c r="J29" s="294">
        <v>58.03</v>
      </c>
      <c r="K29" s="295" t="s">
        <v>982</v>
      </c>
      <c r="L29" s="295" t="s">
        <v>982</v>
      </c>
      <c r="M29" s="109">
        <v>622380</v>
      </c>
    </row>
    <row r="30" spans="1:13" s="2" customFormat="1" ht="7.5" customHeight="1">
      <c r="A30" s="11"/>
      <c r="B30" s="766"/>
      <c r="C30" s="6"/>
      <c r="D30" s="119"/>
      <c r="E30" s="294"/>
      <c r="F30" s="294"/>
      <c r="G30" s="294"/>
      <c r="H30" s="294"/>
      <c r="I30" s="704"/>
      <c r="J30" s="294"/>
      <c r="K30" s="294"/>
      <c r="L30" s="704"/>
      <c r="M30" s="158"/>
    </row>
    <row r="31" spans="1:13" s="2" customFormat="1" ht="24.75" customHeight="1">
      <c r="A31" s="11"/>
      <c r="B31" s="765" t="s">
        <v>359</v>
      </c>
      <c r="C31" s="6"/>
      <c r="D31" s="699" t="s">
        <v>982</v>
      </c>
      <c r="E31" s="294">
        <v>4.1907</v>
      </c>
      <c r="F31" s="294">
        <v>145</v>
      </c>
      <c r="G31" s="295" t="s">
        <v>982</v>
      </c>
      <c r="H31" s="294">
        <v>22.1594</v>
      </c>
      <c r="I31" s="700">
        <v>241373</v>
      </c>
      <c r="J31" s="294">
        <v>101.5</v>
      </c>
      <c r="K31" s="295" t="s">
        <v>982</v>
      </c>
      <c r="L31" s="701" t="s">
        <v>982</v>
      </c>
      <c r="M31" s="158">
        <v>241373</v>
      </c>
    </row>
    <row r="32" spans="1:13" s="24" customFormat="1" ht="3.75" customHeight="1" thickBot="1">
      <c r="A32" s="63"/>
      <c r="B32" s="58"/>
      <c r="C32" s="49"/>
      <c r="D32" s="78"/>
      <c r="E32" s="79"/>
      <c r="F32" s="80"/>
      <c r="G32" s="79"/>
      <c r="H32" s="79"/>
      <c r="I32" s="80"/>
      <c r="J32" s="79"/>
      <c r="K32" s="80"/>
      <c r="L32" s="80"/>
      <c r="M32" s="81"/>
    </row>
    <row r="33" spans="1:3" s="2" customFormat="1" ht="13.5" customHeight="1">
      <c r="A33" s="306" t="s">
        <v>167</v>
      </c>
      <c r="B33" s="819"/>
      <c r="C33" s="819"/>
    </row>
    <row r="34" s="2" customFormat="1" ht="13.5" customHeight="1">
      <c r="A34" s="820" t="s">
        <v>168</v>
      </c>
    </row>
    <row r="35" s="2" customFormat="1" ht="13.5" customHeight="1">
      <c r="A35" s="2" t="s">
        <v>169</v>
      </c>
    </row>
  </sheetData>
  <mergeCells count="21">
    <mergeCell ref="A2:M2"/>
    <mergeCell ref="D7:E7"/>
    <mergeCell ref="F7:G7"/>
    <mergeCell ref="A5:A10"/>
    <mergeCell ref="B5:B10"/>
    <mergeCell ref="D5:I5"/>
    <mergeCell ref="J5:M5"/>
    <mergeCell ref="I7:I8"/>
    <mergeCell ref="I9:I10"/>
    <mergeCell ref="M8:M10"/>
    <mergeCell ref="L6:L7"/>
    <mergeCell ref="L8:L10"/>
    <mergeCell ref="M6:M7"/>
    <mergeCell ref="H9:H10"/>
    <mergeCell ref="J6:K7"/>
    <mergeCell ref="D6:G6"/>
    <mergeCell ref="H6:I6"/>
    <mergeCell ref="J8:K8"/>
    <mergeCell ref="D8:E8"/>
    <mergeCell ref="F8:G8"/>
    <mergeCell ref="H7:H8"/>
  </mergeCells>
  <printOptions horizontalCentered="1"/>
  <pageMargins left="1.141732283464567" right="1.141732283464567" top="1.5748031496062993" bottom="1.5748031496062993" header="0.5118110236220472" footer="0.9055118110236221"/>
  <pageSetup firstPageNumber="145"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7.xml><?xml version="1.0" encoding="utf-8"?>
<worksheet xmlns="http://schemas.openxmlformats.org/spreadsheetml/2006/main" xmlns:r="http://schemas.openxmlformats.org/officeDocument/2006/relationships">
  <dimension ref="A1:V43"/>
  <sheetViews>
    <sheetView showGridLines="0" zoomScale="120" zoomScaleNormal="120" workbookViewId="0" topLeftCell="A1">
      <selection activeCell="B1" sqref="B1"/>
    </sheetView>
  </sheetViews>
  <sheetFormatPr defaultColWidth="9.00390625" defaultRowHeight="16.5"/>
  <cols>
    <col min="1" max="1" width="0.6171875" style="84" customWidth="1"/>
    <col min="2" max="2" width="19.125" style="84" customWidth="1"/>
    <col min="3" max="3" width="0.37109375" style="84" customWidth="1"/>
    <col min="4" max="4" width="5.125" style="84" customWidth="1"/>
    <col min="5" max="5" width="6.125" style="84" customWidth="1"/>
    <col min="6" max="6" width="8.125" style="84" customWidth="1"/>
    <col min="7" max="7" width="7.625" style="84" customWidth="1"/>
    <col min="8" max="9" width="6.625" style="84" customWidth="1"/>
    <col min="10" max="10" width="5.625" style="84" customWidth="1"/>
    <col min="11" max="11" width="8.625" style="84" customWidth="1"/>
    <col min="12" max="12" width="9.125" style="84" customWidth="1"/>
    <col min="13" max="14" width="9.625" style="84" customWidth="1"/>
    <col min="15" max="15" width="9.125" style="84" customWidth="1"/>
    <col min="16" max="16" width="9.625" style="84" customWidth="1"/>
    <col min="17" max="17" width="8.625" style="84" customWidth="1"/>
    <col min="18" max="18" width="9.625" style="84" customWidth="1"/>
    <col min="19" max="19" width="9.125" style="84" customWidth="1"/>
    <col min="20" max="16384" width="9.00390625" style="84" customWidth="1"/>
  </cols>
  <sheetData>
    <row r="1" spans="1:19" s="1" customFormat="1" ht="18" customHeight="1">
      <c r="A1" s="186" t="s">
        <v>973</v>
      </c>
      <c r="S1" s="87" t="s">
        <v>981</v>
      </c>
    </row>
    <row r="2" spans="1:19" s="5" customFormat="1" ht="24.75" customHeight="1">
      <c r="A2" s="1011" t="s">
        <v>24</v>
      </c>
      <c r="B2" s="886"/>
      <c r="C2" s="886"/>
      <c r="D2" s="886"/>
      <c r="E2" s="886"/>
      <c r="F2" s="886"/>
      <c r="G2" s="886"/>
      <c r="H2" s="886"/>
      <c r="I2" s="886"/>
      <c r="J2" s="886"/>
      <c r="K2" s="886"/>
      <c r="L2" s="886" t="s">
        <v>109</v>
      </c>
      <c r="M2" s="886"/>
      <c r="N2" s="886"/>
      <c r="O2" s="886"/>
      <c r="P2" s="886"/>
      <c r="Q2" s="886"/>
      <c r="R2" s="886"/>
      <c r="S2" s="886"/>
    </row>
    <row r="3" spans="1:19" s="2" customFormat="1" ht="12" customHeight="1">
      <c r="A3" s="7"/>
      <c r="B3" s="7"/>
      <c r="C3" s="7"/>
      <c r="D3" s="7"/>
      <c r="E3" s="7"/>
      <c r="F3" s="7"/>
      <c r="G3" s="7"/>
      <c r="H3" s="7"/>
      <c r="I3" s="7"/>
      <c r="J3" s="7"/>
      <c r="K3" s="185" t="s">
        <v>942</v>
      </c>
      <c r="L3" s="715"/>
      <c r="M3" s="715"/>
      <c r="S3" s="716" t="s">
        <v>490</v>
      </c>
    </row>
    <row r="4" spans="1:19" s="2" customFormat="1" ht="12" customHeight="1">
      <c r="A4" s="18"/>
      <c r="B4" s="18"/>
      <c r="C4" s="18"/>
      <c r="K4" s="30" t="s">
        <v>877</v>
      </c>
      <c r="S4" s="716" t="s">
        <v>489</v>
      </c>
    </row>
    <row r="5" spans="1:19" s="2" customFormat="1" ht="12" customHeight="1" thickBot="1">
      <c r="A5" s="30"/>
      <c r="B5" s="30"/>
      <c r="C5" s="30"/>
      <c r="K5" s="185" t="s">
        <v>951</v>
      </c>
      <c r="S5" s="716" t="s">
        <v>488</v>
      </c>
    </row>
    <row r="6" spans="1:19" s="1" customFormat="1" ht="14.25" customHeight="1">
      <c r="A6" s="870"/>
      <c r="B6" s="866" t="s">
        <v>344</v>
      </c>
      <c r="C6" s="131"/>
      <c r="D6" s="995" t="s">
        <v>949</v>
      </c>
      <c r="E6" s="874"/>
      <c r="F6" s="874"/>
      <c r="G6" s="874"/>
      <c r="H6" s="874"/>
      <c r="I6" s="874"/>
      <c r="J6" s="874"/>
      <c r="K6" s="874"/>
      <c r="L6" s="1015" t="s">
        <v>383</v>
      </c>
      <c r="M6" s="874"/>
      <c r="N6" s="874"/>
      <c r="O6" s="874"/>
      <c r="P6" s="874"/>
      <c r="Q6" s="874"/>
      <c r="R6" s="874"/>
      <c r="S6" s="1016"/>
    </row>
    <row r="7" spans="1:19" s="1" customFormat="1" ht="14.25" customHeight="1">
      <c r="A7" s="849"/>
      <c r="B7" s="849"/>
      <c r="C7" s="134"/>
      <c r="D7" s="991" t="s">
        <v>950</v>
      </c>
      <c r="E7" s="992" t="s">
        <v>954</v>
      </c>
      <c r="F7" s="857" t="s">
        <v>386</v>
      </c>
      <c r="G7" s="876"/>
      <c r="H7" s="876"/>
      <c r="I7" s="876"/>
      <c r="J7" s="876"/>
      <c r="K7" s="876"/>
      <c r="L7" s="685" t="s">
        <v>384</v>
      </c>
      <c r="M7" s="857" t="s">
        <v>385</v>
      </c>
      <c r="N7" s="876"/>
      <c r="O7" s="876"/>
      <c r="P7" s="876"/>
      <c r="Q7" s="876"/>
      <c r="R7" s="876"/>
      <c r="S7" s="1017"/>
    </row>
    <row r="8" spans="1:19" s="1" customFormat="1" ht="14.25" customHeight="1">
      <c r="A8" s="849"/>
      <c r="B8" s="849"/>
      <c r="C8" s="134"/>
      <c r="D8" s="1012"/>
      <c r="E8" s="958"/>
      <c r="F8" s="857" t="s">
        <v>387</v>
      </c>
      <c r="G8" s="876"/>
      <c r="H8" s="876"/>
      <c r="I8" s="876"/>
      <c r="J8" s="876"/>
      <c r="K8" s="878"/>
      <c r="L8" s="1018" t="s">
        <v>388</v>
      </c>
      <c r="M8" s="857" t="s">
        <v>387</v>
      </c>
      <c r="N8" s="876"/>
      <c r="O8" s="876"/>
      <c r="P8" s="876"/>
      <c r="Q8" s="876"/>
      <c r="R8" s="878"/>
      <c r="S8" s="1020" t="s">
        <v>388</v>
      </c>
    </row>
    <row r="9" spans="1:19" s="1" customFormat="1" ht="27" customHeight="1">
      <c r="A9" s="849"/>
      <c r="B9" s="849"/>
      <c r="C9" s="134"/>
      <c r="D9" s="1012" t="s">
        <v>389</v>
      </c>
      <c r="E9" s="958" t="s">
        <v>390</v>
      </c>
      <c r="F9" s="203" t="s">
        <v>391</v>
      </c>
      <c r="G9" s="203" t="s">
        <v>392</v>
      </c>
      <c r="H9" s="224" t="s">
        <v>393</v>
      </c>
      <c r="I9" s="224" t="s">
        <v>394</v>
      </c>
      <c r="J9" s="224" t="s">
        <v>395</v>
      </c>
      <c r="K9" s="198" t="s">
        <v>396</v>
      </c>
      <c r="L9" s="854"/>
      <c r="M9" s="224" t="s">
        <v>391</v>
      </c>
      <c r="N9" s="203" t="s">
        <v>392</v>
      </c>
      <c r="O9" s="224" t="s">
        <v>393</v>
      </c>
      <c r="P9" s="224" t="s">
        <v>394</v>
      </c>
      <c r="Q9" s="224" t="s">
        <v>395</v>
      </c>
      <c r="R9" s="224" t="s">
        <v>396</v>
      </c>
      <c r="S9" s="1021"/>
    </row>
    <row r="10" spans="1:19" s="1" customFormat="1" ht="27" customHeight="1" thickBot="1">
      <c r="A10" s="850"/>
      <c r="B10" s="850"/>
      <c r="C10" s="136"/>
      <c r="D10" s="1013"/>
      <c r="E10" s="1014"/>
      <c r="F10" s="138" t="s">
        <v>397</v>
      </c>
      <c r="G10" s="138" t="s">
        <v>398</v>
      </c>
      <c r="H10" s="178" t="s">
        <v>399</v>
      </c>
      <c r="I10" s="178" t="s">
        <v>400</v>
      </c>
      <c r="J10" s="178" t="s">
        <v>347</v>
      </c>
      <c r="K10" s="138" t="s">
        <v>401</v>
      </c>
      <c r="L10" s="1019"/>
      <c r="M10" s="178" t="s">
        <v>397</v>
      </c>
      <c r="N10" s="138" t="s">
        <v>398</v>
      </c>
      <c r="O10" s="178" t="s">
        <v>399</v>
      </c>
      <c r="P10" s="178" t="s">
        <v>400</v>
      </c>
      <c r="Q10" s="178" t="s">
        <v>347</v>
      </c>
      <c r="R10" s="178" t="s">
        <v>402</v>
      </c>
      <c r="S10" s="1022"/>
    </row>
    <row r="11" spans="1:19" s="1" customFormat="1" ht="18" customHeight="1">
      <c r="A11" s="133"/>
      <c r="B11" s="205" t="s">
        <v>512</v>
      </c>
      <c r="C11" s="134"/>
      <c r="D11" s="99">
        <v>3</v>
      </c>
      <c r="E11" s="602">
        <v>97.6</v>
      </c>
      <c r="F11" s="227" t="s">
        <v>1221</v>
      </c>
      <c r="G11" s="98">
        <v>2240</v>
      </c>
      <c r="H11" s="227" t="s">
        <v>1221</v>
      </c>
      <c r="I11" s="227" t="s">
        <v>1221</v>
      </c>
      <c r="J11" s="227" t="s">
        <v>1221</v>
      </c>
      <c r="K11" s="227" t="s">
        <v>1221</v>
      </c>
      <c r="L11" s="99">
        <v>408000</v>
      </c>
      <c r="M11" s="227" t="s">
        <v>1221</v>
      </c>
      <c r="N11" s="98">
        <v>2240</v>
      </c>
      <c r="O11" s="227" t="s">
        <v>1221</v>
      </c>
      <c r="P11" s="227" t="s">
        <v>1221</v>
      </c>
      <c r="Q11" s="227" t="s">
        <v>1221</v>
      </c>
      <c r="R11" s="227" t="s">
        <v>1221</v>
      </c>
      <c r="S11" s="603">
        <v>408000</v>
      </c>
    </row>
    <row r="12" spans="1:19" s="1" customFormat="1" ht="18" customHeight="1">
      <c r="A12" s="133"/>
      <c r="B12" s="205" t="s">
        <v>261</v>
      </c>
      <c r="C12" s="134"/>
      <c r="D12" s="99">
        <v>1</v>
      </c>
      <c r="E12" s="602">
        <v>60</v>
      </c>
      <c r="F12" s="227" t="s">
        <v>1005</v>
      </c>
      <c r="G12" s="98">
        <v>60000</v>
      </c>
      <c r="H12" s="227" t="s">
        <v>1005</v>
      </c>
      <c r="I12" s="227" t="s">
        <v>1005</v>
      </c>
      <c r="J12" s="227" t="s">
        <v>1005</v>
      </c>
      <c r="K12" s="227" t="s">
        <v>1005</v>
      </c>
      <c r="L12" s="99">
        <v>594000</v>
      </c>
      <c r="M12" s="227" t="s">
        <v>1005</v>
      </c>
      <c r="N12" s="98">
        <v>60000</v>
      </c>
      <c r="O12" s="227" t="s">
        <v>1005</v>
      </c>
      <c r="P12" s="227" t="s">
        <v>1005</v>
      </c>
      <c r="Q12" s="227" t="s">
        <v>1005</v>
      </c>
      <c r="R12" s="227" t="s">
        <v>1005</v>
      </c>
      <c r="S12" s="603">
        <v>594000</v>
      </c>
    </row>
    <row r="13" spans="1:19" s="1" customFormat="1" ht="18" customHeight="1">
      <c r="A13" s="133"/>
      <c r="B13" s="205" t="s">
        <v>262</v>
      </c>
      <c r="C13" s="134"/>
      <c r="D13" s="99">
        <v>2</v>
      </c>
      <c r="E13" s="602">
        <v>29</v>
      </c>
      <c r="F13" s="227" t="s">
        <v>975</v>
      </c>
      <c r="G13" s="98">
        <v>27200</v>
      </c>
      <c r="H13" s="98">
        <v>4000</v>
      </c>
      <c r="I13" s="227" t="s">
        <v>975</v>
      </c>
      <c r="J13" s="227" t="s">
        <v>975</v>
      </c>
      <c r="K13" s="227" t="s">
        <v>975</v>
      </c>
      <c r="L13" s="99">
        <v>1773000</v>
      </c>
      <c r="M13" s="227" t="s">
        <v>975</v>
      </c>
      <c r="N13" s="98">
        <v>27200</v>
      </c>
      <c r="O13" s="98">
        <v>4000</v>
      </c>
      <c r="P13" s="227" t="s">
        <v>975</v>
      </c>
      <c r="Q13" s="227" t="s">
        <v>975</v>
      </c>
      <c r="R13" s="227" t="s">
        <v>975</v>
      </c>
      <c r="S13" s="603">
        <v>1773000</v>
      </c>
    </row>
    <row r="14" spans="1:19" s="1" customFormat="1" ht="5.25" customHeight="1">
      <c r="A14" s="133"/>
      <c r="B14" s="206"/>
      <c r="C14" s="134"/>
      <c r="D14" s="99"/>
      <c r="E14" s="602"/>
      <c r="F14" s="98"/>
      <c r="G14" s="98"/>
      <c r="H14" s="98"/>
      <c r="I14" s="98"/>
      <c r="J14" s="98"/>
      <c r="K14" s="98"/>
      <c r="L14" s="99"/>
      <c r="M14" s="99"/>
      <c r="N14" s="99"/>
      <c r="O14" s="99"/>
      <c r="P14" s="99"/>
      <c r="Q14" s="99"/>
      <c r="R14" s="99"/>
      <c r="S14" s="604"/>
    </row>
    <row r="15" spans="1:19" s="1" customFormat="1" ht="18" customHeight="1">
      <c r="A15" s="133"/>
      <c r="B15" s="205" t="s">
        <v>263</v>
      </c>
      <c r="C15" s="134"/>
      <c r="D15" s="227" t="s">
        <v>1005</v>
      </c>
      <c r="E15" s="605" t="s">
        <v>1005</v>
      </c>
      <c r="F15" s="227" t="s">
        <v>1005</v>
      </c>
      <c r="G15" s="227" t="s">
        <v>1005</v>
      </c>
      <c r="H15" s="227" t="s">
        <v>1005</v>
      </c>
      <c r="I15" s="227" t="s">
        <v>1005</v>
      </c>
      <c r="J15" s="227" t="s">
        <v>1005</v>
      </c>
      <c r="K15" s="227" t="s">
        <v>1005</v>
      </c>
      <c r="L15" s="230" t="s">
        <v>1005</v>
      </c>
      <c r="M15" s="230" t="s">
        <v>1005</v>
      </c>
      <c r="N15" s="230" t="s">
        <v>1005</v>
      </c>
      <c r="O15" s="230" t="s">
        <v>1005</v>
      </c>
      <c r="P15" s="230" t="s">
        <v>1005</v>
      </c>
      <c r="Q15" s="230" t="s">
        <v>1005</v>
      </c>
      <c r="R15" s="230" t="s">
        <v>1005</v>
      </c>
      <c r="S15" s="606" t="s">
        <v>1005</v>
      </c>
    </row>
    <row r="16" spans="1:19" s="1" customFormat="1" ht="18" customHeight="1">
      <c r="A16" s="133"/>
      <c r="B16" s="205" t="s">
        <v>264</v>
      </c>
      <c r="C16" s="134"/>
      <c r="D16" s="227" t="s">
        <v>1005</v>
      </c>
      <c r="E16" s="605" t="s">
        <v>1005</v>
      </c>
      <c r="F16" s="227" t="s">
        <v>1005</v>
      </c>
      <c r="G16" s="227" t="s">
        <v>1005</v>
      </c>
      <c r="H16" s="227" t="s">
        <v>1005</v>
      </c>
      <c r="I16" s="227" t="s">
        <v>1005</v>
      </c>
      <c r="J16" s="227" t="s">
        <v>1005</v>
      </c>
      <c r="K16" s="227" t="s">
        <v>1005</v>
      </c>
      <c r="L16" s="230" t="s">
        <v>1005</v>
      </c>
      <c r="M16" s="230" t="s">
        <v>1005</v>
      </c>
      <c r="N16" s="230" t="s">
        <v>1005</v>
      </c>
      <c r="O16" s="230" t="s">
        <v>1005</v>
      </c>
      <c r="P16" s="230" t="s">
        <v>1005</v>
      </c>
      <c r="Q16" s="230" t="s">
        <v>1005</v>
      </c>
      <c r="R16" s="230" t="s">
        <v>1005</v>
      </c>
      <c r="S16" s="606" t="s">
        <v>1005</v>
      </c>
    </row>
    <row r="17" spans="1:19" s="1" customFormat="1" ht="18" customHeight="1">
      <c r="A17" s="133"/>
      <c r="B17" s="205" t="s">
        <v>265</v>
      </c>
      <c r="C17" s="134"/>
      <c r="D17" s="227" t="s">
        <v>1005</v>
      </c>
      <c r="E17" s="605" t="s">
        <v>1005</v>
      </c>
      <c r="F17" s="227" t="s">
        <v>1005</v>
      </c>
      <c r="G17" s="227" t="s">
        <v>1005</v>
      </c>
      <c r="H17" s="227" t="s">
        <v>1005</v>
      </c>
      <c r="I17" s="227" t="s">
        <v>1005</v>
      </c>
      <c r="J17" s="227" t="s">
        <v>1005</v>
      </c>
      <c r="K17" s="227" t="s">
        <v>1005</v>
      </c>
      <c r="L17" s="230" t="s">
        <v>1005</v>
      </c>
      <c r="M17" s="230" t="s">
        <v>1005</v>
      </c>
      <c r="N17" s="230" t="s">
        <v>1005</v>
      </c>
      <c r="O17" s="230" t="s">
        <v>1005</v>
      </c>
      <c r="P17" s="230" t="s">
        <v>1005</v>
      </c>
      <c r="Q17" s="230" t="s">
        <v>1005</v>
      </c>
      <c r="R17" s="230" t="s">
        <v>1005</v>
      </c>
      <c r="S17" s="606" t="s">
        <v>1005</v>
      </c>
    </row>
    <row r="18" spans="1:19" s="1" customFormat="1" ht="5.25" customHeight="1">
      <c r="A18" s="133"/>
      <c r="B18" s="206"/>
      <c r="C18" s="134"/>
      <c r="D18" s="98"/>
      <c r="E18" s="602"/>
      <c r="F18" s="98"/>
      <c r="G18" s="98"/>
      <c r="H18" s="98"/>
      <c r="I18" s="98"/>
      <c r="J18" s="98"/>
      <c r="K18" s="98"/>
      <c r="L18" s="99"/>
      <c r="M18" s="99"/>
      <c r="N18" s="99"/>
      <c r="O18" s="99"/>
      <c r="P18" s="99"/>
      <c r="Q18" s="99"/>
      <c r="R18" s="99"/>
      <c r="S18" s="604"/>
    </row>
    <row r="19" spans="1:19" s="1" customFormat="1" ht="18" customHeight="1">
      <c r="A19" s="133"/>
      <c r="B19" s="205" t="s">
        <v>266</v>
      </c>
      <c r="C19" s="134"/>
      <c r="D19" s="227" t="s">
        <v>1005</v>
      </c>
      <c r="E19" s="605" t="s">
        <v>1005</v>
      </c>
      <c r="F19" s="227" t="s">
        <v>1005</v>
      </c>
      <c r="G19" s="227" t="s">
        <v>1005</v>
      </c>
      <c r="H19" s="227" t="s">
        <v>1005</v>
      </c>
      <c r="I19" s="227" t="s">
        <v>1005</v>
      </c>
      <c r="J19" s="227" t="s">
        <v>1005</v>
      </c>
      <c r="K19" s="227" t="s">
        <v>1005</v>
      </c>
      <c r="L19" s="230" t="s">
        <v>1005</v>
      </c>
      <c r="M19" s="230" t="s">
        <v>1005</v>
      </c>
      <c r="N19" s="230" t="s">
        <v>1005</v>
      </c>
      <c r="O19" s="230" t="s">
        <v>1005</v>
      </c>
      <c r="P19" s="230" t="s">
        <v>1005</v>
      </c>
      <c r="Q19" s="230" t="s">
        <v>1005</v>
      </c>
      <c r="R19" s="230" t="s">
        <v>1005</v>
      </c>
      <c r="S19" s="606" t="s">
        <v>1005</v>
      </c>
    </row>
    <row r="20" spans="1:19" s="1" customFormat="1" ht="18" customHeight="1">
      <c r="A20" s="133"/>
      <c r="B20" s="205" t="s">
        <v>267</v>
      </c>
      <c r="C20" s="134"/>
      <c r="D20" s="227" t="s">
        <v>1005</v>
      </c>
      <c r="E20" s="605" t="s">
        <v>1005</v>
      </c>
      <c r="F20" s="227" t="s">
        <v>1005</v>
      </c>
      <c r="G20" s="227" t="s">
        <v>1005</v>
      </c>
      <c r="H20" s="227" t="s">
        <v>1005</v>
      </c>
      <c r="I20" s="227" t="s">
        <v>1005</v>
      </c>
      <c r="J20" s="227" t="s">
        <v>1005</v>
      </c>
      <c r="K20" s="227" t="s">
        <v>1005</v>
      </c>
      <c r="L20" s="230" t="s">
        <v>1005</v>
      </c>
      <c r="M20" s="230" t="s">
        <v>1005</v>
      </c>
      <c r="N20" s="230" t="s">
        <v>1005</v>
      </c>
      <c r="O20" s="230" t="s">
        <v>1005</v>
      </c>
      <c r="P20" s="230" t="s">
        <v>1005</v>
      </c>
      <c r="Q20" s="230" t="s">
        <v>1005</v>
      </c>
      <c r="R20" s="230" t="s">
        <v>1005</v>
      </c>
      <c r="S20" s="606" t="s">
        <v>1005</v>
      </c>
    </row>
    <row r="21" spans="1:19" s="1" customFormat="1" ht="18" customHeight="1">
      <c r="A21" s="133"/>
      <c r="B21" s="205" t="s">
        <v>873</v>
      </c>
      <c r="C21" s="134"/>
      <c r="D21" s="227" t="s">
        <v>975</v>
      </c>
      <c r="E21" s="605" t="s">
        <v>975</v>
      </c>
      <c r="F21" s="227" t="s">
        <v>975</v>
      </c>
      <c r="G21" s="227" t="s">
        <v>975</v>
      </c>
      <c r="H21" s="227" t="s">
        <v>975</v>
      </c>
      <c r="I21" s="227" t="s">
        <v>975</v>
      </c>
      <c r="J21" s="227" t="s">
        <v>975</v>
      </c>
      <c r="K21" s="227" t="s">
        <v>975</v>
      </c>
      <c r="L21" s="230" t="s">
        <v>975</v>
      </c>
      <c r="M21" s="230" t="s">
        <v>975</v>
      </c>
      <c r="N21" s="230" t="s">
        <v>975</v>
      </c>
      <c r="O21" s="230" t="s">
        <v>975</v>
      </c>
      <c r="P21" s="230" t="s">
        <v>975</v>
      </c>
      <c r="Q21" s="230" t="s">
        <v>975</v>
      </c>
      <c r="R21" s="230" t="s">
        <v>975</v>
      </c>
      <c r="S21" s="606" t="s">
        <v>975</v>
      </c>
    </row>
    <row r="22" spans="1:19" s="1" customFormat="1" ht="5.25" customHeight="1">
      <c r="A22" s="133"/>
      <c r="B22" s="206"/>
      <c r="C22" s="134"/>
      <c r="D22" s="98"/>
      <c r="E22" s="602"/>
      <c r="F22" s="98"/>
      <c r="G22" s="98"/>
      <c r="H22" s="98"/>
      <c r="I22" s="98"/>
      <c r="J22" s="98"/>
      <c r="K22" s="98"/>
      <c r="L22" s="99"/>
      <c r="M22" s="99"/>
      <c r="N22" s="99"/>
      <c r="O22" s="99"/>
      <c r="P22" s="99"/>
      <c r="Q22" s="99"/>
      <c r="R22" s="99"/>
      <c r="S22" s="604"/>
    </row>
    <row r="23" spans="1:19" s="1" customFormat="1" ht="18" customHeight="1">
      <c r="A23" s="133"/>
      <c r="B23" s="205" t="s">
        <v>269</v>
      </c>
      <c r="C23" s="134"/>
      <c r="D23" s="227" t="s">
        <v>1005</v>
      </c>
      <c r="E23" s="605" t="s">
        <v>1005</v>
      </c>
      <c r="F23" s="227" t="s">
        <v>1005</v>
      </c>
      <c r="G23" s="227" t="s">
        <v>1005</v>
      </c>
      <c r="H23" s="227" t="s">
        <v>1005</v>
      </c>
      <c r="I23" s="227" t="s">
        <v>1005</v>
      </c>
      <c r="J23" s="227" t="s">
        <v>1005</v>
      </c>
      <c r="K23" s="227" t="s">
        <v>1005</v>
      </c>
      <c r="L23" s="230" t="s">
        <v>1005</v>
      </c>
      <c r="M23" s="230" t="s">
        <v>1005</v>
      </c>
      <c r="N23" s="230" t="s">
        <v>1005</v>
      </c>
      <c r="O23" s="230" t="s">
        <v>1005</v>
      </c>
      <c r="P23" s="230" t="s">
        <v>1005</v>
      </c>
      <c r="Q23" s="230" t="s">
        <v>1005</v>
      </c>
      <c r="R23" s="230" t="s">
        <v>1005</v>
      </c>
      <c r="S23" s="606" t="s">
        <v>1005</v>
      </c>
    </row>
    <row r="24" spans="1:19" s="1" customFormat="1" ht="5.25" customHeight="1">
      <c r="A24" s="133"/>
      <c r="B24" s="41"/>
      <c r="C24" s="134"/>
      <c r="D24" s="99"/>
      <c r="E24" s="602"/>
      <c r="F24" s="98"/>
      <c r="G24" s="98"/>
      <c r="H24" s="98"/>
      <c r="I24" s="98"/>
      <c r="J24" s="98"/>
      <c r="K24" s="98"/>
      <c r="L24" s="348"/>
      <c r="M24" s="98"/>
      <c r="N24" s="98"/>
      <c r="O24" s="98"/>
      <c r="P24" s="98"/>
      <c r="Q24" s="98"/>
      <c r="R24" s="98"/>
      <c r="S24" s="603"/>
    </row>
    <row r="25" spans="1:19" s="1" customFormat="1" ht="18" customHeight="1">
      <c r="A25" s="133"/>
      <c r="B25" s="207" t="s">
        <v>834</v>
      </c>
      <c r="C25" s="134"/>
      <c r="D25" s="230" t="s">
        <v>1005</v>
      </c>
      <c r="E25" s="605" t="s">
        <v>1005</v>
      </c>
      <c r="F25" s="227" t="s">
        <v>1005</v>
      </c>
      <c r="G25" s="227" t="s">
        <v>1005</v>
      </c>
      <c r="H25" s="227" t="s">
        <v>1005</v>
      </c>
      <c r="I25" s="227" t="s">
        <v>1005</v>
      </c>
      <c r="J25" s="227" t="s">
        <v>1005</v>
      </c>
      <c r="K25" s="227" t="s">
        <v>1005</v>
      </c>
      <c r="L25" s="230" t="s">
        <v>1005</v>
      </c>
      <c r="M25" s="227" t="s">
        <v>1005</v>
      </c>
      <c r="N25" s="227" t="s">
        <v>1005</v>
      </c>
      <c r="O25" s="227" t="s">
        <v>1005</v>
      </c>
      <c r="P25" s="227" t="s">
        <v>1005</v>
      </c>
      <c r="Q25" s="227" t="s">
        <v>1005</v>
      </c>
      <c r="R25" s="227" t="s">
        <v>1005</v>
      </c>
      <c r="S25" s="607" t="s">
        <v>1005</v>
      </c>
    </row>
    <row r="26" spans="1:19" s="1" customFormat="1" ht="5.25" customHeight="1">
      <c r="A26" s="133"/>
      <c r="B26" s="44"/>
      <c r="C26" s="134"/>
      <c r="D26" s="99"/>
      <c r="E26" s="602"/>
      <c r="F26" s="98"/>
      <c r="G26" s="98"/>
      <c r="H26" s="98"/>
      <c r="I26" s="98"/>
      <c r="J26" s="98"/>
      <c r="K26" s="98"/>
      <c r="L26" s="99"/>
      <c r="M26" s="98"/>
      <c r="N26" s="98"/>
      <c r="O26" s="98"/>
      <c r="P26" s="98"/>
      <c r="Q26" s="98"/>
      <c r="R26" s="98"/>
      <c r="S26" s="603"/>
    </row>
    <row r="27" spans="1:19" s="1" customFormat="1" ht="18" customHeight="1">
      <c r="A27" s="133"/>
      <c r="B27" s="207" t="s">
        <v>835</v>
      </c>
      <c r="C27" s="134"/>
      <c r="D27" s="230" t="s">
        <v>1005</v>
      </c>
      <c r="E27" s="605" t="s">
        <v>1005</v>
      </c>
      <c r="F27" s="227" t="s">
        <v>1005</v>
      </c>
      <c r="G27" s="227" t="s">
        <v>1005</v>
      </c>
      <c r="H27" s="227" t="s">
        <v>1005</v>
      </c>
      <c r="I27" s="227" t="s">
        <v>1005</v>
      </c>
      <c r="J27" s="227" t="s">
        <v>1005</v>
      </c>
      <c r="K27" s="227" t="s">
        <v>1005</v>
      </c>
      <c r="L27" s="230" t="s">
        <v>1005</v>
      </c>
      <c r="M27" s="227" t="s">
        <v>1005</v>
      </c>
      <c r="N27" s="227" t="s">
        <v>1005</v>
      </c>
      <c r="O27" s="227" t="s">
        <v>1005</v>
      </c>
      <c r="P27" s="227" t="s">
        <v>1005</v>
      </c>
      <c r="Q27" s="227" t="s">
        <v>1005</v>
      </c>
      <c r="R27" s="227" t="s">
        <v>1005</v>
      </c>
      <c r="S27" s="607" t="s">
        <v>1005</v>
      </c>
    </row>
    <row r="28" spans="1:19" s="1" customFormat="1" ht="18" customHeight="1">
      <c r="A28" s="133"/>
      <c r="B28" s="207" t="s">
        <v>836</v>
      </c>
      <c r="C28" s="134"/>
      <c r="D28" s="230" t="s">
        <v>1005</v>
      </c>
      <c r="E28" s="605" t="s">
        <v>1005</v>
      </c>
      <c r="F28" s="227" t="s">
        <v>1005</v>
      </c>
      <c r="G28" s="227" t="s">
        <v>1005</v>
      </c>
      <c r="H28" s="227" t="s">
        <v>1005</v>
      </c>
      <c r="I28" s="227" t="s">
        <v>1005</v>
      </c>
      <c r="J28" s="227" t="s">
        <v>1005</v>
      </c>
      <c r="K28" s="227" t="s">
        <v>1005</v>
      </c>
      <c r="L28" s="230" t="s">
        <v>1005</v>
      </c>
      <c r="M28" s="227" t="s">
        <v>1005</v>
      </c>
      <c r="N28" s="227" t="s">
        <v>1005</v>
      </c>
      <c r="O28" s="227" t="s">
        <v>1005</v>
      </c>
      <c r="P28" s="227" t="s">
        <v>1005</v>
      </c>
      <c r="Q28" s="227" t="s">
        <v>1005</v>
      </c>
      <c r="R28" s="227" t="s">
        <v>1005</v>
      </c>
      <c r="S28" s="607" t="s">
        <v>1005</v>
      </c>
    </row>
    <row r="29" spans="1:19" s="1" customFormat="1" ht="18" customHeight="1">
      <c r="A29" s="133"/>
      <c r="B29" s="207" t="s">
        <v>837</v>
      </c>
      <c r="C29" s="134"/>
      <c r="D29" s="230" t="s">
        <v>1005</v>
      </c>
      <c r="E29" s="605" t="s">
        <v>1005</v>
      </c>
      <c r="F29" s="227" t="s">
        <v>1005</v>
      </c>
      <c r="G29" s="227" t="s">
        <v>1005</v>
      </c>
      <c r="H29" s="227" t="s">
        <v>1005</v>
      </c>
      <c r="I29" s="227" t="s">
        <v>1005</v>
      </c>
      <c r="J29" s="227" t="s">
        <v>1005</v>
      </c>
      <c r="K29" s="227" t="s">
        <v>1005</v>
      </c>
      <c r="L29" s="230" t="s">
        <v>1005</v>
      </c>
      <c r="M29" s="227" t="s">
        <v>1005</v>
      </c>
      <c r="N29" s="227" t="s">
        <v>1005</v>
      </c>
      <c r="O29" s="227" t="s">
        <v>1005</v>
      </c>
      <c r="P29" s="227" t="s">
        <v>1005</v>
      </c>
      <c r="Q29" s="227" t="s">
        <v>1005</v>
      </c>
      <c r="R29" s="227" t="s">
        <v>1005</v>
      </c>
      <c r="S29" s="607" t="s">
        <v>1005</v>
      </c>
    </row>
    <row r="30" spans="1:19" s="1" customFormat="1" ht="5.25" customHeight="1">
      <c r="A30" s="133"/>
      <c r="B30" s="44"/>
      <c r="C30" s="134"/>
      <c r="D30" s="99"/>
      <c r="E30" s="602"/>
      <c r="F30" s="98"/>
      <c r="G30" s="98"/>
      <c r="H30" s="98"/>
      <c r="I30" s="98"/>
      <c r="J30" s="98"/>
      <c r="K30" s="98"/>
      <c r="L30" s="99"/>
      <c r="M30" s="98"/>
      <c r="N30" s="98"/>
      <c r="O30" s="98"/>
      <c r="P30" s="98"/>
      <c r="Q30" s="98"/>
      <c r="R30" s="98"/>
      <c r="S30" s="603"/>
    </row>
    <row r="31" spans="1:19" s="1" customFormat="1" ht="18" customHeight="1">
      <c r="A31" s="133"/>
      <c r="B31" s="207" t="s">
        <v>838</v>
      </c>
      <c r="C31" s="134"/>
      <c r="D31" s="230" t="s">
        <v>1005</v>
      </c>
      <c r="E31" s="608" t="s">
        <v>1005</v>
      </c>
      <c r="F31" s="227" t="s">
        <v>1005</v>
      </c>
      <c r="G31" s="230" t="s">
        <v>1005</v>
      </c>
      <c r="H31" s="230" t="s">
        <v>1005</v>
      </c>
      <c r="I31" s="227" t="s">
        <v>1005</v>
      </c>
      <c r="J31" s="227" t="s">
        <v>1005</v>
      </c>
      <c r="K31" s="227" t="s">
        <v>1005</v>
      </c>
      <c r="L31" s="230" t="s">
        <v>1005</v>
      </c>
      <c r="M31" s="227" t="s">
        <v>1005</v>
      </c>
      <c r="N31" s="230" t="s">
        <v>1005</v>
      </c>
      <c r="O31" s="227" t="s">
        <v>1005</v>
      </c>
      <c r="P31" s="227" t="s">
        <v>1005</v>
      </c>
      <c r="Q31" s="227" t="s">
        <v>1005</v>
      </c>
      <c r="R31" s="227" t="s">
        <v>1005</v>
      </c>
      <c r="S31" s="606" t="s">
        <v>1005</v>
      </c>
    </row>
    <row r="32" spans="1:19" s="1" customFormat="1" ht="18" customHeight="1">
      <c r="A32" s="133"/>
      <c r="B32" s="207" t="s">
        <v>839</v>
      </c>
      <c r="C32" s="134"/>
      <c r="D32" s="230" t="s">
        <v>1005</v>
      </c>
      <c r="E32" s="608" t="s">
        <v>1005</v>
      </c>
      <c r="F32" s="227" t="s">
        <v>1005</v>
      </c>
      <c r="G32" s="230" t="s">
        <v>1005</v>
      </c>
      <c r="H32" s="230" t="s">
        <v>1005</v>
      </c>
      <c r="I32" s="227" t="s">
        <v>1005</v>
      </c>
      <c r="J32" s="227" t="s">
        <v>1005</v>
      </c>
      <c r="K32" s="227" t="s">
        <v>1005</v>
      </c>
      <c r="L32" s="230" t="s">
        <v>1005</v>
      </c>
      <c r="M32" s="227" t="s">
        <v>1005</v>
      </c>
      <c r="N32" s="230" t="s">
        <v>1005</v>
      </c>
      <c r="O32" s="227" t="s">
        <v>1005</v>
      </c>
      <c r="P32" s="227" t="s">
        <v>1005</v>
      </c>
      <c r="Q32" s="227" t="s">
        <v>1005</v>
      </c>
      <c r="R32" s="227" t="s">
        <v>1005</v>
      </c>
      <c r="S32" s="606" t="s">
        <v>1005</v>
      </c>
    </row>
    <row r="33" spans="1:19" s="1" customFormat="1" ht="18" customHeight="1">
      <c r="A33" s="133"/>
      <c r="B33" s="207" t="s">
        <v>840</v>
      </c>
      <c r="C33" s="134"/>
      <c r="D33" s="230" t="s">
        <v>1005</v>
      </c>
      <c r="E33" s="608" t="s">
        <v>1005</v>
      </c>
      <c r="F33" s="227" t="s">
        <v>1005</v>
      </c>
      <c r="G33" s="230" t="s">
        <v>1005</v>
      </c>
      <c r="H33" s="230" t="s">
        <v>1005</v>
      </c>
      <c r="I33" s="227" t="s">
        <v>1005</v>
      </c>
      <c r="J33" s="227" t="s">
        <v>1005</v>
      </c>
      <c r="K33" s="227" t="s">
        <v>1005</v>
      </c>
      <c r="L33" s="230" t="s">
        <v>1005</v>
      </c>
      <c r="M33" s="227" t="s">
        <v>1005</v>
      </c>
      <c r="N33" s="230" t="s">
        <v>1005</v>
      </c>
      <c r="O33" s="227" t="s">
        <v>1005</v>
      </c>
      <c r="P33" s="227" t="s">
        <v>1005</v>
      </c>
      <c r="Q33" s="227" t="s">
        <v>1005</v>
      </c>
      <c r="R33" s="227" t="s">
        <v>1005</v>
      </c>
      <c r="S33" s="606" t="s">
        <v>1005</v>
      </c>
    </row>
    <row r="34" spans="1:19" s="1" customFormat="1" ht="5.25" customHeight="1">
      <c r="A34" s="133"/>
      <c r="B34" s="44"/>
      <c r="C34" s="134"/>
      <c r="D34" s="99"/>
      <c r="E34" s="602"/>
      <c r="F34" s="98"/>
      <c r="G34" s="98"/>
      <c r="H34" s="98"/>
      <c r="I34" s="98"/>
      <c r="J34" s="98"/>
      <c r="K34" s="98"/>
      <c r="L34" s="99"/>
      <c r="M34" s="98"/>
      <c r="N34" s="98"/>
      <c r="O34" s="98"/>
      <c r="P34" s="98"/>
      <c r="Q34" s="98"/>
      <c r="R34" s="98"/>
      <c r="S34" s="603"/>
    </row>
    <row r="35" spans="1:19" s="1" customFormat="1" ht="18" customHeight="1">
      <c r="A35" s="133"/>
      <c r="B35" s="207" t="s">
        <v>841</v>
      </c>
      <c r="C35" s="134"/>
      <c r="D35" s="230" t="s">
        <v>1005</v>
      </c>
      <c r="E35" s="608" t="s">
        <v>1005</v>
      </c>
      <c r="F35" s="227" t="s">
        <v>1005</v>
      </c>
      <c r="G35" s="230" t="s">
        <v>1005</v>
      </c>
      <c r="H35" s="227" t="s">
        <v>1005</v>
      </c>
      <c r="I35" s="227" t="s">
        <v>1005</v>
      </c>
      <c r="J35" s="227" t="s">
        <v>1005</v>
      </c>
      <c r="K35" s="227" t="s">
        <v>1005</v>
      </c>
      <c r="L35" s="230" t="s">
        <v>1005</v>
      </c>
      <c r="M35" s="227" t="s">
        <v>1005</v>
      </c>
      <c r="N35" s="230" t="s">
        <v>1005</v>
      </c>
      <c r="O35" s="227" t="s">
        <v>1005</v>
      </c>
      <c r="P35" s="227" t="s">
        <v>1005</v>
      </c>
      <c r="Q35" s="227" t="s">
        <v>1005</v>
      </c>
      <c r="R35" s="227" t="s">
        <v>1005</v>
      </c>
      <c r="S35" s="606" t="s">
        <v>1005</v>
      </c>
    </row>
    <row r="36" spans="1:22" s="82" customFormat="1" ht="18" customHeight="1">
      <c r="A36" s="712"/>
      <c r="B36" s="207" t="s">
        <v>842</v>
      </c>
      <c r="C36" s="711"/>
      <c r="D36" s="230" t="s">
        <v>1005</v>
      </c>
      <c r="E36" s="608" t="s">
        <v>1005</v>
      </c>
      <c r="F36" s="610" t="s">
        <v>1005</v>
      </c>
      <c r="G36" s="230" t="s">
        <v>1005</v>
      </c>
      <c r="H36" s="227" t="s">
        <v>1005</v>
      </c>
      <c r="I36" s="610" t="s">
        <v>1005</v>
      </c>
      <c r="J36" s="610" t="s">
        <v>1005</v>
      </c>
      <c r="K36" s="610" t="s">
        <v>1005</v>
      </c>
      <c r="L36" s="230" t="s">
        <v>1005</v>
      </c>
      <c r="M36" s="610" t="s">
        <v>1005</v>
      </c>
      <c r="N36" s="610" t="s">
        <v>1005</v>
      </c>
      <c r="O36" s="610" t="s">
        <v>1005</v>
      </c>
      <c r="P36" s="610" t="s">
        <v>1005</v>
      </c>
      <c r="Q36" s="610" t="s">
        <v>1005</v>
      </c>
      <c r="R36" s="610" t="s">
        <v>1005</v>
      </c>
      <c r="S36" s="611" t="s">
        <v>1005</v>
      </c>
      <c r="T36" s="713"/>
      <c r="U36" s="713"/>
      <c r="V36" s="713"/>
    </row>
    <row r="37" spans="1:19" s="1" customFormat="1" ht="18" customHeight="1">
      <c r="A37" s="133"/>
      <c r="B37" s="207" t="s">
        <v>843</v>
      </c>
      <c r="C37" s="134"/>
      <c r="D37" s="230" t="s">
        <v>1005</v>
      </c>
      <c r="E37" s="608" t="s">
        <v>1005</v>
      </c>
      <c r="F37" s="227" t="s">
        <v>1005</v>
      </c>
      <c r="G37" s="230" t="s">
        <v>1005</v>
      </c>
      <c r="H37" s="227" t="s">
        <v>1005</v>
      </c>
      <c r="I37" s="227" t="s">
        <v>1005</v>
      </c>
      <c r="J37" s="227" t="s">
        <v>1005</v>
      </c>
      <c r="K37" s="227" t="s">
        <v>1005</v>
      </c>
      <c r="L37" s="230" t="s">
        <v>1005</v>
      </c>
      <c r="M37" s="227" t="s">
        <v>1005</v>
      </c>
      <c r="N37" s="230" t="s">
        <v>1005</v>
      </c>
      <c r="O37" s="227" t="s">
        <v>1005</v>
      </c>
      <c r="P37" s="227" t="s">
        <v>1005</v>
      </c>
      <c r="Q37" s="227" t="s">
        <v>1005</v>
      </c>
      <c r="R37" s="227" t="s">
        <v>1005</v>
      </c>
      <c r="S37" s="606" t="s">
        <v>1005</v>
      </c>
    </row>
    <row r="38" spans="1:19" s="1" customFormat="1" ht="5.25" customHeight="1">
      <c r="A38" s="133"/>
      <c r="B38" s="44"/>
      <c r="C38" s="134"/>
      <c r="D38" s="99"/>
      <c r="E38" s="602"/>
      <c r="F38" s="98"/>
      <c r="G38" s="98"/>
      <c r="H38" s="98"/>
      <c r="I38" s="98"/>
      <c r="J38" s="98"/>
      <c r="K38" s="98"/>
      <c r="L38" s="99"/>
      <c r="M38" s="98"/>
      <c r="N38" s="98"/>
      <c r="O38" s="98"/>
      <c r="P38" s="98"/>
      <c r="Q38" s="98"/>
      <c r="R38" s="98"/>
      <c r="S38" s="603"/>
    </row>
    <row r="39" spans="1:19" s="1" customFormat="1" ht="18" customHeight="1">
      <c r="A39" s="133"/>
      <c r="B39" s="207" t="s">
        <v>844</v>
      </c>
      <c r="C39" s="134"/>
      <c r="D39" s="230" t="s">
        <v>1005</v>
      </c>
      <c r="E39" s="605" t="s">
        <v>1005</v>
      </c>
      <c r="F39" s="227" t="s">
        <v>1005</v>
      </c>
      <c r="G39" s="227" t="s">
        <v>1005</v>
      </c>
      <c r="H39" s="227" t="s">
        <v>1005</v>
      </c>
      <c r="I39" s="227" t="s">
        <v>1005</v>
      </c>
      <c r="J39" s="227" t="s">
        <v>1005</v>
      </c>
      <c r="K39" s="227" t="s">
        <v>1005</v>
      </c>
      <c r="L39" s="230" t="s">
        <v>1005</v>
      </c>
      <c r="M39" s="227" t="s">
        <v>1005</v>
      </c>
      <c r="N39" s="227" t="s">
        <v>1005</v>
      </c>
      <c r="O39" s="227" t="s">
        <v>1005</v>
      </c>
      <c r="P39" s="227" t="s">
        <v>1005</v>
      </c>
      <c r="Q39" s="227" t="s">
        <v>1005</v>
      </c>
      <c r="R39" s="227" t="s">
        <v>1005</v>
      </c>
      <c r="S39" s="607" t="s">
        <v>1005</v>
      </c>
    </row>
    <row r="40" spans="1:19" s="1" customFormat="1" ht="18" customHeight="1">
      <c r="A40" s="133"/>
      <c r="B40" s="207" t="s">
        <v>845</v>
      </c>
      <c r="C40" s="134"/>
      <c r="D40" s="230" t="s">
        <v>1005</v>
      </c>
      <c r="E40" s="605" t="s">
        <v>1005</v>
      </c>
      <c r="F40" s="227" t="s">
        <v>1005</v>
      </c>
      <c r="G40" s="227" t="s">
        <v>1005</v>
      </c>
      <c r="H40" s="227" t="s">
        <v>1005</v>
      </c>
      <c r="I40" s="227" t="s">
        <v>1005</v>
      </c>
      <c r="J40" s="227" t="s">
        <v>1005</v>
      </c>
      <c r="K40" s="227" t="s">
        <v>1005</v>
      </c>
      <c r="L40" s="230" t="s">
        <v>1005</v>
      </c>
      <c r="M40" s="227" t="s">
        <v>1005</v>
      </c>
      <c r="N40" s="227" t="s">
        <v>1005</v>
      </c>
      <c r="O40" s="227" t="s">
        <v>1005</v>
      </c>
      <c r="P40" s="227" t="s">
        <v>1005</v>
      </c>
      <c r="Q40" s="227" t="s">
        <v>1005</v>
      </c>
      <c r="R40" s="227" t="s">
        <v>1005</v>
      </c>
      <c r="S40" s="607" t="s">
        <v>1005</v>
      </c>
    </row>
    <row r="41" spans="1:19" s="1" customFormat="1" ht="18" customHeight="1" thickBot="1">
      <c r="A41" s="135"/>
      <c r="B41" s="208" t="s">
        <v>846</v>
      </c>
      <c r="C41" s="136"/>
      <c r="D41" s="612" t="s">
        <v>1005</v>
      </c>
      <c r="E41" s="613" t="s">
        <v>1005</v>
      </c>
      <c r="F41" s="235" t="s">
        <v>1005</v>
      </c>
      <c r="G41" s="235" t="s">
        <v>1005</v>
      </c>
      <c r="H41" s="235" t="s">
        <v>1005</v>
      </c>
      <c r="I41" s="235" t="s">
        <v>1005</v>
      </c>
      <c r="J41" s="235" t="s">
        <v>1005</v>
      </c>
      <c r="K41" s="235" t="s">
        <v>1005</v>
      </c>
      <c r="L41" s="547" t="s">
        <v>1005</v>
      </c>
      <c r="M41" s="235" t="s">
        <v>1005</v>
      </c>
      <c r="N41" s="235" t="s">
        <v>1005</v>
      </c>
      <c r="O41" s="235" t="s">
        <v>1005</v>
      </c>
      <c r="P41" s="235" t="s">
        <v>1005</v>
      </c>
      <c r="Q41" s="235" t="s">
        <v>1005</v>
      </c>
      <c r="R41" s="235" t="s">
        <v>1005</v>
      </c>
      <c r="S41" s="614" t="s">
        <v>1005</v>
      </c>
    </row>
    <row r="42" spans="1:12" s="1" customFormat="1" ht="13.5" customHeight="1">
      <c r="A42" s="250" t="s">
        <v>874</v>
      </c>
      <c r="B42" s="122"/>
      <c r="L42" s="129" t="s">
        <v>171</v>
      </c>
    </row>
    <row r="43" s="24" customFormat="1" ht="13.5" customHeight="1">
      <c r="A43" s="601"/>
    </row>
  </sheetData>
  <mergeCells count="16">
    <mergeCell ref="F8:K8"/>
    <mergeCell ref="L6:S6"/>
    <mergeCell ref="M7:S7"/>
    <mergeCell ref="L8:L10"/>
    <mergeCell ref="M8:R8"/>
    <mergeCell ref="S8:S10"/>
    <mergeCell ref="L2:S2"/>
    <mergeCell ref="A2:K2"/>
    <mergeCell ref="A6:A10"/>
    <mergeCell ref="B6:B10"/>
    <mergeCell ref="D6:K6"/>
    <mergeCell ref="F7:K7"/>
    <mergeCell ref="D7:D8"/>
    <mergeCell ref="E7:E8"/>
    <mergeCell ref="D9:D10"/>
    <mergeCell ref="E9:E10"/>
  </mergeCells>
  <printOptions horizontalCentered="1"/>
  <pageMargins left="1.1811023622047245" right="1.1811023622047245" top="1.5748031496062993" bottom="1.5748031496062993" header="0.5118110236220472" footer="0.9055118110236221"/>
  <pageSetup firstPageNumber="14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8.xml><?xml version="1.0" encoding="utf-8"?>
<worksheet xmlns="http://schemas.openxmlformats.org/spreadsheetml/2006/main" xmlns:r="http://schemas.openxmlformats.org/officeDocument/2006/relationships">
  <dimension ref="A1:S41"/>
  <sheetViews>
    <sheetView showGridLines="0" zoomScale="120" zoomScaleNormal="120" workbookViewId="0" topLeftCell="A1">
      <selection activeCell="S3" sqref="S3:S5"/>
    </sheetView>
  </sheetViews>
  <sheetFormatPr defaultColWidth="9.00390625" defaultRowHeight="16.5"/>
  <cols>
    <col min="1" max="1" width="0.6171875" style="110" customWidth="1"/>
    <col min="2" max="2" width="19.125" style="110" customWidth="1"/>
    <col min="3" max="3" width="0.37109375" style="110" customWidth="1"/>
    <col min="4" max="4" width="5.125" style="110" customWidth="1"/>
    <col min="5" max="5" width="6.125" style="110" customWidth="1"/>
    <col min="6" max="6" width="8.125" style="110" customWidth="1"/>
    <col min="7" max="7" width="7.625" style="110" customWidth="1"/>
    <col min="8" max="9" width="6.625" style="110" customWidth="1"/>
    <col min="10" max="10" width="5.625" style="110" customWidth="1"/>
    <col min="11" max="11" width="8.625" style="110" customWidth="1"/>
    <col min="12" max="12" width="9.125" style="326" customWidth="1"/>
    <col min="13" max="14" width="9.625" style="110" customWidth="1"/>
    <col min="15" max="15" width="9.125" style="110" customWidth="1"/>
    <col min="16" max="16" width="9.625" style="110" customWidth="1"/>
    <col min="17" max="17" width="9.125" style="110" customWidth="1"/>
    <col min="18" max="18" width="9.625" style="110" customWidth="1"/>
    <col min="19" max="19" width="9.125" style="110" customWidth="1"/>
    <col min="20" max="16384" width="9.00390625" style="110" customWidth="1"/>
  </cols>
  <sheetData>
    <row r="1" spans="1:19" s="82" customFormat="1" ht="18" customHeight="1">
      <c r="A1" s="324" t="s">
        <v>973</v>
      </c>
      <c r="L1" s="325"/>
      <c r="S1" s="87" t="s">
        <v>981</v>
      </c>
    </row>
    <row r="2" spans="1:19" s="83" customFormat="1" ht="24.75" customHeight="1">
      <c r="A2" s="1033" t="s">
        <v>380</v>
      </c>
      <c r="B2" s="1032"/>
      <c r="C2" s="1032"/>
      <c r="D2" s="1032"/>
      <c r="E2" s="1032"/>
      <c r="F2" s="1032"/>
      <c r="G2" s="1032"/>
      <c r="H2" s="1032"/>
      <c r="I2" s="1032"/>
      <c r="J2" s="1032"/>
      <c r="K2" s="1032"/>
      <c r="L2" s="1032" t="s">
        <v>110</v>
      </c>
      <c r="M2" s="1032"/>
      <c r="N2" s="1032"/>
      <c r="O2" s="1032"/>
      <c r="P2" s="1032"/>
      <c r="Q2" s="1032"/>
      <c r="R2" s="1032"/>
      <c r="S2" s="1032"/>
    </row>
    <row r="3" spans="1:19" s="721" customFormat="1" ht="12" customHeight="1">
      <c r="A3" s="717"/>
      <c r="B3" s="717"/>
      <c r="C3" s="717"/>
      <c r="D3" s="717"/>
      <c r="E3" s="717"/>
      <c r="F3" s="717"/>
      <c r="G3" s="717"/>
      <c r="H3" s="717"/>
      <c r="I3" s="717"/>
      <c r="J3" s="717"/>
      <c r="K3" s="718" t="s">
        <v>942</v>
      </c>
      <c r="L3" s="719"/>
      <c r="M3" s="720"/>
      <c r="S3" s="716" t="s">
        <v>490</v>
      </c>
    </row>
    <row r="4" spans="1:19" s="721" customFormat="1" ht="12" customHeight="1">
      <c r="A4" s="722"/>
      <c r="B4" s="722"/>
      <c r="C4" s="722"/>
      <c r="K4" s="723" t="s">
        <v>878</v>
      </c>
      <c r="L4" s="724"/>
      <c r="S4" s="716" t="s">
        <v>489</v>
      </c>
    </row>
    <row r="5" spans="1:19" s="721" customFormat="1" ht="12" customHeight="1" thickBot="1">
      <c r="A5" s="723"/>
      <c r="B5" s="723"/>
      <c r="C5" s="723"/>
      <c r="K5" s="718" t="s">
        <v>951</v>
      </c>
      <c r="L5" s="724"/>
      <c r="S5" s="716" t="s">
        <v>488</v>
      </c>
    </row>
    <row r="6" spans="1:19" s="82" customFormat="1" ht="14.25" customHeight="1">
      <c r="A6" s="1034"/>
      <c r="B6" s="1037" t="s">
        <v>382</v>
      </c>
      <c r="C6" s="768"/>
      <c r="D6" s="1038" t="s">
        <v>502</v>
      </c>
      <c r="E6" s="1027"/>
      <c r="F6" s="1027"/>
      <c r="G6" s="1027"/>
      <c r="H6" s="1027"/>
      <c r="I6" s="1027"/>
      <c r="J6" s="1027"/>
      <c r="K6" s="1027"/>
      <c r="L6" s="1026" t="s">
        <v>403</v>
      </c>
      <c r="M6" s="1027"/>
      <c r="N6" s="1027"/>
      <c r="O6" s="1027"/>
      <c r="P6" s="1027"/>
      <c r="Q6" s="1027"/>
      <c r="R6" s="1027"/>
      <c r="S6" s="1028"/>
    </row>
    <row r="7" spans="1:19" s="82" customFormat="1" ht="14.25" customHeight="1">
      <c r="A7" s="1035"/>
      <c r="B7" s="1035"/>
      <c r="C7" s="711"/>
      <c r="D7" s="1039" t="s">
        <v>950</v>
      </c>
      <c r="E7" s="1041" t="s">
        <v>954</v>
      </c>
      <c r="F7" s="1023" t="s">
        <v>404</v>
      </c>
      <c r="G7" s="1024"/>
      <c r="H7" s="1024"/>
      <c r="I7" s="1024"/>
      <c r="J7" s="1024"/>
      <c r="K7" s="1024"/>
      <c r="L7" s="769" t="s">
        <v>405</v>
      </c>
      <c r="M7" s="1023" t="s">
        <v>406</v>
      </c>
      <c r="N7" s="1024"/>
      <c r="O7" s="1024"/>
      <c r="P7" s="1024"/>
      <c r="Q7" s="1024"/>
      <c r="R7" s="1024"/>
      <c r="S7" s="1025"/>
    </row>
    <row r="8" spans="1:19" s="82" customFormat="1" ht="14.25" customHeight="1">
      <c r="A8" s="1035"/>
      <c r="B8" s="1035"/>
      <c r="C8" s="711"/>
      <c r="D8" s="1040"/>
      <c r="E8" s="1042"/>
      <c r="F8" s="1023" t="s">
        <v>407</v>
      </c>
      <c r="G8" s="1024"/>
      <c r="H8" s="1024"/>
      <c r="I8" s="1024"/>
      <c r="J8" s="1024"/>
      <c r="K8" s="1025"/>
      <c r="L8" s="1029" t="s">
        <v>408</v>
      </c>
      <c r="M8" s="1023" t="s">
        <v>407</v>
      </c>
      <c r="N8" s="1024"/>
      <c r="O8" s="1024"/>
      <c r="P8" s="1024"/>
      <c r="Q8" s="1024"/>
      <c r="R8" s="1025"/>
      <c r="S8" s="1029" t="s">
        <v>408</v>
      </c>
    </row>
    <row r="9" spans="1:19" s="82" customFormat="1" ht="27" customHeight="1">
      <c r="A9" s="1035"/>
      <c r="B9" s="1035"/>
      <c r="C9" s="711"/>
      <c r="D9" s="1040" t="s">
        <v>409</v>
      </c>
      <c r="E9" s="1042" t="s">
        <v>410</v>
      </c>
      <c r="F9" s="771" t="s">
        <v>411</v>
      </c>
      <c r="G9" s="771" t="s">
        <v>412</v>
      </c>
      <c r="H9" s="770" t="s">
        <v>413</v>
      </c>
      <c r="I9" s="770" t="s">
        <v>414</v>
      </c>
      <c r="J9" s="770" t="s">
        <v>415</v>
      </c>
      <c r="K9" s="770" t="s">
        <v>416</v>
      </c>
      <c r="L9" s="1030"/>
      <c r="M9" s="770" t="s">
        <v>411</v>
      </c>
      <c r="N9" s="771" t="s">
        <v>412</v>
      </c>
      <c r="O9" s="770" t="s">
        <v>413</v>
      </c>
      <c r="P9" s="770" t="s">
        <v>414</v>
      </c>
      <c r="Q9" s="770" t="s">
        <v>415</v>
      </c>
      <c r="R9" s="770" t="s">
        <v>416</v>
      </c>
      <c r="S9" s="1030"/>
    </row>
    <row r="10" spans="1:19" s="82" customFormat="1" ht="27" customHeight="1" thickBot="1">
      <c r="A10" s="1036"/>
      <c r="B10" s="1036"/>
      <c r="C10" s="727"/>
      <c r="D10" s="1043"/>
      <c r="E10" s="1044"/>
      <c r="F10" s="772" t="s">
        <v>417</v>
      </c>
      <c r="G10" s="772" t="s">
        <v>418</v>
      </c>
      <c r="H10" s="773" t="s">
        <v>419</v>
      </c>
      <c r="I10" s="773" t="s">
        <v>420</v>
      </c>
      <c r="J10" s="773" t="s">
        <v>421</v>
      </c>
      <c r="K10" s="773" t="s">
        <v>422</v>
      </c>
      <c r="L10" s="1031"/>
      <c r="M10" s="773" t="s">
        <v>417</v>
      </c>
      <c r="N10" s="772" t="s">
        <v>418</v>
      </c>
      <c r="O10" s="773" t="s">
        <v>419</v>
      </c>
      <c r="P10" s="773" t="s">
        <v>420</v>
      </c>
      <c r="Q10" s="773" t="s">
        <v>421</v>
      </c>
      <c r="R10" s="773" t="s">
        <v>423</v>
      </c>
      <c r="S10" s="1031"/>
    </row>
    <row r="11" spans="1:19" s="82" customFormat="1" ht="18" customHeight="1">
      <c r="A11" s="712"/>
      <c r="B11" s="205" t="s">
        <v>424</v>
      </c>
      <c r="C11" s="711"/>
      <c r="D11" s="730">
        <v>1</v>
      </c>
      <c r="E11" s="729">
        <v>96</v>
      </c>
      <c r="F11" s="610" t="s">
        <v>425</v>
      </c>
      <c r="G11" s="610" t="s">
        <v>425</v>
      </c>
      <c r="H11" s="610" t="s">
        <v>425</v>
      </c>
      <c r="I11" s="610" t="s">
        <v>425</v>
      </c>
      <c r="J11" s="610" t="s">
        <v>425</v>
      </c>
      <c r="K11" s="610" t="s">
        <v>425</v>
      </c>
      <c r="L11" s="609" t="s">
        <v>425</v>
      </c>
      <c r="M11" s="610" t="s">
        <v>425</v>
      </c>
      <c r="N11" s="610" t="s">
        <v>425</v>
      </c>
      <c r="O11" s="610" t="s">
        <v>425</v>
      </c>
      <c r="P11" s="610" t="s">
        <v>425</v>
      </c>
      <c r="Q11" s="610" t="s">
        <v>425</v>
      </c>
      <c r="R11" s="610" t="s">
        <v>425</v>
      </c>
      <c r="S11" s="610" t="s">
        <v>425</v>
      </c>
    </row>
    <row r="12" spans="1:19" s="82" customFormat="1" ht="18" customHeight="1">
      <c r="A12" s="712"/>
      <c r="B12" s="205" t="s">
        <v>261</v>
      </c>
      <c r="C12" s="711"/>
      <c r="D12" s="730">
        <v>1</v>
      </c>
      <c r="E12" s="729">
        <v>60</v>
      </c>
      <c r="F12" s="610" t="s">
        <v>1005</v>
      </c>
      <c r="G12" s="731">
        <v>60000</v>
      </c>
      <c r="H12" s="610" t="s">
        <v>1005</v>
      </c>
      <c r="I12" s="610" t="s">
        <v>1005</v>
      </c>
      <c r="J12" s="610" t="s">
        <v>1005</v>
      </c>
      <c r="K12" s="610" t="s">
        <v>1005</v>
      </c>
      <c r="L12" s="732">
        <v>594000</v>
      </c>
      <c r="M12" s="610" t="s">
        <v>1005</v>
      </c>
      <c r="N12" s="731">
        <v>60000</v>
      </c>
      <c r="O12" s="610" t="s">
        <v>1005</v>
      </c>
      <c r="P12" s="610" t="s">
        <v>1005</v>
      </c>
      <c r="Q12" s="610" t="s">
        <v>1005</v>
      </c>
      <c r="R12" s="610" t="s">
        <v>1005</v>
      </c>
      <c r="S12" s="731">
        <v>594000</v>
      </c>
    </row>
    <row r="13" spans="1:19" s="82" customFormat="1" ht="18" customHeight="1">
      <c r="A13" s="712"/>
      <c r="B13" s="205" t="s">
        <v>262</v>
      </c>
      <c r="C13" s="711"/>
      <c r="D13" s="730">
        <v>2</v>
      </c>
      <c r="E13" s="729">
        <v>29</v>
      </c>
      <c r="F13" s="610" t="s">
        <v>975</v>
      </c>
      <c r="G13" s="731">
        <v>27200</v>
      </c>
      <c r="H13" s="731">
        <v>4000</v>
      </c>
      <c r="I13" s="610" t="s">
        <v>975</v>
      </c>
      <c r="J13" s="610" t="s">
        <v>975</v>
      </c>
      <c r="K13" s="610" t="s">
        <v>975</v>
      </c>
      <c r="L13" s="732">
        <v>1773000</v>
      </c>
      <c r="M13" s="610" t="s">
        <v>975</v>
      </c>
      <c r="N13" s="731">
        <v>27200</v>
      </c>
      <c r="O13" s="731">
        <v>4000</v>
      </c>
      <c r="P13" s="610" t="s">
        <v>975</v>
      </c>
      <c r="Q13" s="610" t="s">
        <v>975</v>
      </c>
      <c r="R13" s="610" t="s">
        <v>975</v>
      </c>
      <c r="S13" s="731">
        <v>1773000</v>
      </c>
    </row>
    <row r="14" spans="1:19" s="82" customFormat="1" ht="6" customHeight="1">
      <c r="A14" s="712"/>
      <c r="B14" s="206"/>
      <c r="C14" s="711"/>
      <c r="D14" s="615"/>
      <c r="E14" s="616"/>
      <c r="F14" s="623"/>
      <c r="G14" s="620"/>
      <c r="H14" s="620"/>
      <c r="I14" s="620"/>
      <c r="J14" s="620"/>
      <c r="K14" s="620"/>
      <c r="L14" s="621"/>
      <c r="M14" s="623"/>
      <c r="N14" s="620"/>
      <c r="O14" s="620"/>
      <c r="P14" s="620"/>
      <c r="Q14" s="620"/>
      <c r="R14" s="620"/>
      <c r="S14" s="620"/>
    </row>
    <row r="15" spans="1:19" s="82" customFormat="1" ht="18" customHeight="1">
      <c r="A15" s="712"/>
      <c r="B15" s="205" t="s">
        <v>263</v>
      </c>
      <c r="C15" s="711"/>
      <c r="D15" s="622" t="s">
        <v>1005</v>
      </c>
      <c r="E15" s="618" t="s">
        <v>1005</v>
      </c>
      <c r="F15" s="618" t="s">
        <v>1005</v>
      </c>
      <c r="G15" s="618" t="s">
        <v>1005</v>
      </c>
      <c r="H15" s="618" t="s">
        <v>1005</v>
      </c>
      <c r="I15" s="618" t="s">
        <v>1005</v>
      </c>
      <c r="J15" s="618" t="s">
        <v>1005</v>
      </c>
      <c r="K15" s="618" t="s">
        <v>1005</v>
      </c>
      <c r="L15" s="619" t="s">
        <v>1005</v>
      </c>
      <c r="M15" s="618" t="s">
        <v>1005</v>
      </c>
      <c r="N15" s="618" t="s">
        <v>1005</v>
      </c>
      <c r="O15" s="618" t="s">
        <v>1005</v>
      </c>
      <c r="P15" s="618" t="s">
        <v>1005</v>
      </c>
      <c r="Q15" s="618" t="s">
        <v>1005</v>
      </c>
      <c r="R15" s="618" t="s">
        <v>1005</v>
      </c>
      <c r="S15" s="618" t="s">
        <v>1005</v>
      </c>
    </row>
    <row r="16" spans="1:19" s="82" customFormat="1" ht="18" customHeight="1">
      <c r="A16" s="712"/>
      <c r="B16" s="205" t="s">
        <v>264</v>
      </c>
      <c r="C16" s="711"/>
      <c r="D16" s="622" t="s">
        <v>1005</v>
      </c>
      <c r="E16" s="618" t="s">
        <v>1005</v>
      </c>
      <c r="F16" s="618" t="s">
        <v>1005</v>
      </c>
      <c r="G16" s="618" t="s">
        <v>1005</v>
      </c>
      <c r="H16" s="618" t="s">
        <v>1005</v>
      </c>
      <c r="I16" s="618" t="s">
        <v>1005</v>
      </c>
      <c r="J16" s="618" t="s">
        <v>1005</v>
      </c>
      <c r="K16" s="618" t="s">
        <v>1005</v>
      </c>
      <c r="L16" s="619" t="s">
        <v>1005</v>
      </c>
      <c r="M16" s="618" t="s">
        <v>1005</v>
      </c>
      <c r="N16" s="618" t="s">
        <v>1005</v>
      </c>
      <c r="O16" s="618" t="s">
        <v>1005</v>
      </c>
      <c r="P16" s="618" t="s">
        <v>1005</v>
      </c>
      <c r="Q16" s="618" t="s">
        <v>1005</v>
      </c>
      <c r="R16" s="618" t="s">
        <v>1005</v>
      </c>
      <c r="S16" s="618" t="s">
        <v>1005</v>
      </c>
    </row>
    <row r="17" spans="1:19" s="82" customFormat="1" ht="18" customHeight="1">
      <c r="A17" s="712"/>
      <c r="B17" s="205" t="s">
        <v>265</v>
      </c>
      <c r="C17" s="711"/>
      <c r="D17" s="622" t="s">
        <v>1005</v>
      </c>
      <c r="E17" s="618" t="s">
        <v>1005</v>
      </c>
      <c r="F17" s="618" t="s">
        <v>1005</v>
      </c>
      <c r="G17" s="618" t="s">
        <v>1005</v>
      </c>
      <c r="H17" s="618" t="s">
        <v>1005</v>
      </c>
      <c r="I17" s="618" t="s">
        <v>1005</v>
      </c>
      <c r="J17" s="618" t="s">
        <v>1005</v>
      </c>
      <c r="K17" s="618" t="s">
        <v>1005</v>
      </c>
      <c r="L17" s="619" t="s">
        <v>1005</v>
      </c>
      <c r="M17" s="618" t="s">
        <v>1005</v>
      </c>
      <c r="N17" s="618" t="s">
        <v>1005</v>
      </c>
      <c r="O17" s="618" t="s">
        <v>1005</v>
      </c>
      <c r="P17" s="618" t="s">
        <v>1005</v>
      </c>
      <c r="Q17" s="618" t="s">
        <v>1005</v>
      </c>
      <c r="R17" s="618" t="s">
        <v>1005</v>
      </c>
      <c r="S17" s="618" t="s">
        <v>1005</v>
      </c>
    </row>
    <row r="18" spans="1:19" s="82" customFormat="1" ht="6" customHeight="1">
      <c r="A18" s="712"/>
      <c r="B18" s="206"/>
      <c r="C18" s="711"/>
      <c r="D18" s="615"/>
      <c r="E18" s="620"/>
      <c r="F18" s="620"/>
      <c r="G18" s="620"/>
      <c r="H18" s="620"/>
      <c r="I18" s="620"/>
      <c r="J18" s="620"/>
      <c r="K18" s="620"/>
      <c r="L18" s="621"/>
      <c r="M18" s="620"/>
      <c r="N18" s="620"/>
      <c r="O18" s="620"/>
      <c r="P18" s="620"/>
      <c r="Q18" s="620"/>
      <c r="R18" s="620"/>
      <c r="S18" s="620"/>
    </row>
    <row r="19" spans="1:19" s="82" customFormat="1" ht="18" customHeight="1">
      <c r="A19" s="712"/>
      <c r="B19" s="205" t="s">
        <v>266</v>
      </c>
      <c r="C19" s="711"/>
      <c r="D19" s="622" t="s">
        <v>1005</v>
      </c>
      <c r="E19" s="618" t="s">
        <v>1005</v>
      </c>
      <c r="F19" s="618" t="s">
        <v>1005</v>
      </c>
      <c r="G19" s="618" t="s">
        <v>1005</v>
      </c>
      <c r="H19" s="618" t="s">
        <v>1005</v>
      </c>
      <c r="I19" s="618" t="s">
        <v>1005</v>
      </c>
      <c r="J19" s="618" t="s">
        <v>1005</v>
      </c>
      <c r="K19" s="618" t="s">
        <v>1005</v>
      </c>
      <c r="L19" s="619" t="s">
        <v>1005</v>
      </c>
      <c r="M19" s="618" t="s">
        <v>1005</v>
      </c>
      <c r="N19" s="618" t="s">
        <v>1005</v>
      </c>
      <c r="O19" s="618" t="s">
        <v>1005</v>
      </c>
      <c r="P19" s="618" t="s">
        <v>1005</v>
      </c>
      <c r="Q19" s="618" t="s">
        <v>1005</v>
      </c>
      <c r="R19" s="618" t="s">
        <v>1005</v>
      </c>
      <c r="S19" s="618" t="s">
        <v>1005</v>
      </c>
    </row>
    <row r="20" spans="1:19" s="82" customFormat="1" ht="18" customHeight="1">
      <c r="A20" s="712"/>
      <c r="B20" s="205" t="s">
        <v>267</v>
      </c>
      <c r="C20" s="711"/>
      <c r="D20" s="622" t="s">
        <v>1005</v>
      </c>
      <c r="E20" s="618" t="s">
        <v>1005</v>
      </c>
      <c r="F20" s="618" t="s">
        <v>1005</v>
      </c>
      <c r="G20" s="618" t="s">
        <v>1005</v>
      </c>
      <c r="H20" s="618" t="s">
        <v>1005</v>
      </c>
      <c r="I20" s="618" t="s">
        <v>1005</v>
      </c>
      <c r="J20" s="618" t="s">
        <v>1005</v>
      </c>
      <c r="K20" s="618" t="s">
        <v>1005</v>
      </c>
      <c r="L20" s="619" t="s">
        <v>1005</v>
      </c>
      <c r="M20" s="618" t="s">
        <v>1005</v>
      </c>
      <c r="N20" s="618" t="s">
        <v>1005</v>
      </c>
      <c r="O20" s="618" t="s">
        <v>1005</v>
      </c>
      <c r="P20" s="618" t="s">
        <v>1005</v>
      </c>
      <c r="Q20" s="618" t="s">
        <v>1005</v>
      </c>
      <c r="R20" s="618" t="s">
        <v>1005</v>
      </c>
      <c r="S20" s="618" t="s">
        <v>1005</v>
      </c>
    </row>
    <row r="21" spans="1:19" s="82" customFormat="1" ht="18" customHeight="1">
      <c r="A21" s="712"/>
      <c r="B21" s="205" t="s">
        <v>268</v>
      </c>
      <c r="C21" s="711"/>
      <c r="D21" s="622" t="s">
        <v>1005</v>
      </c>
      <c r="E21" s="618" t="s">
        <v>1005</v>
      </c>
      <c r="F21" s="618" t="s">
        <v>1005</v>
      </c>
      <c r="G21" s="618" t="s">
        <v>1005</v>
      </c>
      <c r="H21" s="618" t="s">
        <v>1005</v>
      </c>
      <c r="I21" s="618" t="s">
        <v>1005</v>
      </c>
      <c r="J21" s="618" t="s">
        <v>1005</v>
      </c>
      <c r="K21" s="618" t="s">
        <v>1005</v>
      </c>
      <c r="L21" s="619" t="s">
        <v>1005</v>
      </c>
      <c r="M21" s="618" t="s">
        <v>1005</v>
      </c>
      <c r="N21" s="618" t="s">
        <v>1005</v>
      </c>
      <c r="O21" s="618" t="s">
        <v>1005</v>
      </c>
      <c r="P21" s="618" t="s">
        <v>1005</v>
      </c>
      <c r="Q21" s="618" t="s">
        <v>1005</v>
      </c>
      <c r="R21" s="618" t="s">
        <v>1005</v>
      </c>
      <c r="S21" s="618" t="s">
        <v>1005</v>
      </c>
    </row>
    <row r="22" spans="1:19" s="82" customFormat="1" ht="6" customHeight="1">
      <c r="A22" s="712"/>
      <c r="B22" s="206"/>
      <c r="C22" s="711"/>
      <c r="D22" s="615"/>
      <c r="E22" s="616"/>
      <c r="F22" s="623"/>
      <c r="G22" s="620"/>
      <c r="H22" s="620"/>
      <c r="I22" s="620"/>
      <c r="J22" s="620"/>
      <c r="K22" s="620"/>
      <c r="L22" s="621"/>
      <c r="M22" s="623"/>
      <c r="N22" s="620"/>
      <c r="O22" s="620"/>
      <c r="P22" s="620"/>
      <c r="Q22" s="620"/>
      <c r="R22" s="620"/>
      <c r="S22" s="620"/>
    </row>
    <row r="23" spans="1:19" s="82" customFormat="1" ht="18" customHeight="1">
      <c r="A23" s="712"/>
      <c r="B23" s="205" t="s">
        <v>269</v>
      </c>
      <c r="C23" s="711"/>
      <c r="D23" s="622" t="s">
        <v>1005</v>
      </c>
      <c r="E23" s="618" t="s">
        <v>1005</v>
      </c>
      <c r="F23" s="618" t="s">
        <v>1005</v>
      </c>
      <c r="G23" s="618" t="s">
        <v>1005</v>
      </c>
      <c r="H23" s="618" t="s">
        <v>1005</v>
      </c>
      <c r="I23" s="618" t="s">
        <v>1005</v>
      </c>
      <c r="J23" s="618" t="s">
        <v>1005</v>
      </c>
      <c r="K23" s="618" t="s">
        <v>1005</v>
      </c>
      <c r="L23" s="619" t="s">
        <v>1005</v>
      </c>
      <c r="M23" s="618" t="s">
        <v>1005</v>
      </c>
      <c r="N23" s="618" t="s">
        <v>1005</v>
      </c>
      <c r="O23" s="618" t="s">
        <v>1005</v>
      </c>
      <c r="P23" s="618" t="s">
        <v>1005</v>
      </c>
      <c r="Q23" s="618" t="s">
        <v>1005</v>
      </c>
      <c r="R23" s="618" t="s">
        <v>1005</v>
      </c>
      <c r="S23" s="618" t="s">
        <v>1005</v>
      </c>
    </row>
    <row r="24" spans="1:19" s="82" customFormat="1" ht="6" customHeight="1">
      <c r="A24" s="712"/>
      <c r="B24" s="725"/>
      <c r="C24" s="711"/>
      <c r="D24" s="615"/>
      <c r="E24" s="616"/>
      <c r="F24" s="623"/>
      <c r="G24" s="620"/>
      <c r="H24" s="620"/>
      <c r="I24" s="620"/>
      <c r="J24" s="620"/>
      <c r="K24" s="620"/>
      <c r="L24" s="621"/>
      <c r="M24" s="623"/>
      <c r="N24" s="620"/>
      <c r="O24" s="620"/>
      <c r="P24" s="620"/>
      <c r="Q24" s="620"/>
      <c r="R24" s="620"/>
      <c r="S24" s="620"/>
    </row>
    <row r="25" spans="1:19" s="82" customFormat="1" ht="18" customHeight="1">
      <c r="A25" s="712"/>
      <c r="B25" s="207" t="s">
        <v>834</v>
      </c>
      <c r="C25" s="711"/>
      <c r="D25" s="622" t="s">
        <v>1005</v>
      </c>
      <c r="E25" s="624" t="s">
        <v>1005</v>
      </c>
      <c r="F25" s="617" t="s">
        <v>1005</v>
      </c>
      <c r="G25" s="618" t="s">
        <v>1005</v>
      </c>
      <c r="H25" s="618" t="s">
        <v>1005</v>
      </c>
      <c r="I25" s="618" t="s">
        <v>1005</v>
      </c>
      <c r="J25" s="618" t="s">
        <v>1005</v>
      </c>
      <c r="K25" s="618" t="s">
        <v>1005</v>
      </c>
      <c r="L25" s="619" t="s">
        <v>1005</v>
      </c>
      <c r="M25" s="617" t="s">
        <v>1005</v>
      </c>
      <c r="N25" s="618" t="s">
        <v>1005</v>
      </c>
      <c r="O25" s="618" t="s">
        <v>1005</v>
      </c>
      <c r="P25" s="618" t="s">
        <v>1005</v>
      </c>
      <c r="Q25" s="618" t="s">
        <v>1005</v>
      </c>
      <c r="R25" s="618" t="s">
        <v>1005</v>
      </c>
      <c r="S25" s="618" t="s">
        <v>1005</v>
      </c>
    </row>
    <row r="26" spans="1:19" s="82" customFormat="1" ht="6" customHeight="1">
      <c r="A26" s="712"/>
      <c r="B26" s="44"/>
      <c r="C26" s="711"/>
      <c r="D26" s="615"/>
      <c r="E26" s="616"/>
      <c r="F26" s="623"/>
      <c r="G26" s="620"/>
      <c r="H26" s="620"/>
      <c r="I26" s="620"/>
      <c r="J26" s="620"/>
      <c r="K26" s="620"/>
      <c r="L26" s="621"/>
      <c r="M26" s="623"/>
      <c r="N26" s="620"/>
      <c r="O26" s="620"/>
      <c r="P26" s="620"/>
      <c r="Q26" s="620"/>
      <c r="R26" s="620"/>
      <c r="S26" s="620"/>
    </row>
    <row r="27" spans="1:19" s="82" customFormat="1" ht="18" customHeight="1">
      <c r="A27" s="712"/>
      <c r="B27" s="207" t="s">
        <v>835</v>
      </c>
      <c r="C27" s="711"/>
      <c r="D27" s="622" t="s">
        <v>1005</v>
      </c>
      <c r="E27" s="624" t="s">
        <v>1005</v>
      </c>
      <c r="F27" s="617" t="s">
        <v>1005</v>
      </c>
      <c r="G27" s="618" t="s">
        <v>1005</v>
      </c>
      <c r="H27" s="618" t="s">
        <v>1005</v>
      </c>
      <c r="I27" s="618" t="s">
        <v>1005</v>
      </c>
      <c r="J27" s="618" t="s">
        <v>1005</v>
      </c>
      <c r="K27" s="618" t="s">
        <v>1005</v>
      </c>
      <c r="L27" s="619" t="s">
        <v>1005</v>
      </c>
      <c r="M27" s="617" t="s">
        <v>1005</v>
      </c>
      <c r="N27" s="618" t="s">
        <v>1005</v>
      </c>
      <c r="O27" s="618" t="s">
        <v>1005</v>
      </c>
      <c r="P27" s="618" t="s">
        <v>1005</v>
      </c>
      <c r="Q27" s="618" t="s">
        <v>1005</v>
      </c>
      <c r="R27" s="618" t="s">
        <v>1005</v>
      </c>
      <c r="S27" s="618" t="s">
        <v>1005</v>
      </c>
    </row>
    <row r="28" spans="1:19" s="82" customFormat="1" ht="18" customHeight="1">
      <c r="A28" s="712"/>
      <c r="B28" s="207" t="s">
        <v>836</v>
      </c>
      <c r="C28" s="711"/>
      <c r="D28" s="622" t="s">
        <v>1005</v>
      </c>
      <c r="E28" s="624" t="s">
        <v>1005</v>
      </c>
      <c r="F28" s="617" t="s">
        <v>1005</v>
      </c>
      <c r="G28" s="618" t="s">
        <v>1005</v>
      </c>
      <c r="H28" s="618" t="s">
        <v>1005</v>
      </c>
      <c r="I28" s="618" t="s">
        <v>1005</v>
      </c>
      <c r="J28" s="618" t="s">
        <v>1005</v>
      </c>
      <c r="K28" s="618" t="s">
        <v>1005</v>
      </c>
      <c r="L28" s="619" t="s">
        <v>1005</v>
      </c>
      <c r="M28" s="617" t="s">
        <v>1005</v>
      </c>
      <c r="N28" s="618" t="s">
        <v>1005</v>
      </c>
      <c r="O28" s="618" t="s">
        <v>1005</v>
      </c>
      <c r="P28" s="618" t="s">
        <v>1005</v>
      </c>
      <c r="Q28" s="618" t="s">
        <v>1005</v>
      </c>
      <c r="R28" s="618" t="s">
        <v>1005</v>
      </c>
      <c r="S28" s="618" t="s">
        <v>1005</v>
      </c>
    </row>
    <row r="29" spans="1:19" s="82" customFormat="1" ht="18" customHeight="1">
      <c r="A29" s="712"/>
      <c r="B29" s="207" t="s">
        <v>837</v>
      </c>
      <c r="C29" s="711"/>
      <c r="D29" s="622" t="s">
        <v>1005</v>
      </c>
      <c r="E29" s="624" t="s">
        <v>1005</v>
      </c>
      <c r="F29" s="617" t="s">
        <v>1005</v>
      </c>
      <c r="G29" s="618" t="s">
        <v>1005</v>
      </c>
      <c r="H29" s="618" t="s">
        <v>1005</v>
      </c>
      <c r="I29" s="618" t="s">
        <v>1005</v>
      </c>
      <c r="J29" s="618" t="s">
        <v>1005</v>
      </c>
      <c r="K29" s="618" t="s">
        <v>1005</v>
      </c>
      <c r="L29" s="619" t="s">
        <v>1005</v>
      </c>
      <c r="M29" s="617" t="s">
        <v>1005</v>
      </c>
      <c r="N29" s="618" t="s">
        <v>1005</v>
      </c>
      <c r="O29" s="618" t="s">
        <v>1005</v>
      </c>
      <c r="P29" s="618" t="s">
        <v>1005</v>
      </c>
      <c r="Q29" s="618" t="s">
        <v>1005</v>
      </c>
      <c r="R29" s="618" t="s">
        <v>1005</v>
      </c>
      <c r="S29" s="618" t="s">
        <v>1005</v>
      </c>
    </row>
    <row r="30" spans="1:19" s="82" customFormat="1" ht="6" customHeight="1">
      <c r="A30" s="712"/>
      <c r="B30" s="44"/>
      <c r="C30" s="711"/>
      <c r="D30" s="615"/>
      <c r="E30" s="616"/>
      <c r="F30" s="623"/>
      <c r="G30" s="620"/>
      <c r="H30" s="620"/>
      <c r="I30" s="620"/>
      <c r="J30" s="620"/>
      <c r="K30" s="620"/>
      <c r="L30" s="621"/>
      <c r="M30" s="623"/>
      <c r="N30" s="620"/>
      <c r="O30" s="620"/>
      <c r="P30" s="620"/>
      <c r="Q30" s="620"/>
      <c r="R30" s="620"/>
      <c r="S30" s="620"/>
    </row>
    <row r="31" spans="1:19" s="82" customFormat="1" ht="18" customHeight="1">
      <c r="A31" s="712"/>
      <c r="B31" s="207" t="s">
        <v>838</v>
      </c>
      <c r="C31" s="711"/>
      <c r="D31" s="622" t="s">
        <v>1005</v>
      </c>
      <c r="E31" s="624" t="s">
        <v>1005</v>
      </c>
      <c r="F31" s="617" t="s">
        <v>1005</v>
      </c>
      <c r="G31" s="618" t="s">
        <v>1005</v>
      </c>
      <c r="H31" s="618" t="s">
        <v>1005</v>
      </c>
      <c r="I31" s="618" t="s">
        <v>1005</v>
      </c>
      <c r="J31" s="618" t="s">
        <v>1005</v>
      </c>
      <c r="K31" s="618" t="s">
        <v>1005</v>
      </c>
      <c r="L31" s="619" t="s">
        <v>1005</v>
      </c>
      <c r="M31" s="617" t="s">
        <v>1005</v>
      </c>
      <c r="N31" s="618" t="s">
        <v>1005</v>
      </c>
      <c r="O31" s="618" t="s">
        <v>1005</v>
      </c>
      <c r="P31" s="618" t="s">
        <v>1005</v>
      </c>
      <c r="Q31" s="618" t="s">
        <v>1005</v>
      </c>
      <c r="R31" s="618" t="s">
        <v>1005</v>
      </c>
      <c r="S31" s="618" t="s">
        <v>1005</v>
      </c>
    </row>
    <row r="32" spans="1:19" s="82" customFormat="1" ht="18" customHeight="1">
      <c r="A32" s="712"/>
      <c r="B32" s="207" t="s">
        <v>839</v>
      </c>
      <c r="C32" s="711"/>
      <c r="D32" s="622" t="s">
        <v>1005</v>
      </c>
      <c r="E32" s="624" t="s">
        <v>1005</v>
      </c>
      <c r="F32" s="617" t="s">
        <v>1005</v>
      </c>
      <c r="G32" s="618" t="s">
        <v>1005</v>
      </c>
      <c r="H32" s="618" t="s">
        <v>1005</v>
      </c>
      <c r="I32" s="618" t="s">
        <v>1005</v>
      </c>
      <c r="J32" s="618" t="s">
        <v>1005</v>
      </c>
      <c r="K32" s="618" t="s">
        <v>1005</v>
      </c>
      <c r="L32" s="619" t="s">
        <v>1005</v>
      </c>
      <c r="M32" s="617" t="s">
        <v>1005</v>
      </c>
      <c r="N32" s="618" t="s">
        <v>1005</v>
      </c>
      <c r="O32" s="618" t="s">
        <v>1005</v>
      </c>
      <c r="P32" s="618" t="s">
        <v>1005</v>
      </c>
      <c r="Q32" s="618" t="s">
        <v>1005</v>
      </c>
      <c r="R32" s="618" t="s">
        <v>1005</v>
      </c>
      <c r="S32" s="618" t="s">
        <v>1005</v>
      </c>
    </row>
    <row r="33" spans="1:19" s="82" customFormat="1" ht="18" customHeight="1">
      <c r="A33" s="712"/>
      <c r="B33" s="207" t="s">
        <v>840</v>
      </c>
      <c r="C33" s="711"/>
      <c r="D33" s="622" t="s">
        <v>1005</v>
      </c>
      <c r="E33" s="624" t="s">
        <v>1005</v>
      </c>
      <c r="F33" s="617" t="s">
        <v>1005</v>
      </c>
      <c r="G33" s="618" t="s">
        <v>1005</v>
      </c>
      <c r="H33" s="618" t="s">
        <v>1005</v>
      </c>
      <c r="I33" s="618" t="s">
        <v>1005</v>
      </c>
      <c r="J33" s="618" t="s">
        <v>1005</v>
      </c>
      <c r="K33" s="618" t="s">
        <v>1005</v>
      </c>
      <c r="L33" s="619" t="s">
        <v>1005</v>
      </c>
      <c r="M33" s="617" t="s">
        <v>1005</v>
      </c>
      <c r="N33" s="618" t="s">
        <v>1005</v>
      </c>
      <c r="O33" s="618" t="s">
        <v>1005</v>
      </c>
      <c r="P33" s="618" t="s">
        <v>1005</v>
      </c>
      <c r="Q33" s="618" t="s">
        <v>1005</v>
      </c>
      <c r="R33" s="618" t="s">
        <v>1005</v>
      </c>
      <c r="S33" s="618" t="s">
        <v>1005</v>
      </c>
    </row>
    <row r="34" spans="1:19" s="82" customFormat="1" ht="6" customHeight="1">
      <c r="A34" s="712"/>
      <c r="B34" s="44"/>
      <c r="C34" s="711"/>
      <c r="D34" s="615"/>
      <c r="E34" s="616"/>
      <c r="F34" s="623"/>
      <c r="G34" s="620"/>
      <c r="H34" s="620"/>
      <c r="I34" s="620"/>
      <c r="J34" s="620"/>
      <c r="K34" s="620"/>
      <c r="L34" s="621"/>
      <c r="M34" s="623"/>
      <c r="N34" s="620"/>
      <c r="O34" s="620"/>
      <c r="P34" s="620"/>
      <c r="Q34" s="620"/>
      <c r="R34" s="620"/>
      <c r="S34" s="620"/>
    </row>
    <row r="35" spans="1:19" s="82" customFormat="1" ht="18" customHeight="1">
      <c r="A35" s="712"/>
      <c r="B35" s="207" t="s">
        <v>841</v>
      </c>
      <c r="C35" s="711"/>
      <c r="D35" s="622" t="s">
        <v>1005</v>
      </c>
      <c r="E35" s="624" t="s">
        <v>1005</v>
      </c>
      <c r="F35" s="617" t="s">
        <v>1005</v>
      </c>
      <c r="G35" s="618" t="s">
        <v>1005</v>
      </c>
      <c r="H35" s="618" t="s">
        <v>1005</v>
      </c>
      <c r="I35" s="618" t="s">
        <v>1005</v>
      </c>
      <c r="J35" s="618" t="s">
        <v>1005</v>
      </c>
      <c r="K35" s="618" t="s">
        <v>1005</v>
      </c>
      <c r="L35" s="619" t="s">
        <v>1005</v>
      </c>
      <c r="M35" s="617" t="s">
        <v>1005</v>
      </c>
      <c r="N35" s="618" t="s">
        <v>1005</v>
      </c>
      <c r="O35" s="618" t="s">
        <v>1005</v>
      </c>
      <c r="P35" s="618" t="s">
        <v>1005</v>
      </c>
      <c r="Q35" s="618" t="s">
        <v>1005</v>
      </c>
      <c r="R35" s="618" t="s">
        <v>1005</v>
      </c>
      <c r="S35" s="618" t="s">
        <v>1005</v>
      </c>
    </row>
    <row r="36" spans="1:19" s="82" customFormat="1" ht="18" customHeight="1">
      <c r="A36" s="712"/>
      <c r="B36" s="207" t="s">
        <v>842</v>
      </c>
      <c r="C36" s="711"/>
      <c r="D36" s="622" t="s">
        <v>1005</v>
      </c>
      <c r="E36" s="624" t="s">
        <v>1005</v>
      </c>
      <c r="F36" s="617" t="s">
        <v>1005</v>
      </c>
      <c r="G36" s="617" t="s">
        <v>1005</v>
      </c>
      <c r="H36" s="617" t="s">
        <v>1005</v>
      </c>
      <c r="I36" s="617" t="s">
        <v>1005</v>
      </c>
      <c r="J36" s="617" t="s">
        <v>1005</v>
      </c>
      <c r="K36" s="617" t="s">
        <v>1005</v>
      </c>
      <c r="L36" s="625" t="s">
        <v>1005</v>
      </c>
      <c r="M36" s="617" t="s">
        <v>1005</v>
      </c>
      <c r="N36" s="617" t="s">
        <v>1005</v>
      </c>
      <c r="O36" s="617" t="s">
        <v>1005</v>
      </c>
      <c r="P36" s="617" t="s">
        <v>1005</v>
      </c>
      <c r="Q36" s="617" t="s">
        <v>1005</v>
      </c>
      <c r="R36" s="617" t="s">
        <v>1005</v>
      </c>
      <c r="S36" s="617" t="s">
        <v>1005</v>
      </c>
    </row>
    <row r="37" spans="1:19" s="82" customFormat="1" ht="18" customHeight="1">
      <c r="A37" s="712"/>
      <c r="B37" s="207" t="s">
        <v>843</v>
      </c>
      <c r="C37" s="711"/>
      <c r="D37" s="622" t="s">
        <v>1005</v>
      </c>
      <c r="E37" s="624" t="s">
        <v>1005</v>
      </c>
      <c r="F37" s="617" t="s">
        <v>1005</v>
      </c>
      <c r="G37" s="618" t="s">
        <v>1005</v>
      </c>
      <c r="H37" s="618" t="s">
        <v>1005</v>
      </c>
      <c r="I37" s="618" t="s">
        <v>1005</v>
      </c>
      <c r="J37" s="618" t="s">
        <v>1005</v>
      </c>
      <c r="K37" s="618" t="s">
        <v>1005</v>
      </c>
      <c r="L37" s="619" t="s">
        <v>1005</v>
      </c>
      <c r="M37" s="617" t="s">
        <v>1005</v>
      </c>
      <c r="N37" s="618" t="s">
        <v>1005</v>
      </c>
      <c r="O37" s="618" t="s">
        <v>1005</v>
      </c>
      <c r="P37" s="618" t="s">
        <v>1005</v>
      </c>
      <c r="Q37" s="618" t="s">
        <v>1005</v>
      </c>
      <c r="R37" s="618" t="s">
        <v>1005</v>
      </c>
      <c r="S37" s="618" t="s">
        <v>1005</v>
      </c>
    </row>
    <row r="38" spans="1:19" s="82" customFormat="1" ht="6" customHeight="1">
      <c r="A38" s="712"/>
      <c r="B38" s="44"/>
      <c r="C38" s="711"/>
      <c r="D38" s="615"/>
      <c r="E38" s="616"/>
      <c r="F38" s="623"/>
      <c r="G38" s="620"/>
      <c r="H38" s="620"/>
      <c r="I38" s="620"/>
      <c r="J38" s="620"/>
      <c r="K38" s="620"/>
      <c r="L38" s="621"/>
      <c r="M38" s="623"/>
      <c r="N38" s="620"/>
      <c r="O38" s="620"/>
      <c r="P38" s="620"/>
      <c r="Q38" s="620"/>
      <c r="R38" s="620"/>
      <c r="S38" s="620"/>
    </row>
    <row r="39" spans="1:19" s="82" customFormat="1" ht="18" customHeight="1">
      <c r="A39" s="712"/>
      <c r="B39" s="207" t="s">
        <v>844</v>
      </c>
      <c r="C39" s="711"/>
      <c r="D39" s="622" t="s">
        <v>1005</v>
      </c>
      <c r="E39" s="624" t="s">
        <v>1005</v>
      </c>
      <c r="F39" s="617" t="s">
        <v>1005</v>
      </c>
      <c r="G39" s="618" t="s">
        <v>1005</v>
      </c>
      <c r="H39" s="618" t="s">
        <v>1005</v>
      </c>
      <c r="I39" s="618" t="s">
        <v>1005</v>
      </c>
      <c r="J39" s="618" t="s">
        <v>1005</v>
      </c>
      <c r="K39" s="618" t="s">
        <v>1005</v>
      </c>
      <c r="L39" s="619" t="s">
        <v>1005</v>
      </c>
      <c r="M39" s="617" t="s">
        <v>1005</v>
      </c>
      <c r="N39" s="618" t="s">
        <v>1005</v>
      </c>
      <c r="O39" s="618" t="s">
        <v>1005</v>
      </c>
      <c r="P39" s="618" t="s">
        <v>1005</v>
      </c>
      <c r="Q39" s="618" t="s">
        <v>1005</v>
      </c>
      <c r="R39" s="618" t="s">
        <v>1005</v>
      </c>
      <c r="S39" s="618" t="s">
        <v>1005</v>
      </c>
    </row>
    <row r="40" spans="1:19" s="82" customFormat="1" ht="18" customHeight="1">
      <c r="A40" s="712"/>
      <c r="B40" s="207" t="s">
        <v>845</v>
      </c>
      <c r="C40" s="711"/>
      <c r="D40" s="622" t="s">
        <v>1005</v>
      </c>
      <c r="E40" s="624" t="s">
        <v>1005</v>
      </c>
      <c r="F40" s="617" t="s">
        <v>1005</v>
      </c>
      <c r="G40" s="618" t="s">
        <v>1005</v>
      </c>
      <c r="H40" s="618" t="s">
        <v>1005</v>
      </c>
      <c r="I40" s="618" t="s">
        <v>1005</v>
      </c>
      <c r="J40" s="618" t="s">
        <v>1005</v>
      </c>
      <c r="K40" s="618" t="s">
        <v>1005</v>
      </c>
      <c r="L40" s="619" t="s">
        <v>1005</v>
      </c>
      <c r="M40" s="617" t="s">
        <v>1005</v>
      </c>
      <c r="N40" s="618" t="s">
        <v>1005</v>
      </c>
      <c r="O40" s="618" t="s">
        <v>1005</v>
      </c>
      <c r="P40" s="618" t="s">
        <v>1005</v>
      </c>
      <c r="Q40" s="618" t="s">
        <v>1005</v>
      </c>
      <c r="R40" s="618" t="s">
        <v>1005</v>
      </c>
      <c r="S40" s="618" t="s">
        <v>1005</v>
      </c>
    </row>
    <row r="41" spans="1:19" s="82" customFormat="1" ht="18" customHeight="1" thickBot="1">
      <c r="A41" s="726"/>
      <c r="B41" s="208" t="s">
        <v>846</v>
      </c>
      <c r="C41" s="727"/>
      <c r="D41" s="626" t="s">
        <v>1005</v>
      </c>
      <c r="E41" s="627" t="s">
        <v>1005</v>
      </c>
      <c r="F41" s="628" t="s">
        <v>1005</v>
      </c>
      <c r="G41" s="629" t="s">
        <v>1005</v>
      </c>
      <c r="H41" s="629" t="s">
        <v>1005</v>
      </c>
      <c r="I41" s="629" t="s">
        <v>1005</v>
      </c>
      <c r="J41" s="629" t="s">
        <v>1005</v>
      </c>
      <c r="K41" s="629" t="s">
        <v>1005</v>
      </c>
      <c r="L41" s="630" t="s">
        <v>1005</v>
      </c>
      <c r="M41" s="628" t="s">
        <v>1005</v>
      </c>
      <c r="N41" s="629" t="s">
        <v>1005</v>
      </c>
      <c r="O41" s="629" t="s">
        <v>1005</v>
      </c>
      <c r="P41" s="629" t="s">
        <v>1005</v>
      </c>
      <c r="Q41" s="629" t="s">
        <v>1005</v>
      </c>
      <c r="R41" s="629" t="s">
        <v>1005</v>
      </c>
      <c r="S41" s="629" t="s">
        <v>1005</v>
      </c>
    </row>
  </sheetData>
  <mergeCells count="16">
    <mergeCell ref="L2:S2"/>
    <mergeCell ref="A2:K2"/>
    <mergeCell ref="A6:A10"/>
    <mergeCell ref="B6:B10"/>
    <mergeCell ref="D6:K6"/>
    <mergeCell ref="F7:K7"/>
    <mergeCell ref="D7:D8"/>
    <mergeCell ref="E7:E8"/>
    <mergeCell ref="D9:D10"/>
    <mergeCell ref="E9:E10"/>
    <mergeCell ref="F8:K8"/>
    <mergeCell ref="L6:S6"/>
    <mergeCell ref="M7:S7"/>
    <mergeCell ref="L8:L10"/>
    <mergeCell ref="M8:R8"/>
    <mergeCell ref="S8:S10"/>
  </mergeCells>
  <printOptions horizontalCentered="1"/>
  <pageMargins left="1.1811023622047245" right="1.1811023622047245" top="1.5748031496062993" bottom="1.5748031496062993" header="0.5118110236220472" footer="0.9055118110236221"/>
  <pageSetup firstPageNumber="14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9.xml><?xml version="1.0" encoding="utf-8"?>
<worksheet xmlns="http://schemas.openxmlformats.org/spreadsheetml/2006/main" xmlns:r="http://schemas.openxmlformats.org/officeDocument/2006/relationships">
  <dimension ref="A1:S41"/>
  <sheetViews>
    <sheetView showGridLines="0" zoomScale="120" zoomScaleNormal="120" workbookViewId="0" topLeftCell="A1">
      <selection activeCell="S3" sqref="S3:S5"/>
    </sheetView>
  </sheetViews>
  <sheetFormatPr defaultColWidth="9.00390625" defaultRowHeight="16.5"/>
  <cols>
    <col min="1" max="1" width="0.6171875" style="110" customWidth="1"/>
    <col min="2" max="2" width="19.125" style="110" customWidth="1"/>
    <col min="3" max="3" width="0.37109375" style="110" customWidth="1"/>
    <col min="4" max="5" width="5.625" style="110" customWidth="1"/>
    <col min="6" max="6" width="8.625" style="110" customWidth="1"/>
    <col min="7" max="7" width="7.625" style="110" customWidth="1"/>
    <col min="8" max="8" width="6.625" style="110" customWidth="1"/>
    <col min="9" max="9" width="6.125" style="110" customWidth="1"/>
    <col min="10" max="10" width="5.625" style="110" customWidth="1"/>
    <col min="11" max="11" width="8.625" style="110" customWidth="1"/>
    <col min="12" max="12" width="9.125" style="110" customWidth="1"/>
    <col min="13" max="15" width="9.625" style="110" customWidth="1"/>
    <col min="16" max="17" width="9.125" style="110" customWidth="1"/>
    <col min="18" max="18" width="9.625" style="110" customWidth="1"/>
    <col min="19" max="19" width="9.125" style="110" customWidth="1"/>
    <col min="20" max="16384" width="9.00390625" style="110" customWidth="1"/>
  </cols>
  <sheetData>
    <row r="1" spans="1:19" s="82" customFormat="1" ht="18" customHeight="1">
      <c r="A1" s="324" t="s">
        <v>973</v>
      </c>
      <c r="S1" s="87" t="s">
        <v>981</v>
      </c>
    </row>
    <row r="2" spans="1:19" s="83" customFormat="1" ht="24.75" customHeight="1">
      <c r="A2" s="1033" t="s">
        <v>381</v>
      </c>
      <c r="B2" s="1032"/>
      <c r="C2" s="1032"/>
      <c r="D2" s="1032"/>
      <c r="E2" s="1032"/>
      <c r="F2" s="1032"/>
      <c r="G2" s="1032"/>
      <c r="H2" s="1032"/>
      <c r="I2" s="1032"/>
      <c r="J2" s="1032"/>
      <c r="K2" s="1032"/>
      <c r="L2" s="1032" t="s">
        <v>111</v>
      </c>
      <c r="M2" s="1032"/>
      <c r="N2" s="1032"/>
      <c r="O2" s="1032"/>
      <c r="P2" s="1032"/>
      <c r="Q2" s="1032"/>
      <c r="R2" s="1032"/>
      <c r="S2" s="1032"/>
    </row>
    <row r="3" spans="1:19" s="721" customFormat="1" ht="12" customHeight="1">
      <c r="A3" s="717"/>
      <c r="B3" s="717"/>
      <c r="C3" s="717"/>
      <c r="D3" s="717"/>
      <c r="E3" s="717"/>
      <c r="F3" s="717"/>
      <c r="G3" s="717"/>
      <c r="H3" s="717"/>
      <c r="I3" s="717"/>
      <c r="J3" s="717"/>
      <c r="K3" s="718" t="s">
        <v>942</v>
      </c>
      <c r="L3" s="720"/>
      <c r="M3" s="720"/>
      <c r="S3" s="716" t="s">
        <v>490</v>
      </c>
    </row>
    <row r="4" spans="1:19" s="721" customFormat="1" ht="12" customHeight="1">
      <c r="A4" s="722"/>
      <c r="B4" s="722"/>
      <c r="C4" s="722"/>
      <c r="K4" s="723" t="s">
        <v>878</v>
      </c>
      <c r="S4" s="716" t="s">
        <v>489</v>
      </c>
    </row>
    <row r="5" spans="1:19" s="721" customFormat="1" ht="12" customHeight="1" thickBot="1">
      <c r="A5" s="723"/>
      <c r="B5" s="723"/>
      <c r="C5" s="723"/>
      <c r="K5" s="718" t="s">
        <v>951</v>
      </c>
      <c r="S5" s="716" t="s">
        <v>488</v>
      </c>
    </row>
    <row r="6" spans="1:19" s="82" customFormat="1" ht="14.25" customHeight="1">
      <c r="A6" s="1034"/>
      <c r="B6" s="1037" t="s">
        <v>382</v>
      </c>
      <c r="C6" s="768"/>
      <c r="D6" s="1038" t="s">
        <v>503</v>
      </c>
      <c r="E6" s="1027"/>
      <c r="F6" s="1027"/>
      <c r="G6" s="1027"/>
      <c r="H6" s="1027"/>
      <c r="I6" s="1027"/>
      <c r="J6" s="1027"/>
      <c r="K6" s="1027"/>
      <c r="L6" s="1026" t="s">
        <v>426</v>
      </c>
      <c r="M6" s="1027"/>
      <c r="N6" s="1027"/>
      <c r="O6" s="1027"/>
      <c r="P6" s="1027"/>
      <c r="Q6" s="1027"/>
      <c r="R6" s="1027"/>
      <c r="S6" s="1028"/>
    </row>
    <row r="7" spans="1:19" s="82" customFormat="1" ht="14.25" customHeight="1">
      <c r="A7" s="1035"/>
      <c r="B7" s="1035"/>
      <c r="C7" s="711"/>
      <c r="D7" s="1039" t="s">
        <v>950</v>
      </c>
      <c r="E7" s="1041" t="s">
        <v>954</v>
      </c>
      <c r="F7" s="1023" t="s">
        <v>404</v>
      </c>
      <c r="G7" s="1024"/>
      <c r="H7" s="1024"/>
      <c r="I7" s="1024"/>
      <c r="J7" s="1024"/>
      <c r="K7" s="1024"/>
      <c r="L7" s="769" t="s">
        <v>405</v>
      </c>
      <c r="M7" s="1023" t="s">
        <v>406</v>
      </c>
      <c r="N7" s="1024"/>
      <c r="O7" s="1024"/>
      <c r="P7" s="1024"/>
      <c r="Q7" s="1024"/>
      <c r="R7" s="1024"/>
      <c r="S7" s="1025"/>
    </row>
    <row r="8" spans="1:19" s="82" customFormat="1" ht="14.25" customHeight="1">
      <c r="A8" s="1035"/>
      <c r="B8" s="1035"/>
      <c r="C8" s="711"/>
      <c r="D8" s="1040"/>
      <c r="E8" s="1042"/>
      <c r="F8" s="1023" t="s">
        <v>407</v>
      </c>
      <c r="G8" s="1024"/>
      <c r="H8" s="1024"/>
      <c r="I8" s="1024"/>
      <c r="J8" s="1024"/>
      <c r="K8" s="1025"/>
      <c r="L8" s="1029" t="s">
        <v>408</v>
      </c>
      <c r="M8" s="1023" t="s">
        <v>407</v>
      </c>
      <c r="N8" s="1024"/>
      <c r="O8" s="1024"/>
      <c r="P8" s="1024"/>
      <c r="Q8" s="1024"/>
      <c r="R8" s="1025"/>
      <c r="S8" s="1029" t="s">
        <v>408</v>
      </c>
    </row>
    <row r="9" spans="1:19" s="82" customFormat="1" ht="27" customHeight="1">
      <c r="A9" s="1035"/>
      <c r="B9" s="1035"/>
      <c r="C9" s="711"/>
      <c r="D9" s="1040" t="s">
        <v>409</v>
      </c>
      <c r="E9" s="1042" t="s">
        <v>410</v>
      </c>
      <c r="F9" s="771" t="s">
        <v>411</v>
      </c>
      <c r="G9" s="771" t="s">
        <v>412</v>
      </c>
      <c r="H9" s="770" t="s">
        <v>413</v>
      </c>
      <c r="I9" s="770" t="s">
        <v>414</v>
      </c>
      <c r="J9" s="770" t="s">
        <v>415</v>
      </c>
      <c r="K9" s="770" t="s">
        <v>416</v>
      </c>
      <c r="L9" s="1030"/>
      <c r="M9" s="770" t="s">
        <v>411</v>
      </c>
      <c r="N9" s="771" t="s">
        <v>412</v>
      </c>
      <c r="O9" s="770" t="s">
        <v>413</v>
      </c>
      <c r="P9" s="770" t="s">
        <v>414</v>
      </c>
      <c r="Q9" s="770" t="s">
        <v>415</v>
      </c>
      <c r="R9" s="770" t="s">
        <v>416</v>
      </c>
      <c r="S9" s="1030"/>
    </row>
    <row r="10" spans="1:19" s="82" customFormat="1" ht="27" customHeight="1" thickBot="1">
      <c r="A10" s="1036"/>
      <c r="B10" s="1036"/>
      <c r="C10" s="727"/>
      <c r="D10" s="1043"/>
      <c r="E10" s="1044"/>
      <c r="F10" s="772" t="s">
        <v>417</v>
      </c>
      <c r="G10" s="772" t="s">
        <v>418</v>
      </c>
      <c r="H10" s="773" t="s">
        <v>419</v>
      </c>
      <c r="I10" s="773" t="s">
        <v>420</v>
      </c>
      <c r="J10" s="773" t="s">
        <v>421</v>
      </c>
      <c r="K10" s="773" t="s">
        <v>422</v>
      </c>
      <c r="L10" s="1031"/>
      <c r="M10" s="773" t="s">
        <v>417</v>
      </c>
      <c r="N10" s="772" t="s">
        <v>418</v>
      </c>
      <c r="O10" s="773" t="s">
        <v>419</v>
      </c>
      <c r="P10" s="773" t="s">
        <v>420</v>
      </c>
      <c r="Q10" s="773" t="s">
        <v>421</v>
      </c>
      <c r="R10" s="773" t="s">
        <v>423</v>
      </c>
      <c r="S10" s="1031"/>
    </row>
    <row r="11" spans="1:19" s="82" customFormat="1" ht="18" customHeight="1">
      <c r="A11" s="712"/>
      <c r="B11" s="205" t="s">
        <v>424</v>
      </c>
      <c r="C11" s="711"/>
      <c r="D11" s="631" t="s">
        <v>425</v>
      </c>
      <c r="E11" s="632" t="s">
        <v>425</v>
      </c>
      <c r="F11" s="386" t="s">
        <v>425</v>
      </c>
      <c r="G11" s="260" t="s">
        <v>425</v>
      </c>
      <c r="H11" s="260" t="s">
        <v>425</v>
      </c>
      <c r="I11" s="260" t="s">
        <v>425</v>
      </c>
      <c r="J11" s="260" t="s">
        <v>425</v>
      </c>
      <c r="K11" s="260" t="s">
        <v>425</v>
      </c>
      <c r="L11" s="576" t="s">
        <v>425</v>
      </c>
      <c r="M11" s="386" t="s">
        <v>425</v>
      </c>
      <c r="N11" s="260" t="s">
        <v>425</v>
      </c>
      <c r="O11" s="260" t="s">
        <v>425</v>
      </c>
      <c r="P11" s="260" t="s">
        <v>425</v>
      </c>
      <c r="Q11" s="260" t="s">
        <v>425</v>
      </c>
      <c r="R11" s="260" t="s">
        <v>425</v>
      </c>
      <c r="S11" s="260" t="s">
        <v>425</v>
      </c>
    </row>
    <row r="12" spans="1:19" s="82" customFormat="1" ht="18" customHeight="1">
      <c r="A12" s="712"/>
      <c r="B12" s="205" t="s">
        <v>261</v>
      </c>
      <c r="C12" s="711"/>
      <c r="D12" s="631" t="s">
        <v>1005</v>
      </c>
      <c r="E12" s="631" t="s">
        <v>1005</v>
      </c>
      <c r="F12" s="633" t="s">
        <v>1005</v>
      </c>
      <c r="G12" s="631" t="s">
        <v>1005</v>
      </c>
      <c r="H12" s="631" t="s">
        <v>1005</v>
      </c>
      <c r="I12" s="631" t="s">
        <v>1005</v>
      </c>
      <c r="J12" s="631" t="s">
        <v>1005</v>
      </c>
      <c r="K12" s="631" t="s">
        <v>1005</v>
      </c>
      <c r="L12" s="576" t="s">
        <v>1005</v>
      </c>
      <c r="M12" s="386" t="s">
        <v>1005</v>
      </c>
      <c r="N12" s="260" t="s">
        <v>1005</v>
      </c>
      <c r="O12" s="260" t="s">
        <v>1005</v>
      </c>
      <c r="P12" s="260" t="s">
        <v>1005</v>
      </c>
      <c r="Q12" s="260" t="s">
        <v>1005</v>
      </c>
      <c r="R12" s="260" t="s">
        <v>1005</v>
      </c>
      <c r="S12" s="260" t="s">
        <v>1005</v>
      </c>
    </row>
    <row r="13" spans="1:19" s="82" customFormat="1" ht="18" customHeight="1">
      <c r="A13" s="712"/>
      <c r="B13" s="205" t="s">
        <v>262</v>
      </c>
      <c r="C13" s="711"/>
      <c r="D13" s="631" t="s">
        <v>975</v>
      </c>
      <c r="E13" s="632" t="s">
        <v>975</v>
      </c>
      <c r="F13" s="386" t="s">
        <v>975</v>
      </c>
      <c r="G13" s="260" t="s">
        <v>975</v>
      </c>
      <c r="H13" s="260" t="s">
        <v>975</v>
      </c>
      <c r="I13" s="260" t="s">
        <v>975</v>
      </c>
      <c r="J13" s="260" t="s">
        <v>975</v>
      </c>
      <c r="K13" s="260" t="s">
        <v>975</v>
      </c>
      <c r="L13" s="576" t="s">
        <v>975</v>
      </c>
      <c r="M13" s="386" t="s">
        <v>975</v>
      </c>
      <c r="N13" s="260" t="s">
        <v>975</v>
      </c>
      <c r="O13" s="260" t="s">
        <v>975</v>
      </c>
      <c r="P13" s="260" t="s">
        <v>975</v>
      </c>
      <c r="Q13" s="260" t="s">
        <v>975</v>
      </c>
      <c r="R13" s="260" t="s">
        <v>975</v>
      </c>
      <c r="S13" s="260" t="s">
        <v>975</v>
      </c>
    </row>
    <row r="14" spans="1:19" s="82" customFormat="1" ht="6" customHeight="1">
      <c r="A14" s="712"/>
      <c r="B14" s="206"/>
      <c r="C14" s="711"/>
      <c r="D14" s="634"/>
      <c r="E14" s="635"/>
      <c r="F14" s="531"/>
      <c r="G14" s="143"/>
      <c r="H14" s="143"/>
      <c r="I14" s="143"/>
      <c r="J14" s="143"/>
      <c r="K14" s="143"/>
      <c r="L14" s="143"/>
      <c r="M14" s="531"/>
      <c r="N14" s="142"/>
      <c r="O14" s="142"/>
      <c r="P14" s="142"/>
      <c r="Q14" s="142"/>
      <c r="R14" s="142"/>
      <c r="S14" s="142"/>
    </row>
    <row r="15" spans="1:19" s="82" customFormat="1" ht="18" customHeight="1">
      <c r="A15" s="712"/>
      <c r="B15" s="205" t="s">
        <v>263</v>
      </c>
      <c r="C15" s="711"/>
      <c r="D15" s="631" t="s">
        <v>1005</v>
      </c>
      <c r="E15" s="631" t="s">
        <v>1005</v>
      </c>
      <c r="F15" s="633" t="s">
        <v>1005</v>
      </c>
      <c r="G15" s="631" t="s">
        <v>1005</v>
      </c>
      <c r="H15" s="631" t="s">
        <v>1005</v>
      </c>
      <c r="I15" s="631" t="s">
        <v>1005</v>
      </c>
      <c r="J15" s="631" t="s">
        <v>1005</v>
      </c>
      <c r="K15" s="631" t="s">
        <v>1005</v>
      </c>
      <c r="L15" s="576" t="s">
        <v>1005</v>
      </c>
      <c r="M15" s="386" t="s">
        <v>1005</v>
      </c>
      <c r="N15" s="260" t="s">
        <v>1005</v>
      </c>
      <c r="O15" s="260" t="s">
        <v>1005</v>
      </c>
      <c r="P15" s="260" t="s">
        <v>1005</v>
      </c>
      <c r="Q15" s="260" t="s">
        <v>1005</v>
      </c>
      <c r="R15" s="260" t="s">
        <v>1005</v>
      </c>
      <c r="S15" s="260" t="s">
        <v>1005</v>
      </c>
    </row>
    <row r="16" spans="1:19" s="82" customFormat="1" ht="18" customHeight="1">
      <c r="A16" s="712"/>
      <c r="B16" s="205" t="s">
        <v>264</v>
      </c>
      <c r="C16" s="711"/>
      <c r="D16" s="631" t="s">
        <v>1005</v>
      </c>
      <c r="E16" s="631" t="s">
        <v>1005</v>
      </c>
      <c r="F16" s="633" t="s">
        <v>1005</v>
      </c>
      <c r="G16" s="631" t="s">
        <v>1005</v>
      </c>
      <c r="H16" s="631" t="s">
        <v>1005</v>
      </c>
      <c r="I16" s="631" t="s">
        <v>1005</v>
      </c>
      <c r="J16" s="631" t="s">
        <v>1005</v>
      </c>
      <c r="K16" s="631" t="s">
        <v>1005</v>
      </c>
      <c r="L16" s="576" t="s">
        <v>1005</v>
      </c>
      <c r="M16" s="386" t="s">
        <v>1005</v>
      </c>
      <c r="N16" s="260" t="s">
        <v>1005</v>
      </c>
      <c r="O16" s="260" t="s">
        <v>1005</v>
      </c>
      <c r="P16" s="260" t="s">
        <v>1005</v>
      </c>
      <c r="Q16" s="260" t="s">
        <v>1005</v>
      </c>
      <c r="R16" s="260" t="s">
        <v>1005</v>
      </c>
      <c r="S16" s="260" t="s">
        <v>1005</v>
      </c>
    </row>
    <row r="17" spans="1:19" s="82" customFormat="1" ht="18" customHeight="1">
      <c r="A17" s="712"/>
      <c r="B17" s="205" t="s">
        <v>265</v>
      </c>
      <c r="C17" s="711"/>
      <c r="D17" s="631" t="s">
        <v>1005</v>
      </c>
      <c r="E17" s="631" t="s">
        <v>1005</v>
      </c>
      <c r="F17" s="633" t="s">
        <v>1005</v>
      </c>
      <c r="G17" s="631" t="s">
        <v>1005</v>
      </c>
      <c r="H17" s="631" t="s">
        <v>1005</v>
      </c>
      <c r="I17" s="631" t="s">
        <v>1005</v>
      </c>
      <c r="J17" s="631" t="s">
        <v>1005</v>
      </c>
      <c r="K17" s="631" t="s">
        <v>1005</v>
      </c>
      <c r="L17" s="576" t="s">
        <v>1005</v>
      </c>
      <c r="M17" s="386" t="s">
        <v>1005</v>
      </c>
      <c r="N17" s="260" t="s">
        <v>1005</v>
      </c>
      <c r="O17" s="260" t="s">
        <v>1005</v>
      </c>
      <c r="P17" s="260" t="s">
        <v>1005</v>
      </c>
      <c r="Q17" s="260" t="s">
        <v>1005</v>
      </c>
      <c r="R17" s="260" t="s">
        <v>1005</v>
      </c>
      <c r="S17" s="260" t="s">
        <v>1005</v>
      </c>
    </row>
    <row r="18" spans="1:19" s="82" customFormat="1" ht="6" customHeight="1">
      <c r="A18" s="712"/>
      <c r="B18" s="206"/>
      <c r="C18" s="711"/>
      <c r="D18" s="634"/>
      <c r="E18" s="634"/>
      <c r="F18" s="641"/>
      <c r="G18" s="634"/>
      <c r="H18" s="634"/>
      <c r="I18" s="634"/>
      <c r="J18" s="634"/>
      <c r="K18" s="634"/>
      <c r="L18" s="143"/>
      <c r="M18" s="531"/>
      <c r="N18" s="142"/>
      <c r="O18" s="142"/>
      <c r="P18" s="142"/>
      <c r="Q18" s="142"/>
      <c r="R18" s="142"/>
      <c r="S18" s="142"/>
    </row>
    <row r="19" spans="1:19" s="82" customFormat="1" ht="18" customHeight="1">
      <c r="A19" s="712"/>
      <c r="B19" s="205" t="s">
        <v>266</v>
      </c>
      <c r="C19" s="711"/>
      <c r="D19" s="631" t="s">
        <v>1005</v>
      </c>
      <c r="E19" s="631" t="s">
        <v>1005</v>
      </c>
      <c r="F19" s="633" t="s">
        <v>1005</v>
      </c>
      <c r="G19" s="631" t="s">
        <v>1005</v>
      </c>
      <c r="H19" s="631" t="s">
        <v>1005</v>
      </c>
      <c r="I19" s="631" t="s">
        <v>1005</v>
      </c>
      <c r="J19" s="631" t="s">
        <v>1005</v>
      </c>
      <c r="K19" s="631" t="s">
        <v>1005</v>
      </c>
      <c r="L19" s="576" t="s">
        <v>1005</v>
      </c>
      <c r="M19" s="386" t="s">
        <v>1005</v>
      </c>
      <c r="N19" s="260" t="s">
        <v>1005</v>
      </c>
      <c r="O19" s="260" t="s">
        <v>1005</v>
      </c>
      <c r="P19" s="260" t="s">
        <v>1005</v>
      </c>
      <c r="Q19" s="260" t="s">
        <v>1005</v>
      </c>
      <c r="R19" s="260" t="s">
        <v>1005</v>
      </c>
      <c r="S19" s="260" t="s">
        <v>1005</v>
      </c>
    </row>
    <row r="20" spans="1:19" s="82" customFormat="1" ht="18" customHeight="1">
      <c r="A20" s="712"/>
      <c r="B20" s="205" t="s">
        <v>267</v>
      </c>
      <c r="C20" s="711"/>
      <c r="D20" s="631" t="s">
        <v>1005</v>
      </c>
      <c r="E20" s="631" t="s">
        <v>1005</v>
      </c>
      <c r="F20" s="633" t="s">
        <v>1005</v>
      </c>
      <c r="G20" s="631" t="s">
        <v>1005</v>
      </c>
      <c r="H20" s="631" t="s">
        <v>1005</v>
      </c>
      <c r="I20" s="631" t="s">
        <v>1005</v>
      </c>
      <c r="J20" s="631" t="s">
        <v>1005</v>
      </c>
      <c r="K20" s="631" t="s">
        <v>1005</v>
      </c>
      <c r="L20" s="576" t="s">
        <v>1005</v>
      </c>
      <c r="M20" s="386" t="s">
        <v>1005</v>
      </c>
      <c r="N20" s="260" t="s">
        <v>1005</v>
      </c>
      <c r="O20" s="260" t="s">
        <v>1005</v>
      </c>
      <c r="P20" s="260" t="s">
        <v>1005</v>
      </c>
      <c r="Q20" s="260" t="s">
        <v>1005</v>
      </c>
      <c r="R20" s="260" t="s">
        <v>1005</v>
      </c>
      <c r="S20" s="260" t="s">
        <v>1005</v>
      </c>
    </row>
    <row r="21" spans="1:19" s="82" customFormat="1" ht="18" customHeight="1">
      <c r="A21" s="712"/>
      <c r="B21" s="205" t="s">
        <v>268</v>
      </c>
      <c r="C21" s="711"/>
      <c r="D21" s="631" t="s">
        <v>1005</v>
      </c>
      <c r="E21" s="631" t="s">
        <v>1005</v>
      </c>
      <c r="F21" s="633" t="s">
        <v>1005</v>
      </c>
      <c r="G21" s="631" t="s">
        <v>1005</v>
      </c>
      <c r="H21" s="631" t="s">
        <v>1005</v>
      </c>
      <c r="I21" s="631" t="s">
        <v>1005</v>
      </c>
      <c r="J21" s="631" t="s">
        <v>1005</v>
      </c>
      <c r="K21" s="631" t="s">
        <v>1005</v>
      </c>
      <c r="L21" s="631" t="s">
        <v>1005</v>
      </c>
      <c r="M21" s="631" t="s">
        <v>1005</v>
      </c>
      <c r="N21" s="631" t="s">
        <v>1005</v>
      </c>
      <c r="O21" s="631" t="s">
        <v>1005</v>
      </c>
      <c r="P21" s="631" t="s">
        <v>1005</v>
      </c>
      <c r="Q21" s="631" t="s">
        <v>1005</v>
      </c>
      <c r="R21" s="631" t="s">
        <v>1005</v>
      </c>
      <c r="S21" s="631" t="s">
        <v>1005</v>
      </c>
    </row>
    <row r="22" spans="1:19" s="82" customFormat="1" ht="6" customHeight="1">
      <c r="A22" s="712"/>
      <c r="B22" s="728"/>
      <c r="C22" s="711"/>
      <c r="D22" s="634"/>
      <c r="E22" s="635"/>
      <c r="F22" s="531"/>
      <c r="G22" s="143"/>
      <c r="H22" s="143"/>
      <c r="I22" s="143"/>
      <c r="J22" s="143"/>
      <c r="K22" s="143"/>
      <c r="L22" s="143"/>
      <c r="M22" s="531"/>
      <c r="N22" s="142"/>
      <c r="O22" s="142"/>
      <c r="P22" s="142"/>
      <c r="Q22" s="142"/>
      <c r="R22" s="142"/>
      <c r="S22" s="142"/>
    </row>
    <row r="23" spans="1:19" s="82" customFormat="1" ht="18" customHeight="1">
      <c r="A23" s="712"/>
      <c r="B23" s="205" t="s">
        <v>269</v>
      </c>
      <c r="C23" s="711"/>
      <c r="D23" s="631" t="s">
        <v>1005</v>
      </c>
      <c r="E23" s="631" t="s">
        <v>1005</v>
      </c>
      <c r="F23" s="633" t="s">
        <v>1005</v>
      </c>
      <c r="G23" s="631" t="s">
        <v>1005</v>
      </c>
      <c r="H23" s="631" t="s">
        <v>1005</v>
      </c>
      <c r="I23" s="631" t="s">
        <v>1005</v>
      </c>
      <c r="J23" s="631" t="s">
        <v>1005</v>
      </c>
      <c r="K23" s="631" t="s">
        <v>1005</v>
      </c>
      <c r="L23" s="576" t="s">
        <v>1005</v>
      </c>
      <c r="M23" s="386" t="s">
        <v>1005</v>
      </c>
      <c r="N23" s="260" t="s">
        <v>1005</v>
      </c>
      <c r="O23" s="260" t="s">
        <v>1005</v>
      </c>
      <c r="P23" s="260" t="s">
        <v>1005</v>
      </c>
      <c r="Q23" s="260" t="s">
        <v>1005</v>
      </c>
      <c r="R23" s="260" t="s">
        <v>1005</v>
      </c>
      <c r="S23" s="260" t="s">
        <v>1005</v>
      </c>
    </row>
    <row r="24" spans="1:19" s="82" customFormat="1" ht="6" customHeight="1">
      <c r="A24" s="712"/>
      <c r="B24" s="725"/>
      <c r="C24" s="711"/>
      <c r="D24" s="634"/>
      <c r="E24" s="636"/>
      <c r="F24" s="531"/>
      <c r="G24" s="142"/>
      <c r="H24" s="142"/>
      <c r="I24" s="142"/>
      <c r="J24" s="142"/>
      <c r="K24" s="142"/>
      <c r="L24" s="143"/>
      <c r="M24" s="531"/>
      <c r="N24" s="142"/>
      <c r="O24" s="142"/>
      <c r="P24" s="142"/>
      <c r="Q24" s="142"/>
      <c r="R24" s="142"/>
      <c r="S24" s="142"/>
    </row>
    <row r="25" spans="1:19" s="82" customFormat="1" ht="18" customHeight="1">
      <c r="A25" s="712"/>
      <c r="B25" s="207" t="s">
        <v>834</v>
      </c>
      <c r="C25" s="711"/>
      <c r="D25" s="631" t="s">
        <v>1005</v>
      </c>
      <c r="E25" s="632" t="s">
        <v>1005</v>
      </c>
      <c r="F25" s="386" t="s">
        <v>1005</v>
      </c>
      <c r="G25" s="260" t="s">
        <v>1005</v>
      </c>
      <c r="H25" s="260" t="s">
        <v>1005</v>
      </c>
      <c r="I25" s="260" t="s">
        <v>1005</v>
      </c>
      <c r="J25" s="260" t="s">
        <v>1005</v>
      </c>
      <c r="K25" s="260" t="s">
        <v>1005</v>
      </c>
      <c r="L25" s="576" t="s">
        <v>1005</v>
      </c>
      <c r="M25" s="386" t="s">
        <v>1005</v>
      </c>
      <c r="N25" s="260" t="s">
        <v>1005</v>
      </c>
      <c r="O25" s="260" t="s">
        <v>1005</v>
      </c>
      <c r="P25" s="260" t="s">
        <v>1005</v>
      </c>
      <c r="Q25" s="260" t="s">
        <v>1005</v>
      </c>
      <c r="R25" s="260" t="s">
        <v>1005</v>
      </c>
      <c r="S25" s="260" t="s">
        <v>1005</v>
      </c>
    </row>
    <row r="26" spans="1:19" s="82" customFormat="1" ht="6" customHeight="1">
      <c r="A26" s="712"/>
      <c r="B26" s="44"/>
      <c r="C26" s="711"/>
      <c r="D26" s="634"/>
      <c r="E26" s="636"/>
      <c r="F26" s="531"/>
      <c r="G26" s="142"/>
      <c r="H26" s="142"/>
      <c r="I26" s="142"/>
      <c r="J26" s="142"/>
      <c r="K26" s="142"/>
      <c r="L26" s="143"/>
      <c r="M26" s="531"/>
      <c r="N26" s="142"/>
      <c r="O26" s="142"/>
      <c r="P26" s="142"/>
      <c r="Q26" s="142"/>
      <c r="R26" s="142"/>
      <c r="S26" s="142"/>
    </row>
    <row r="27" spans="1:19" s="82" customFormat="1" ht="18" customHeight="1">
      <c r="A27" s="712"/>
      <c r="B27" s="207" t="s">
        <v>835</v>
      </c>
      <c r="C27" s="711"/>
      <c r="D27" s="631" t="s">
        <v>1005</v>
      </c>
      <c r="E27" s="632" t="s">
        <v>1005</v>
      </c>
      <c r="F27" s="386" t="s">
        <v>1005</v>
      </c>
      <c r="G27" s="260" t="s">
        <v>1005</v>
      </c>
      <c r="H27" s="260" t="s">
        <v>1005</v>
      </c>
      <c r="I27" s="260" t="s">
        <v>1005</v>
      </c>
      <c r="J27" s="260" t="s">
        <v>1005</v>
      </c>
      <c r="K27" s="260" t="s">
        <v>1005</v>
      </c>
      <c r="L27" s="576" t="s">
        <v>1005</v>
      </c>
      <c r="M27" s="386" t="s">
        <v>1005</v>
      </c>
      <c r="N27" s="260" t="s">
        <v>1005</v>
      </c>
      <c r="O27" s="260" t="s">
        <v>1005</v>
      </c>
      <c r="P27" s="260" t="s">
        <v>1005</v>
      </c>
      <c r="Q27" s="260" t="s">
        <v>1005</v>
      </c>
      <c r="R27" s="260" t="s">
        <v>1005</v>
      </c>
      <c r="S27" s="260" t="s">
        <v>1005</v>
      </c>
    </row>
    <row r="28" spans="1:19" s="82" customFormat="1" ht="18" customHeight="1">
      <c r="A28" s="712"/>
      <c r="B28" s="207" t="s">
        <v>836</v>
      </c>
      <c r="C28" s="711"/>
      <c r="D28" s="631" t="s">
        <v>1005</v>
      </c>
      <c r="E28" s="632" t="s">
        <v>1005</v>
      </c>
      <c r="F28" s="386" t="s">
        <v>1005</v>
      </c>
      <c r="G28" s="260" t="s">
        <v>1005</v>
      </c>
      <c r="H28" s="260" t="s">
        <v>1005</v>
      </c>
      <c r="I28" s="260" t="s">
        <v>1005</v>
      </c>
      <c r="J28" s="260" t="s">
        <v>1005</v>
      </c>
      <c r="K28" s="260" t="s">
        <v>1005</v>
      </c>
      <c r="L28" s="576" t="s">
        <v>1005</v>
      </c>
      <c r="M28" s="386" t="s">
        <v>1005</v>
      </c>
      <c r="N28" s="260" t="s">
        <v>1005</v>
      </c>
      <c r="O28" s="260" t="s">
        <v>1005</v>
      </c>
      <c r="P28" s="260" t="s">
        <v>1005</v>
      </c>
      <c r="Q28" s="260" t="s">
        <v>1005</v>
      </c>
      <c r="R28" s="260" t="s">
        <v>1005</v>
      </c>
      <c r="S28" s="260" t="s">
        <v>1005</v>
      </c>
    </row>
    <row r="29" spans="1:19" s="82" customFormat="1" ht="18" customHeight="1">
      <c r="A29" s="712"/>
      <c r="B29" s="207" t="s">
        <v>837</v>
      </c>
      <c r="C29" s="711"/>
      <c r="D29" s="631" t="s">
        <v>1005</v>
      </c>
      <c r="E29" s="632" t="s">
        <v>1005</v>
      </c>
      <c r="F29" s="386" t="s">
        <v>1005</v>
      </c>
      <c r="G29" s="260" t="s">
        <v>1005</v>
      </c>
      <c r="H29" s="260" t="s">
        <v>1005</v>
      </c>
      <c r="I29" s="260" t="s">
        <v>1005</v>
      </c>
      <c r="J29" s="260" t="s">
        <v>1005</v>
      </c>
      <c r="K29" s="260" t="s">
        <v>1005</v>
      </c>
      <c r="L29" s="576" t="s">
        <v>1005</v>
      </c>
      <c r="M29" s="386" t="s">
        <v>1005</v>
      </c>
      <c r="N29" s="260" t="s">
        <v>1005</v>
      </c>
      <c r="O29" s="260" t="s">
        <v>1005</v>
      </c>
      <c r="P29" s="260" t="s">
        <v>1005</v>
      </c>
      <c r="Q29" s="260" t="s">
        <v>1005</v>
      </c>
      <c r="R29" s="260" t="s">
        <v>1005</v>
      </c>
      <c r="S29" s="260" t="s">
        <v>1005</v>
      </c>
    </row>
    <row r="30" spans="1:19" s="82" customFormat="1" ht="6" customHeight="1">
      <c r="A30" s="712"/>
      <c r="B30" s="44"/>
      <c r="C30" s="711"/>
      <c r="D30" s="634"/>
      <c r="E30" s="636"/>
      <c r="F30" s="531"/>
      <c r="G30" s="142"/>
      <c r="H30" s="142"/>
      <c r="I30" s="142"/>
      <c r="J30" s="142"/>
      <c r="K30" s="142"/>
      <c r="L30" s="143"/>
      <c r="M30" s="531"/>
      <c r="N30" s="142"/>
      <c r="O30" s="142"/>
      <c r="P30" s="142"/>
      <c r="Q30" s="142"/>
      <c r="R30" s="142"/>
      <c r="S30" s="142"/>
    </row>
    <row r="31" spans="1:19" s="82" customFormat="1" ht="18" customHeight="1">
      <c r="A31" s="712"/>
      <c r="B31" s="207" t="s">
        <v>838</v>
      </c>
      <c r="C31" s="711"/>
      <c r="D31" s="631" t="s">
        <v>1005</v>
      </c>
      <c r="E31" s="632" t="s">
        <v>1005</v>
      </c>
      <c r="F31" s="386" t="s">
        <v>1005</v>
      </c>
      <c r="G31" s="260" t="s">
        <v>1005</v>
      </c>
      <c r="H31" s="260" t="s">
        <v>1005</v>
      </c>
      <c r="I31" s="260" t="s">
        <v>1005</v>
      </c>
      <c r="J31" s="260" t="s">
        <v>1005</v>
      </c>
      <c r="K31" s="260" t="s">
        <v>1005</v>
      </c>
      <c r="L31" s="576" t="s">
        <v>1005</v>
      </c>
      <c r="M31" s="386" t="s">
        <v>1005</v>
      </c>
      <c r="N31" s="260" t="s">
        <v>1005</v>
      </c>
      <c r="O31" s="260" t="s">
        <v>1005</v>
      </c>
      <c r="P31" s="260" t="s">
        <v>1005</v>
      </c>
      <c r="Q31" s="260" t="s">
        <v>1005</v>
      </c>
      <c r="R31" s="260" t="s">
        <v>1005</v>
      </c>
      <c r="S31" s="260" t="s">
        <v>1005</v>
      </c>
    </row>
    <row r="32" spans="1:19" s="82" customFormat="1" ht="18" customHeight="1">
      <c r="A32" s="712"/>
      <c r="B32" s="207" t="s">
        <v>839</v>
      </c>
      <c r="C32" s="711"/>
      <c r="D32" s="631" t="s">
        <v>1005</v>
      </c>
      <c r="E32" s="632" t="s">
        <v>1005</v>
      </c>
      <c r="F32" s="386" t="s">
        <v>1005</v>
      </c>
      <c r="G32" s="260" t="s">
        <v>1005</v>
      </c>
      <c r="H32" s="260" t="s">
        <v>1005</v>
      </c>
      <c r="I32" s="260" t="s">
        <v>1005</v>
      </c>
      <c r="J32" s="260" t="s">
        <v>1005</v>
      </c>
      <c r="K32" s="260" t="s">
        <v>1005</v>
      </c>
      <c r="L32" s="576" t="s">
        <v>1005</v>
      </c>
      <c r="M32" s="386" t="s">
        <v>1005</v>
      </c>
      <c r="N32" s="260" t="s">
        <v>1005</v>
      </c>
      <c r="O32" s="260" t="s">
        <v>1005</v>
      </c>
      <c r="P32" s="260" t="s">
        <v>1005</v>
      </c>
      <c r="Q32" s="260" t="s">
        <v>1005</v>
      </c>
      <c r="R32" s="260" t="s">
        <v>1005</v>
      </c>
      <c r="S32" s="260" t="s">
        <v>1005</v>
      </c>
    </row>
    <row r="33" spans="1:19" s="82" customFormat="1" ht="18" customHeight="1">
      <c r="A33" s="712"/>
      <c r="B33" s="207" t="s">
        <v>840</v>
      </c>
      <c r="C33" s="711"/>
      <c r="D33" s="631" t="s">
        <v>1005</v>
      </c>
      <c r="E33" s="632" t="s">
        <v>1005</v>
      </c>
      <c r="F33" s="386" t="s">
        <v>1005</v>
      </c>
      <c r="G33" s="260" t="s">
        <v>1005</v>
      </c>
      <c r="H33" s="260" t="s">
        <v>1005</v>
      </c>
      <c r="I33" s="260" t="s">
        <v>1005</v>
      </c>
      <c r="J33" s="260" t="s">
        <v>1005</v>
      </c>
      <c r="K33" s="260" t="s">
        <v>1005</v>
      </c>
      <c r="L33" s="576" t="s">
        <v>1005</v>
      </c>
      <c r="M33" s="386" t="s">
        <v>1005</v>
      </c>
      <c r="N33" s="260" t="s">
        <v>1005</v>
      </c>
      <c r="O33" s="260" t="s">
        <v>1005</v>
      </c>
      <c r="P33" s="260" t="s">
        <v>1005</v>
      </c>
      <c r="Q33" s="260" t="s">
        <v>1005</v>
      </c>
      <c r="R33" s="260" t="s">
        <v>1005</v>
      </c>
      <c r="S33" s="260" t="s">
        <v>1005</v>
      </c>
    </row>
    <row r="34" spans="1:19" s="82" customFormat="1" ht="6" customHeight="1">
      <c r="A34" s="712"/>
      <c r="B34" s="44"/>
      <c r="C34" s="711"/>
      <c r="D34" s="634"/>
      <c r="E34" s="636"/>
      <c r="F34" s="531"/>
      <c r="G34" s="142"/>
      <c r="H34" s="142"/>
      <c r="I34" s="142"/>
      <c r="J34" s="142"/>
      <c r="K34" s="142"/>
      <c r="L34" s="143"/>
      <c r="M34" s="531"/>
      <c r="N34" s="142"/>
      <c r="O34" s="142"/>
      <c r="P34" s="142"/>
      <c r="Q34" s="142"/>
      <c r="R34" s="142"/>
      <c r="S34" s="142"/>
    </row>
    <row r="35" spans="1:19" s="82" customFormat="1" ht="18" customHeight="1">
      <c r="A35" s="712"/>
      <c r="B35" s="207" t="s">
        <v>841</v>
      </c>
      <c r="C35" s="711"/>
      <c r="D35" s="631" t="s">
        <v>1005</v>
      </c>
      <c r="E35" s="632" t="s">
        <v>1005</v>
      </c>
      <c r="F35" s="386" t="s">
        <v>1005</v>
      </c>
      <c r="G35" s="260" t="s">
        <v>1005</v>
      </c>
      <c r="H35" s="260" t="s">
        <v>1005</v>
      </c>
      <c r="I35" s="260" t="s">
        <v>1005</v>
      </c>
      <c r="J35" s="260" t="s">
        <v>1005</v>
      </c>
      <c r="K35" s="260" t="s">
        <v>1005</v>
      </c>
      <c r="L35" s="576" t="s">
        <v>1005</v>
      </c>
      <c r="M35" s="386" t="s">
        <v>1005</v>
      </c>
      <c r="N35" s="260" t="s">
        <v>1005</v>
      </c>
      <c r="O35" s="260" t="s">
        <v>1005</v>
      </c>
      <c r="P35" s="260" t="s">
        <v>1005</v>
      </c>
      <c r="Q35" s="260" t="s">
        <v>1005</v>
      </c>
      <c r="R35" s="260" t="s">
        <v>1005</v>
      </c>
      <c r="S35" s="260" t="s">
        <v>1005</v>
      </c>
    </row>
    <row r="36" spans="1:19" s="82" customFormat="1" ht="18" customHeight="1">
      <c r="A36" s="712"/>
      <c r="B36" s="207" t="s">
        <v>842</v>
      </c>
      <c r="C36" s="711"/>
      <c r="D36" s="631" t="s">
        <v>1005</v>
      </c>
      <c r="E36" s="632" t="s">
        <v>1005</v>
      </c>
      <c r="F36" s="386" t="s">
        <v>1005</v>
      </c>
      <c r="G36" s="260" t="s">
        <v>1005</v>
      </c>
      <c r="H36" s="260" t="s">
        <v>1005</v>
      </c>
      <c r="I36" s="260" t="s">
        <v>1005</v>
      </c>
      <c r="J36" s="260" t="s">
        <v>1005</v>
      </c>
      <c r="K36" s="260" t="s">
        <v>1005</v>
      </c>
      <c r="L36" s="576" t="s">
        <v>1005</v>
      </c>
      <c r="M36" s="386" t="s">
        <v>1005</v>
      </c>
      <c r="N36" s="260" t="s">
        <v>1005</v>
      </c>
      <c r="O36" s="260" t="s">
        <v>1005</v>
      </c>
      <c r="P36" s="260" t="s">
        <v>1005</v>
      </c>
      <c r="Q36" s="260" t="s">
        <v>1005</v>
      </c>
      <c r="R36" s="260" t="s">
        <v>1005</v>
      </c>
      <c r="S36" s="260" t="s">
        <v>1005</v>
      </c>
    </row>
    <row r="37" spans="1:19" s="82" customFormat="1" ht="18" customHeight="1">
      <c r="A37" s="712"/>
      <c r="B37" s="207" t="s">
        <v>843</v>
      </c>
      <c r="C37" s="711"/>
      <c r="D37" s="631" t="s">
        <v>1005</v>
      </c>
      <c r="E37" s="632" t="s">
        <v>1005</v>
      </c>
      <c r="F37" s="386" t="s">
        <v>1005</v>
      </c>
      <c r="G37" s="260" t="s">
        <v>1005</v>
      </c>
      <c r="H37" s="260" t="s">
        <v>1005</v>
      </c>
      <c r="I37" s="260" t="s">
        <v>1005</v>
      </c>
      <c r="J37" s="260" t="s">
        <v>1005</v>
      </c>
      <c r="K37" s="260" t="s">
        <v>1005</v>
      </c>
      <c r="L37" s="576" t="s">
        <v>1005</v>
      </c>
      <c r="M37" s="386" t="s">
        <v>1005</v>
      </c>
      <c r="N37" s="260" t="s">
        <v>1005</v>
      </c>
      <c r="O37" s="260" t="s">
        <v>1005</v>
      </c>
      <c r="P37" s="260" t="s">
        <v>1005</v>
      </c>
      <c r="Q37" s="260" t="s">
        <v>1005</v>
      </c>
      <c r="R37" s="260" t="s">
        <v>1005</v>
      </c>
      <c r="S37" s="260" t="s">
        <v>1005</v>
      </c>
    </row>
    <row r="38" spans="1:19" s="82" customFormat="1" ht="6" customHeight="1">
      <c r="A38" s="712"/>
      <c r="B38" s="44"/>
      <c r="C38" s="711"/>
      <c r="D38" s="634"/>
      <c r="E38" s="636"/>
      <c r="F38" s="531"/>
      <c r="G38" s="142"/>
      <c r="H38" s="142"/>
      <c r="I38" s="142"/>
      <c r="J38" s="142"/>
      <c r="K38" s="142"/>
      <c r="L38" s="143"/>
      <c r="M38" s="531"/>
      <c r="N38" s="142"/>
      <c r="O38" s="142"/>
      <c r="P38" s="142"/>
      <c r="Q38" s="142"/>
      <c r="R38" s="142"/>
      <c r="S38" s="142"/>
    </row>
    <row r="39" spans="1:19" s="82" customFormat="1" ht="18" customHeight="1">
      <c r="A39" s="712"/>
      <c r="B39" s="207" t="s">
        <v>844</v>
      </c>
      <c r="C39" s="711"/>
      <c r="D39" s="631" t="s">
        <v>1005</v>
      </c>
      <c r="E39" s="632" t="s">
        <v>1005</v>
      </c>
      <c r="F39" s="386" t="s">
        <v>1005</v>
      </c>
      <c r="G39" s="260" t="s">
        <v>1005</v>
      </c>
      <c r="H39" s="260" t="s">
        <v>1005</v>
      </c>
      <c r="I39" s="260" t="s">
        <v>1005</v>
      </c>
      <c r="J39" s="260" t="s">
        <v>1005</v>
      </c>
      <c r="K39" s="260" t="s">
        <v>1005</v>
      </c>
      <c r="L39" s="576" t="s">
        <v>1005</v>
      </c>
      <c r="M39" s="386" t="s">
        <v>1005</v>
      </c>
      <c r="N39" s="260" t="s">
        <v>1005</v>
      </c>
      <c r="O39" s="260" t="s">
        <v>1005</v>
      </c>
      <c r="P39" s="260" t="s">
        <v>1005</v>
      </c>
      <c r="Q39" s="260" t="s">
        <v>1005</v>
      </c>
      <c r="R39" s="260" t="s">
        <v>1005</v>
      </c>
      <c r="S39" s="260" t="s">
        <v>1005</v>
      </c>
    </row>
    <row r="40" spans="1:19" s="82" customFormat="1" ht="18" customHeight="1">
      <c r="A40" s="712"/>
      <c r="B40" s="207" t="s">
        <v>845</v>
      </c>
      <c r="C40" s="711"/>
      <c r="D40" s="631" t="s">
        <v>1005</v>
      </c>
      <c r="E40" s="632" t="s">
        <v>1005</v>
      </c>
      <c r="F40" s="386" t="s">
        <v>1005</v>
      </c>
      <c r="G40" s="260" t="s">
        <v>1005</v>
      </c>
      <c r="H40" s="260" t="s">
        <v>1005</v>
      </c>
      <c r="I40" s="260" t="s">
        <v>1005</v>
      </c>
      <c r="J40" s="260" t="s">
        <v>1005</v>
      </c>
      <c r="K40" s="260" t="s">
        <v>1005</v>
      </c>
      <c r="L40" s="576" t="s">
        <v>1005</v>
      </c>
      <c r="M40" s="386" t="s">
        <v>1005</v>
      </c>
      <c r="N40" s="260" t="s">
        <v>1005</v>
      </c>
      <c r="O40" s="260" t="s">
        <v>1005</v>
      </c>
      <c r="P40" s="260" t="s">
        <v>1005</v>
      </c>
      <c r="Q40" s="260" t="s">
        <v>1005</v>
      </c>
      <c r="R40" s="260" t="s">
        <v>1005</v>
      </c>
      <c r="S40" s="260" t="s">
        <v>1005</v>
      </c>
    </row>
    <row r="41" spans="1:19" s="82" customFormat="1" ht="18" customHeight="1" thickBot="1">
      <c r="A41" s="726"/>
      <c r="B41" s="208" t="s">
        <v>846</v>
      </c>
      <c r="C41" s="727"/>
      <c r="D41" s="637" t="s">
        <v>1005</v>
      </c>
      <c r="E41" s="638" t="s">
        <v>1005</v>
      </c>
      <c r="F41" s="390" t="s">
        <v>1005</v>
      </c>
      <c r="G41" s="639" t="s">
        <v>1005</v>
      </c>
      <c r="H41" s="639" t="s">
        <v>1005</v>
      </c>
      <c r="I41" s="639" t="s">
        <v>1005</v>
      </c>
      <c r="J41" s="639" t="s">
        <v>1005</v>
      </c>
      <c r="K41" s="639" t="s">
        <v>1005</v>
      </c>
      <c r="L41" s="640" t="s">
        <v>1005</v>
      </c>
      <c r="M41" s="390" t="s">
        <v>1005</v>
      </c>
      <c r="N41" s="639" t="s">
        <v>1005</v>
      </c>
      <c r="O41" s="639" t="s">
        <v>1005</v>
      </c>
      <c r="P41" s="639" t="s">
        <v>1005</v>
      </c>
      <c r="Q41" s="639" t="s">
        <v>1005</v>
      </c>
      <c r="R41" s="639" t="s">
        <v>1005</v>
      </c>
      <c r="S41" s="639" t="s">
        <v>1005</v>
      </c>
    </row>
  </sheetData>
  <mergeCells count="16">
    <mergeCell ref="F8:K8"/>
    <mergeCell ref="L6:S6"/>
    <mergeCell ref="M7:S7"/>
    <mergeCell ref="L8:L10"/>
    <mergeCell ref="M8:R8"/>
    <mergeCell ref="S8:S10"/>
    <mergeCell ref="L2:S2"/>
    <mergeCell ref="A2:K2"/>
    <mergeCell ref="A6:A10"/>
    <mergeCell ref="B6:B10"/>
    <mergeCell ref="D6:K6"/>
    <mergeCell ref="F7:K7"/>
    <mergeCell ref="D7:D8"/>
    <mergeCell ref="E7:E8"/>
    <mergeCell ref="D9:D10"/>
    <mergeCell ref="E9:E10"/>
  </mergeCells>
  <printOptions/>
  <pageMargins left="1.1811023622047245" right="1.1811023622047245" top="1.5748031496062993" bottom="1.5748031496062993" header="0.5118110236220472" footer="0.9055118110236221"/>
  <pageSetup firstPageNumber="15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dimension ref="A1:Z53"/>
  <sheetViews>
    <sheetView showGridLines="0" zoomScale="130" zoomScaleNormal="130" workbookViewId="0" topLeftCell="A1">
      <selection activeCell="B1" sqref="B1"/>
    </sheetView>
  </sheetViews>
  <sheetFormatPr defaultColWidth="9.00390625" defaultRowHeight="16.5"/>
  <cols>
    <col min="1" max="1" width="12.125" style="560" customWidth="1"/>
    <col min="2" max="2" width="13.125" style="84" customWidth="1"/>
    <col min="3" max="4" width="14.125" style="84" customWidth="1"/>
    <col min="5" max="5" width="11.625" style="84" customWidth="1"/>
    <col min="6" max="6" width="9.875" style="84" customWidth="1"/>
    <col min="7" max="7" width="19.125" style="24" customWidth="1"/>
    <col min="8" max="8" width="12.625" style="84" customWidth="1"/>
    <col min="9" max="9" width="16.375" style="84" customWidth="1"/>
    <col min="10" max="10" width="12.125" style="84" customWidth="1"/>
    <col min="11" max="11" width="14.625" style="84" customWidth="1"/>
    <col min="12" max="12" width="12.125" style="560" customWidth="1"/>
    <col min="13" max="13" width="13.125" style="84" customWidth="1"/>
    <col min="14" max="14" width="12.125" style="84" customWidth="1"/>
    <col min="15" max="15" width="10.125" style="84" customWidth="1"/>
    <col min="16" max="17" width="8.125" style="84" customWidth="1"/>
    <col min="18" max="18" width="11.375" style="84" customWidth="1"/>
    <col min="19" max="19" width="10.625" style="84" customWidth="1"/>
    <col min="20" max="20" width="12.625" style="84" customWidth="1"/>
    <col min="21" max="21" width="9.625" style="84" customWidth="1"/>
    <col min="22" max="22" width="10.125" style="84" customWidth="1"/>
    <col min="23" max="24" width="11.625" style="84" customWidth="1"/>
    <col min="25" max="25" width="8.625" style="84" customWidth="1"/>
    <col min="26" max="16384" width="9.00390625" style="84" customWidth="1"/>
  </cols>
  <sheetData>
    <row r="1" spans="1:25" s="1" customFormat="1" ht="18" customHeight="1">
      <c r="A1" s="457" t="s">
        <v>973</v>
      </c>
      <c r="B1" s="44"/>
      <c r="C1" s="44"/>
      <c r="D1" s="44"/>
      <c r="E1" s="44"/>
      <c r="F1" s="44"/>
      <c r="G1" s="62"/>
      <c r="H1" s="44"/>
      <c r="I1" s="44"/>
      <c r="J1" s="44"/>
      <c r="K1" s="418" t="s">
        <v>981</v>
      </c>
      <c r="L1" s="457" t="s">
        <v>973</v>
      </c>
      <c r="M1" s="44"/>
      <c r="N1" s="44"/>
      <c r="O1" s="44"/>
      <c r="P1" s="44"/>
      <c r="Q1" s="44"/>
      <c r="R1" s="44"/>
      <c r="S1" s="44"/>
      <c r="T1" s="44"/>
      <c r="U1" s="44"/>
      <c r="V1" s="44"/>
      <c r="W1" s="44"/>
      <c r="X1" s="44"/>
      <c r="Y1" s="418" t="s">
        <v>981</v>
      </c>
    </row>
    <row r="2" spans="1:25" s="5" customFormat="1" ht="24.75" customHeight="1">
      <c r="A2" s="906" t="s">
        <v>122</v>
      </c>
      <c r="B2" s="907"/>
      <c r="C2" s="907"/>
      <c r="D2" s="907"/>
      <c r="E2" s="907"/>
      <c r="F2" s="907"/>
      <c r="G2" s="908" t="s">
        <v>123</v>
      </c>
      <c r="H2" s="908"/>
      <c r="I2" s="908"/>
      <c r="J2" s="908"/>
      <c r="K2" s="908"/>
      <c r="L2" s="890" t="s">
        <v>124</v>
      </c>
      <c r="M2" s="908"/>
      <c r="N2" s="908"/>
      <c r="O2" s="908"/>
      <c r="P2" s="908"/>
      <c r="Q2" s="908"/>
      <c r="R2" s="908"/>
      <c r="S2" s="908" t="s">
        <v>125</v>
      </c>
      <c r="T2" s="908"/>
      <c r="U2" s="908"/>
      <c r="V2" s="908"/>
      <c r="W2" s="908"/>
      <c r="X2" s="908"/>
      <c r="Y2" s="908"/>
    </row>
    <row r="3" spans="1:25" s="563" customFormat="1" ht="15" customHeight="1" thickBot="1">
      <c r="A3" s="561"/>
      <c r="B3" s="562"/>
      <c r="C3" s="904" t="s">
        <v>833</v>
      </c>
      <c r="D3" s="905"/>
      <c r="E3" s="399"/>
      <c r="F3" s="185" t="s">
        <v>832</v>
      </c>
      <c r="G3" s="481"/>
      <c r="H3" s="399"/>
      <c r="I3" s="690">
        <v>2010</v>
      </c>
      <c r="J3" s="562"/>
      <c r="K3" s="217" t="s">
        <v>126</v>
      </c>
      <c r="L3" s="561"/>
      <c r="M3" s="562"/>
      <c r="N3" s="904" t="s">
        <v>833</v>
      </c>
      <c r="O3" s="905"/>
      <c r="P3" s="399"/>
      <c r="Q3" s="399"/>
      <c r="R3" s="185" t="s">
        <v>832</v>
      </c>
      <c r="S3" s="399"/>
      <c r="U3" s="562"/>
      <c r="V3" s="690">
        <v>2010</v>
      </c>
      <c r="W3" s="562"/>
      <c r="X3" s="562"/>
      <c r="Y3" s="217" t="s">
        <v>126</v>
      </c>
    </row>
    <row r="4" spans="1:25" s="2" customFormat="1" ht="15.75" customHeight="1">
      <c r="A4" s="891" t="s">
        <v>610</v>
      </c>
      <c r="B4" s="894" t="s">
        <v>611</v>
      </c>
      <c r="C4" s="897" t="s">
        <v>612</v>
      </c>
      <c r="D4" s="897" t="s">
        <v>613</v>
      </c>
      <c r="E4" s="882" t="s">
        <v>614</v>
      </c>
      <c r="F4" s="242"/>
      <c r="G4" s="883" t="s">
        <v>615</v>
      </c>
      <c r="H4" s="884"/>
      <c r="I4" s="176"/>
      <c r="J4" s="176" t="s">
        <v>616</v>
      </c>
      <c r="K4" s="176"/>
      <c r="L4" s="891" t="s">
        <v>610</v>
      </c>
      <c r="M4" s="894" t="s">
        <v>611</v>
      </c>
      <c r="N4" s="880" t="s">
        <v>617</v>
      </c>
      <c r="O4" s="879"/>
      <c r="P4" s="881"/>
      <c r="Q4" s="899" t="s">
        <v>979</v>
      </c>
      <c r="R4" s="879"/>
      <c r="S4" s="9"/>
      <c r="T4" s="9"/>
      <c r="U4" s="9"/>
      <c r="V4" s="243" t="s">
        <v>618</v>
      </c>
      <c r="W4" s="9"/>
      <c r="X4" s="9"/>
      <c r="Y4" s="9"/>
    </row>
    <row r="5" spans="1:25" s="2" customFormat="1" ht="24.75" customHeight="1">
      <c r="A5" s="892"/>
      <c r="B5" s="895"/>
      <c r="C5" s="898"/>
      <c r="D5" s="898"/>
      <c r="E5" s="898"/>
      <c r="F5" s="222" t="s">
        <v>731</v>
      </c>
      <c r="G5" s="309" t="s">
        <v>619</v>
      </c>
      <c r="H5" s="222" t="s">
        <v>732</v>
      </c>
      <c r="I5" s="222" t="s">
        <v>733</v>
      </c>
      <c r="J5" s="223" t="s">
        <v>734</v>
      </c>
      <c r="K5" s="238" t="s">
        <v>735</v>
      </c>
      <c r="L5" s="892"/>
      <c r="M5" s="895"/>
      <c r="N5" s="222" t="s">
        <v>736</v>
      </c>
      <c r="O5" s="222" t="s">
        <v>737</v>
      </c>
      <c r="P5" s="222" t="s">
        <v>738</v>
      </c>
      <c r="Q5" s="222" t="s">
        <v>739</v>
      </c>
      <c r="R5" s="222" t="s">
        <v>740</v>
      </c>
      <c r="S5" s="223" t="s">
        <v>741</v>
      </c>
      <c r="T5" s="222" t="s">
        <v>742</v>
      </c>
      <c r="U5" s="222" t="s">
        <v>743</v>
      </c>
      <c r="V5" s="222" t="s">
        <v>744</v>
      </c>
      <c r="W5" s="222" t="s">
        <v>745</v>
      </c>
      <c r="X5" s="222" t="s">
        <v>746</v>
      </c>
      <c r="Y5" s="238" t="s">
        <v>738</v>
      </c>
    </row>
    <row r="6" spans="1:25" s="7" customFormat="1" ht="34.5" customHeight="1" thickBot="1">
      <c r="A6" s="893"/>
      <c r="B6" s="896"/>
      <c r="C6" s="20" t="s">
        <v>747</v>
      </c>
      <c r="D6" s="20" t="s">
        <v>748</v>
      </c>
      <c r="E6" s="20" t="s">
        <v>749</v>
      </c>
      <c r="F6" s="20" t="s">
        <v>13</v>
      </c>
      <c r="G6" s="29" t="s">
        <v>750</v>
      </c>
      <c r="H6" s="20" t="s">
        <v>751</v>
      </c>
      <c r="I6" s="20" t="s">
        <v>752</v>
      </c>
      <c r="J6" s="21" t="s">
        <v>753</v>
      </c>
      <c r="K6" s="22" t="s">
        <v>754</v>
      </c>
      <c r="L6" s="893"/>
      <c r="M6" s="896"/>
      <c r="N6" s="20" t="s">
        <v>755</v>
      </c>
      <c r="O6" s="20" t="s">
        <v>756</v>
      </c>
      <c r="P6" s="20" t="s">
        <v>757</v>
      </c>
      <c r="Q6" s="20" t="s">
        <v>13</v>
      </c>
      <c r="R6" s="20" t="s">
        <v>758</v>
      </c>
      <c r="S6" s="21" t="s">
        <v>759</v>
      </c>
      <c r="T6" s="20" t="s">
        <v>760</v>
      </c>
      <c r="U6" s="20" t="s">
        <v>761</v>
      </c>
      <c r="V6" s="20" t="s">
        <v>762</v>
      </c>
      <c r="W6" s="20" t="s">
        <v>763</v>
      </c>
      <c r="X6" s="20" t="s">
        <v>755</v>
      </c>
      <c r="Y6" s="22" t="s">
        <v>757</v>
      </c>
    </row>
    <row r="7" spans="1:25" s="2" customFormat="1" ht="12" customHeight="1">
      <c r="A7" s="885" t="s">
        <v>764</v>
      </c>
      <c r="B7" s="244" t="s">
        <v>765</v>
      </c>
      <c r="C7" s="245">
        <f>SUM(C8:C9)</f>
        <v>37187.81</v>
      </c>
      <c r="D7" s="245">
        <f>SUM(D8:D9)</f>
        <v>37376</v>
      </c>
      <c r="E7" s="23">
        <f>C7-D7</f>
        <v>-188.19000000000233</v>
      </c>
      <c r="F7" s="37">
        <f>SUM(F8:F9)</f>
        <v>3</v>
      </c>
      <c r="G7" s="482" t="s">
        <v>982</v>
      </c>
      <c r="H7" s="239" t="s">
        <v>982</v>
      </c>
      <c r="I7" s="239" t="s">
        <v>982</v>
      </c>
      <c r="J7" s="240" t="s">
        <v>975</v>
      </c>
      <c r="K7" s="251" t="s">
        <v>982</v>
      </c>
      <c r="L7" s="885" t="s">
        <v>764</v>
      </c>
      <c r="M7" s="244" t="s">
        <v>765</v>
      </c>
      <c r="N7" s="240" t="s">
        <v>982</v>
      </c>
      <c r="O7" s="240" t="s">
        <v>982</v>
      </c>
      <c r="P7" s="37">
        <v>3</v>
      </c>
      <c r="Q7" s="37">
        <f aca="true" t="shared" si="0" ref="Q7:V7">SUM(Q8:Q9)</f>
        <v>190.19</v>
      </c>
      <c r="R7" s="37">
        <f t="shared" si="0"/>
        <v>81.83000000000001</v>
      </c>
      <c r="S7" s="557">
        <f t="shared" si="0"/>
        <v>36.519999999999996</v>
      </c>
      <c r="T7" s="37">
        <f t="shared" si="0"/>
        <v>6.950000000000001</v>
      </c>
      <c r="U7" s="37">
        <f t="shared" si="0"/>
        <v>3</v>
      </c>
      <c r="V7" s="37">
        <f t="shared" si="0"/>
        <v>6.26</v>
      </c>
      <c r="W7" s="240" t="s">
        <v>982</v>
      </c>
      <c r="X7" s="240" t="s">
        <v>982</v>
      </c>
      <c r="Y7" s="251" t="s">
        <v>982</v>
      </c>
    </row>
    <row r="8" spans="1:25" s="2" customFormat="1" ht="12" customHeight="1">
      <c r="A8" s="892"/>
      <c r="B8" s="244" t="s">
        <v>766</v>
      </c>
      <c r="C8" s="37">
        <f>C11+C14+C17+C20+C26+C23+C29+C32+C35+C38+C41+C44+C47</f>
        <v>29671.239999999998</v>
      </c>
      <c r="D8" s="37">
        <f>D11+D14+D17+D20+D26+D23+D29+D32+D35+D38+D41+D44+D47</f>
        <v>29819.809999999998</v>
      </c>
      <c r="E8" s="23">
        <f aca="true" t="shared" si="1" ref="E8:E47">C8-D8</f>
        <v>-148.5699999999997</v>
      </c>
      <c r="F8" s="37">
        <f>F41</f>
        <v>3</v>
      </c>
      <c r="G8" s="482" t="s">
        <v>982</v>
      </c>
      <c r="H8" s="239" t="s">
        <v>982</v>
      </c>
      <c r="I8" s="239" t="s">
        <v>982</v>
      </c>
      <c r="J8" s="240" t="s">
        <v>975</v>
      </c>
      <c r="K8" s="251" t="s">
        <v>982</v>
      </c>
      <c r="L8" s="892"/>
      <c r="M8" s="244" t="s">
        <v>766</v>
      </c>
      <c r="N8" s="240" t="s">
        <v>982</v>
      </c>
      <c r="O8" s="240" t="s">
        <v>982</v>
      </c>
      <c r="P8" s="37">
        <v>3</v>
      </c>
      <c r="Q8" s="37">
        <f>Q11+Q14+Q17+Q20+Q26+Q23+Q29+Q32+Q41+Q44+Q47</f>
        <v>151.57</v>
      </c>
      <c r="R8" s="37">
        <f>R14+R17+R20+R26+R23+R29+R32+R44</f>
        <v>59.910000000000004</v>
      </c>
      <c r="S8" s="557">
        <f>S11+S20+S26+S29+S32+S41</f>
        <v>28.47</v>
      </c>
      <c r="T8" s="37">
        <f>T20+T29+T32</f>
        <v>4.8500000000000005</v>
      </c>
      <c r="U8" s="37">
        <f>U41+U44+U47</f>
        <v>3</v>
      </c>
      <c r="V8" s="37">
        <v>0.91</v>
      </c>
      <c r="W8" s="240" t="s">
        <v>982</v>
      </c>
      <c r="X8" s="240" t="s">
        <v>982</v>
      </c>
      <c r="Y8" s="251" t="s">
        <v>982</v>
      </c>
    </row>
    <row r="9" spans="1:25" s="18" customFormat="1" ht="12" customHeight="1">
      <c r="A9" s="892"/>
      <c r="B9" s="244" t="s">
        <v>767</v>
      </c>
      <c r="C9" s="37">
        <f>C12+C15+C18+C21+C27+C24+C30+C36+C39+C42+C45+C48</f>
        <v>7516.570000000001</v>
      </c>
      <c r="D9" s="37">
        <f>D12+D15+D18+D21+D27+D24+D30+D33+D36+D39+D42+D45+D48</f>
        <v>7556.1900000000005</v>
      </c>
      <c r="E9" s="23">
        <f t="shared" si="1"/>
        <v>-39.61999999999989</v>
      </c>
      <c r="F9" s="240" t="s">
        <v>982</v>
      </c>
      <c r="G9" s="482" t="s">
        <v>982</v>
      </c>
      <c r="H9" s="239" t="s">
        <v>982</v>
      </c>
      <c r="I9" s="239" t="s">
        <v>982</v>
      </c>
      <c r="J9" s="240" t="s">
        <v>975</v>
      </c>
      <c r="K9" s="251" t="s">
        <v>982</v>
      </c>
      <c r="L9" s="892"/>
      <c r="M9" s="244" t="s">
        <v>767</v>
      </c>
      <c r="N9" s="240" t="s">
        <v>982</v>
      </c>
      <c r="O9" s="240" t="s">
        <v>982</v>
      </c>
      <c r="P9" s="240" t="s">
        <v>982</v>
      </c>
      <c r="Q9" s="37">
        <f>Q15+Q21+Q27+Q30+Q36+Q39+Q42</f>
        <v>38.62</v>
      </c>
      <c r="R9" s="37">
        <f>R15+R21+R27+R30+R36+R39+R42</f>
        <v>21.92</v>
      </c>
      <c r="S9" s="557">
        <f>S15+S27+S30+S39</f>
        <v>8.05</v>
      </c>
      <c r="T9" s="37">
        <f>T21+T27</f>
        <v>2.1</v>
      </c>
      <c r="U9" s="240" t="s">
        <v>982</v>
      </c>
      <c r="V9" s="37">
        <v>5.35</v>
      </c>
      <c r="W9" s="240" t="s">
        <v>982</v>
      </c>
      <c r="X9" s="240" t="s">
        <v>982</v>
      </c>
      <c r="Y9" s="251" t="s">
        <v>982</v>
      </c>
    </row>
    <row r="10" spans="1:25" s="2" customFormat="1" ht="12" customHeight="1">
      <c r="A10" s="885" t="s">
        <v>768</v>
      </c>
      <c r="B10" s="244" t="s">
        <v>765</v>
      </c>
      <c r="C10" s="37">
        <f>SUM(C11:C12)</f>
        <v>661.74</v>
      </c>
      <c r="D10" s="37">
        <f>SUM(D11:D12)</f>
        <v>670.11</v>
      </c>
      <c r="E10" s="23">
        <f t="shared" si="1"/>
        <v>-8.370000000000005</v>
      </c>
      <c r="F10" s="240" t="s">
        <v>982</v>
      </c>
      <c r="G10" s="482" t="s">
        <v>982</v>
      </c>
      <c r="H10" s="239" t="s">
        <v>982</v>
      </c>
      <c r="I10" s="239" t="s">
        <v>982</v>
      </c>
      <c r="J10" s="240" t="s">
        <v>975</v>
      </c>
      <c r="K10" s="251" t="s">
        <v>982</v>
      </c>
      <c r="L10" s="885" t="s">
        <v>768</v>
      </c>
      <c r="M10" s="244" t="s">
        <v>765</v>
      </c>
      <c r="N10" s="240" t="s">
        <v>982</v>
      </c>
      <c r="O10" s="240" t="s">
        <v>982</v>
      </c>
      <c r="P10" s="240" t="s">
        <v>982</v>
      </c>
      <c r="Q10" s="37">
        <f>SUM(Q11:Q12)</f>
        <v>8.37</v>
      </c>
      <c r="R10" s="240" t="s">
        <v>982</v>
      </c>
      <c r="S10" s="557">
        <v>8</v>
      </c>
      <c r="T10" s="240" t="s">
        <v>982</v>
      </c>
      <c r="U10" s="240" t="s">
        <v>982</v>
      </c>
      <c r="V10" s="240" t="s">
        <v>982</v>
      </c>
      <c r="W10" s="240" t="s">
        <v>982</v>
      </c>
      <c r="X10" s="240" t="s">
        <v>982</v>
      </c>
      <c r="Y10" s="251" t="s">
        <v>982</v>
      </c>
    </row>
    <row r="11" spans="1:25" s="2" customFormat="1" ht="12" customHeight="1">
      <c r="A11" s="892"/>
      <c r="B11" s="244" t="s">
        <v>766</v>
      </c>
      <c r="C11" s="37">
        <v>658.91</v>
      </c>
      <c r="D11" s="37">
        <v>667.28</v>
      </c>
      <c r="E11" s="23">
        <f t="shared" si="1"/>
        <v>-8.370000000000005</v>
      </c>
      <c r="F11" s="240" t="s">
        <v>982</v>
      </c>
      <c r="G11" s="482" t="s">
        <v>982</v>
      </c>
      <c r="H11" s="240" t="s">
        <v>982</v>
      </c>
      <c r="I11" s="240" t="s">
        <v>982</v>
      </c>
      <c r="J11" s="240" t="s">
        <v>975</v>
      </c>
      <c r="K11" s="251" t="s">
        <v>982</v>
      </c>
      <c r="L11" s="892"/>
      <c r="M11" s="244" t="s">
        <v>766</v>
      </c>
      <c r="N11" s="240" t="s">
        <v>982</v>
      </c>
      <c r="O11" s="240" t="s">
        <v>982</v>
      </c>
      <c r="P11" s="240" t="s">
        <v>982</v>
      </c>
      <c r="Q11" s="37">
        <f>SUM(R11:Y11)</f>
        <v>8.37</v>
      </c>
      <c r="R11" s="240" t="s">
        <v>982</v>
      </c>
      <c r="S11" s="557">
        <v>8.37</v>
      </c>
      <c r="T11" s="240" t="s">
        <v>982</v>
      </c>
      <c r="U11" s="240" t="s">
        <v>982</v>
      </c>
      <c r="V11" s="240" t="s">
        <v>982</v>
      </c>
      <c r="W11" s="240" t="s">
        <v>982</v>
      </c>
      <c r="X11" s="240" t="s">
        <v>982</v>
      </c>
      <c r="Y11" s="251" t="s">
        <v>982</v>
      </c>
    </row>
    <row r="12" spans="1:25" s="2" customFormat="1" ht="12" customHeight="1">
      <c r="A12" s="892"/>
      <c r="B12" s="244" t="s">
        <v>767</v>
      </c>
      <c r="C12" s="37">
        <v>2.83</v>
      </c>
      <c r="D12" s="37">
        <v>2.83</v>
      </c>
      <c r="E12" s="240" t="s">
        <v>975</v>
      </c>
      <c r="F12" s="240" t="s">
        <v>982</v>
      </c>
      <c r="G12" s="482" t="s">
        <v>982</v>
      </c>
      <c r="H12" s="240" t="s">
        <v>982</v>
      </c>
      <c r="I12" s="240" t="s">
        <v>982</v>
      </c>
      <c r="J12" s="240" t="s">
        <v>975</v>
      </c>
      <c r="K12" s="251" t="s">
        <v>982</v>
      </c>
      <c r="L12" s="892"/>
      <c r="M12" s="244" t="s">
        <v>767</v>
      </c>
      <c r="N12" s="240" t="s">
        <v>982</v>
      </c>
      <c r="O12" s="240" t="s">
        <v>982</v>
      </c>
      <c r="P12" s="240" t="s">
        <v>982</v>
      </c>
      <c r="Q12" s="240" t="s">
        <v>982</v>
      </c>
      <c r="R12" s="240" t="s">
        <v>982</v>
      </c>
      <c r="S12" s="239" t="s">
        <v>982</v>
      </c>
      <c r="T12" s="240" t="s">
        <v>982</v>
      </c>
      <c r="U12" s="240" t="s">
        <v>982</v>
      </c>
      <c r="V12" s="240" t="s">
        <v>982</v>
      </c>
      <c r="W12" s="240" t="s">
        <v>982</v>
      </c>
      <c r="X12" s="240" t="s">
        <v>982</v>
      </c>
      <c r="Y12" s="251" t="s">
        <v>982</v>
      </c>
    </row>
    <row r="13" spans="1:25" s="2" customFormat="1" ht="12" customHeight="1">
      <c r="A13" s="885" t="s">
        <v>769</v>
      </c>
      <c r="B13" s="244" t="s">
        <v>765</v>
      </c>
      <c r="C13" s="37">
        <f>SUM(C14:C15)</f>
        <v>2711.76</v>
      </c>
      <c r="D13" s="37">
        <f>SUM(D14:D15)</f>
        <v>2726.0600000000004</v>
      </c>
      <c r="E13" s="23">
        <f t="shared" si="1"/>
        <v>-14.300000000000182</v>
      </c>
      <c r="F13" s="240" t="s">
        <v>982</v>
      </c>
      <c r="G13" s="482" t="s">
        <v>982</v>
      </c>
      <c r="H13" s="240" t="s">
        <v>982</v>
      </c>
      <c r="I13" s="240" t="s">
        <v>982</v>
      </c>
      <c r="J13" s="240" t="s">
        <v>975</v>
      </c>
      <c r="K13" s="251" t="s">
        <v>982</v>
      </c>
      <c r="L13" s="885" t="s">
        <v>769</v>
      </c>
      <c r="M13" s="244" t="s">
        <v>765</v>
      </c>
      <c r="N13" s="240" t="s">
        <v>982</v>
      </c>
      <c r="O13" s="240" t="s">
        <v>982</v>
      </c>
      <c r="P13" s="240" t="s">
        <v>982</v>
      </c>
      <c r="Q13" s="37">
        <f>SUM(Q14:Q15)</f>
        <v>14.3</v>
      </c>
      <c r="R13" s="37">
        <f>SUM(R14:R15)</f>
        <v>12.8</v>
      </c>
      <c r="S13" s="557">
        <f>SUM(S14:S15)</f>
        <v>1.5</v>
      </c>
      <c r="T13" s="240" t="s">
        <v>982</v>
      </c>
      <c r="U13" s="240" t="s">
        <v>982</v>
      </c>
      <c r="V13" s="240" t="s">
        <v>982</v>
      </c>
      <c r="W13" s="240" t="s">
        <v>982</v>
      </c>
      <c r="X13" s="240" t="s">
        <v>982</v>
      </c>
      <c r="Y13" s="251" t="s">
        <v>982</v>
      </c>
    </row>
    <row r="14" spans="1:25" s="2" customFormat="1" ht="12" customHeight="1">
      <c r="A14" s="892"/>
      <c r="B14" s="244" t="s">
        <v>766</v>
      </c>
      <c r="C14" s="37">
        <v>2124.42</v>
      </c>
      <c r="D14" s="37">
        <v>2135.57</v>
      </c>
      <c r="E14" s="23">
        <f t="shared" si="1"/>
        <v>-11.150000000000091</v>
      </c>
      <c r="F14" s="240" t="s">
        <v>982</v>
      </c>
      <c r="G14" s="482" t="s">
        <v>982</v>
      </c>
      <c r="H14" s="240" t="s">
        <v>982</v>
      </c>
      <c r="I14" s="240" t="s">
        <v>982</v>
      </c>
      <c r="J14" s="240" t="s">
        <v>975</v>
      </c>
      <c r="K14" s="251" t="s">
        <v>982</v>
      </c>
      <c r="L14" s="892"/>
      <c r="M14" s="244" t="s">
        <v>766</v>
      </c>
      <c r="N14" s="240" t="s">
        <v>982</v>
      </c>
      <c r="O14" s="240" t="s">
        <v>982</v>
      </c>
      <c r="P14" s="240" t="s">
        <v>982</v>
      </c>
      <c r="Q14" s="37">
        <f>SUM(R14:Y14)</f>
        <v>11.15</v>
      </c>
      <c r="R14" s="37">
        <v>11.15</v>
      </c>
      <c r="S14" s="239" t="s">
        <v>982</v>
      </c>
      <c r="T14" s="240" t="s">
        <v>982</v>
      </c>
      <c r="U14" s="240" t="s">
        <v>982</v>
      </c>
      <c r="V14" s="240" t="s">
        <v>982</v>
      </c>
      <c r="W14" s="240" t="s">
        <v>982</v>
      </c>
      <c r="X14" s="240" t="s">
        <v>982</v>
      </c>
      <c r="Y14" s="251" t="s">
        <v>982</v>
      </c>
    </row>
    <row r="15" spans="1:25" s="2" customFormat="1" ht="12" customHeight="1">
      <c r="A15" s="892"/>
      <c r="B15" s="244" t="s">
        <v>767</v>
      </c>
      <c r="C15" s="37">
        <v>587.34</v>
      </c>
      <c r="D15" s="37">
        <v>590.49</v>
      </c>
      <c r="E15" s="23">
        <f t="shared" si="1"/>
        <v>-3.1499999999999773</v>
      </c>
      <c r="F15" s="240" t="s">
        <v>982</v>
      </c>
      <c r="G15" s="482" t="s">
        <v>982</v>
      </c>
      <c r="H15" s="240" t="s">
        <v>982</v>
      </c>
      <c r="I15" s="240" t="s">
        <v>982</v>
      </c>
      <c r="J15" s="240" t="s">
        <v>975</v>
      </c>
      <c r="K15" s="251" t="s">
        <v>982</v>
      </c>
      <c r="L15" s="892"/>
      <c r="M15" s="244" t="s">
        <v>767</v>
      </c>
      <c r="N15" s="240" t="s">
        <v>982</v>
      </c>
      <c r="O15" s="240" t="s">
        <v>982</v>
      </c>
      <c r="P15" s="240" t="s">
        <v>982</v>
      </c>
      <c r="Q15" s="37">
        <f>SUM(R15:Y15)</f>
        <v>3.15</v>
      </c>
      <c r="R15" s="37">
        <v>1.65</v>
      </c>
      <c r="S15" s="557">
        <v>1.5</v>
      </c>
      <c r="T15" s="240" t="s">
        <v>982</v>
      </c>
      <c r="U15" s="240" t="s">
        <v>982</v>
      </c>
      <c r="V15" s="240" t="s">
        <v>982</v>
      </c>
      <c r="W15" s="240" t="s">
        <v>982</v>
      </c>
      <c r="X15" s="240" t="s">
        <v>982</v>
      </c>
      <c r="Y15" s="251" t="s">
        <v>982</v>
      </c>
    </row>
    <row r="16" spans="1:26" s="2" customFormat="1" ht="12" customHeight="1">
      <c r="A16" s="885" t="s">
        <v>770</v>
      </c>
      <c r="B16" s="244" t="s">
        <v>765</v>
      </c>
      <c r="C16" s="37">
        <f>SUM(C17:C18)</f>
        <v>1731.5</v>
      </c>
      <c r="D16" s="37">
        <f>SUM(D17:D18)</f>
        <v>1731.58</v>
      </c>
      <c r="E16" s="23">
        <f t="shared" si="1"/>
        <v>-0.07999999999992724</v>
      </c>
      <c r="F16" s="240" t="s">
        <v>982</v>
      </c>
      <c r="G16" s="482" t="s">
        <v>982</v>
      </c>
      <c r="H16" s="240" t="s">
        <v>982</v>
      </c>
      <c r="I16" s="240" t="s">
        <v>982</v>
      </c>
      <c r="J16" s="240" t="s">
        <v>975</v>
      </c>
      <c r="K16" s="251" t="s">
        <v>982</v>
      </c>
      <c r="L16" s="885" t="s">
        <v>770</v>
      </c>
      <c r="M16" s="244" t="s">
        <v>765</v>
      </c>
      <c r="N16" s="240" t="s">
        <v>982</v>
      </c>
      <c r="O16" s="240" t="s">
        <v>982</v>
      </c>
      <c r="P16" s="240" t="s">
        <v>982</v>
      </c>
      <c r="Q16" s="37">
        <f>SUM(Q17:Q18)</f>
        <v>0.08</v>
      </c>
      <c r="R16" s="37">
        <f>SUM(R17:R18)</f>
        <v>0.08</v>
      </c>
      <c r="S16" s="239" t="s">
        <v>982</v>
      </c>
      <c r="T16" s="240" t="s">
        <v>982</v>
      </c>
      <c r="U16" s="240" t="s">
        <v>982</v>
      </c>
      <c r="V16" s="240" t="s">
        <v>982</v>
      </c>
      <c r="W16" s="240" t="s">
        <v>982</v>
      </c>
      <c r="X16" s="240" t="s">
        <v>982</v>
      </c>
      <c r="Y16" s="251" t="s">
        <v>982</v>
      </c>
      <c r="Z16" s="246"/>
    </row>
    <row r="17" spans="1:25" s="2" customFormat="1" ht="12" customHeight="1">
      <c r="A17" s="892"/>
      <c r="B17" s="244" t="s">
        <v>766</v>
      </c>
      <c r="C17" s="37">
        <v>1622.47</v>
      </c>
      <c r="D17" s="37">
        <v>1622.55</v>
      </c>
      <c r="E17" s="23">
        <f t="shared" si="1"/>
        <v>-0.07999999999992724</v>
      </c>
      <c r="F17" s="240" t="s">
        <v>982</v>
      </c>
      <c r="G17" s="482" t="s">
        <v>982</v>
      </c>
      <c r="H17" s="240" t="s">
        <v>982</v>
      </c>
      <c r="I17" s="240" t="s">
        <v>982</v>
      </c>
      <c r="J17" s="240" t="s">
        <v>975</v>
      </c>
      <c r="K17" s="251" t="s">
        <v>982</v>
      </c>
      <c r="L17" s="892"/>
      <c r="M17" s="244" t="s">
        <v>766</v>
      </c>
      <c r="N17" s="240" t="s">
        <v>982</v>
      </c>
      <c r="O17" s="240" t="s">
        <v>982</v>
      </c>
      <c r="P17" s="240" t="s">
        <v>982</v>
      </c>
      <c r="Q17" s="37">
        <f>SUM(R17:Y17)</f>
        <v>0.08</v>
      </c>
      <c r="R17" s="37">
        <v>0.08</v>
      </c>
      <c r="S17" s="239" t="s">
        <v>982</v>
      </c>
      <c r="T17" s="240" t="s">
        <v>982</v>
      </c>
      <c r="U17" s="240" t="s">
        <v>982</v>
      </c>
      <c r="V17" s="240" t="s">
        <v>982</v>
      </c>
      <c r="W17" s="240" t="s">
        <v>982</v>
      </c>
      <c r="X17" s="240" t="s">
        <v>982</v>
      </c>
      <c r="Y17" s="251" t="s">
        <v>982</v>
      </c>
    </row>
    <row r="18" spans="1:25" s="2" customFormat="1" ht="12" customHeight="1">
      <c r="A18" s="892"/>
      <c r="B18" s="244" t="s">
        <v>767</v>
      </c>
      <c r="C18" s="37">
        <v>109.03</v>
      </c>
      <c r="D18" s="37">
        <v>109.03</v>
      </c>
      <c r="E18" s="240" t="s">
        <v>975</v>
      </c>
      <c r="F18" s="240" t="s">
        <v>982</v>
      </c>
      <c r="G18" s="482" t="s">
        <v>982</v>
      </c>
      <c r="H18" s="240" t="s">
        <v>982</v>
      </c>
      <c r="I18" s="240" t="s">
        <v>982</v>
      </c>
      <c r="J18" s="240" t="s">
        <v>975</v>
      </c>
      <c r="K18" s="251" t="s">
        <v>982</v>
      </c>
      <c r="L18" s="892"/>
      <c r="M18" s="244" t="s">
        <v>767</v>
      </c>
      <c r="N18" s="240" t="s">
        <v>982</v>
      </c>
      <c r="O18" s="240" t="s">
        <v>982</v>
      </c>
      <c r="P18" s="240" t="s">
        <v>982</v>
      </c>
      <c r="Q18" s="240" t="s">
        <v>982</v>
      </c>
      <c r="R18" s="240" t="s">
        <v>982</v>
      </c>
      <c r="S18" s="239" t="s">
        <v>982</v>
      </c>
      <c r="T18" s="240" t="s">
        <v>982</v>
      </c>
      <c r="U18" s="240" t="s">
        <v>982</v>
      </c>
      <c r="V18" s="240" t="s">
        <v>982</v>
      </c>
      <c r="W18" s="240" t="s">
        <v>982</v>
      </c>
      <c r="X18" s="240" t="s">
        <v>982</v>
      </c>
      <c r="Y18" s="251" t="s">
        <v>982</v>
      </c>
    </row>
    <row r="19" spans="1:25" s="2" customFormat="1" ht="12" customHeight="1">
      <c r="A19" s="885" t="s">
        <v>771</v>
      </c>
      <c r="B19" s="244" t="s">
        <v>765</v>
      </c>
      <c r="C19" s="37">
        <f>SUM(C20:C21)</f>
        <v>1220.3999999999999</v>
      </c>
      <c r="D19" s="37">
        <f>SUM(D20:D21)</f>
        <v>1233.71</v>
      </c>
      <c r="E19" s="23">
        <f t="shared" si="1"/>
        <v>-13.310000000000173</v>
      </c>
      <c r="F19" s="240" t="s">
        <v>982</v>
      </c>
      <c r="G19" s="482" t="s">
        <v>982</v>
      </c>
      <c r="H19" s="240" t="s">
        <v>982</v>
      </c>
      <c r="I19" s="240" t="s">
        <v>982</v>
      </c>
      <c r="J19" s="240" t="s">
        <v>975</v>
      </c>
      <c r="K19" s="251" t="s">
        <v>982</v>
      </c>
      <c r="L19" s="885" t="s">
        <v>771</v>
      </c>
      <c r="M19" s="244" t="s">
        <v>765</v>
      </c>
      <c r="N19" s="240" t="s">
        <v>982</v>
      </c>
      <c r="O19" s="240" t="s">
        <v>982</v>
      </c>
      <c r="P19" s="240" t="s">
        <v>982</v>
      </c>
      <c r="Q19" s="37">
        <f>SUM(Q20:Q21)</f>
        <v>13.309999999999999</v>
      </c>
      <c r="R19" s="37">
        <f>SUM(R20:R21)</f>
        <v>4.7</v>
      </c>
      <c r="S19" s="557">
        <f>S20</f>
        <v>4.01</v>
      </c>
      <c r="T19" s="37">
        <f>SUM(T20:T21)</f>
        <v>4.6000000000000005</v>
      </c>
      <c r="U19" s="240" t="s">
        <v>982</v>
      </c>
      <c r="V19" s="240" t="s">
        <v>982</v>
      </c>
      <c r="W19" s="240" t="s">
        <v>982</v>
      </c>
      <c r="X19" s="240" t="s">
        <v>982</v>
      </c>
      <c r="Y19" s="251" t="s">
        <v>982</v>
      </c>
    </row>
    <row r="20" spans="1:25" s="2" customFormat="1" ht="12" customHeight="1">
      <c r="A20" s="892"/>
      <c r="B20" s="244" t="s">
        <v>766</v>
      </c>
      <c r="C20" s="37">
        <v>1207.56</v>
      </c>
      <c r="D20" s="37">
        <v>1219.57</v>
      </c>
      <c r="E20" s="23">
        <f t="shared" si="1"/>
        <v>-12.009999999999991</v>
      </c>
      <c r="F20" s="240" t="s">
        <v>982</v>
      </c>
      <c r="G20" s="482" t="s">
        <v>982</v>
      </c>
      <c r="H20" s="240" t="s">
        <v>982</v>
      </c>
      <c r="I20" s="240" t="s">
        <v>982</v>
      </c>
      <c r="J20" s="240" t="s">
        <v>975</v>
      </c>
      <c r="K20" s="251" t="s">
        <v>982</v>
      </c>
      <c r="L20" s="892"/>
      <c r="M20" s="244" t="s">
        <v>766</v>
      </c>
      <c r="N20" s="240" t="s">
        <v>982</v>
      </c>
      <c r="O20" s="240" t="s">
        <v>982</v>
      </c>
      <c r="P20" s="240" t="s">
        <v>982</v>
      </c>
      <c r="Q20" s="37">
        <f>SUM(R20:Y20)</f>
        <v>12.009999999999998</v>
      </c>
      <c r="R20" s="37">
        <v>4.3</v>
      </c>
      <c r="S20" s="557">
        <v>4.01</v>
      </c>
      <c r="T20" s="37">
        <v>3.7</v>
      </c>
      <c r="U20" s="240" t="s">
        <v>982</v>
      </c>
      <c r="V20" s="240" t="s">
        <v>982</v>
      </c>
      <c r="W20" s="240" t="s">
        <v>982</v>
      </c>
      <c r="X20" s="240" t="s">
        <v>982</v>
      </c>
      <c r="Y20" s="251" t="s">
        <v>982</v>
      </c>
    </row>
    <row r="21" spans="1:25" s="2" customFormat="1" ht="12" customHeight="1">
      <c r="A21" s="892"/>
      <c r="B21" s="244" t="s">
        <v>767</v>
      </c>
      <c r="C21" s="37">
        <v>12.84</v>
      </c>
      <c r="D21" s="37">
        <v>14.14</v>
      </c>
      <c r="E21" s="23">
        <f t="shared" si="1"/>
        <v>-1.3000000000000007</v>
      </c>
      <c r="F21" s="240" t="s">
        <v>982</v>
      </c>
      <c r="G21" s="482" t="s">
        <v>982</v>
      </c>
      <c r="H21" s="240" t="s">
        <v>982</v>
      </c>
      <c r="I21" s="240" t="s">
        <v>982</v>
      </c>
      <c r="J21" s="240" t="s">
        <v>975</v>
      </c>
      <c r="K21" s="251" t="s">
        <v>982</v>
      </c>
      <c r="L21" s="892"/>
      <c r="M21" s="244" t="s">
        <v>767</v>
      </c>
      <c r="N21" s="240" t="s">
        <v>982</v>
      </c>
      <c r="O21" s="240" t="s">
        <v>982</v>
      </c>
      <c r="P21" s="240" t="s">
        <v>982</v>
      </c>
      <c r="Q21" s="37">
        <f>SUM(R21:Y21)</f>
        <v>1.3</v>
      </c>
      <c r="R21" s="37">
        <v>0.4</v>
      </c>
      <c r="S21" s="239" t="s">
        <v>982</v>
      </c>
      <c r="T21" s="37">
        <v>0.9</v>
      </c>
      <c r="U21" s="240" t="s">
        <v>982</v>
      </c>
      <c r="V21" s="240" t="s">
        <v>982</v>
      </c>
      <c r="W21" s="240" t="s">
        <v>982</v>
      </c>
      <c r="X21" s="240" t="s">
        <v>982</v>
      </c>
      <c r="Y21" s="251" t="s">
        <v>982</v>
      </c>
    </row>
    <row r="22" spans="1:25" s="2" customFormat="1" ht="12" customHeight="1">
      <c r="A22" s="885" t="s">
        <v>650</v>
      </c>
      <c r="B22" s="244" t="s">
        <v>765</v>
      </c>
      <c r="C22" s="37">
        <f>SUM(C23:C24)</f>
        <v>4365</v>
      </c>
      <c r="D22" s="37">
        <f>SUM(D23:D24)</f>
        <v>4368.71</v>
      </c>
      <c r="E22" s="23">
        <f t="shared" si="1"/>
        <v>-3.7100000000000364</v>
      </c>
      <c r="F22" s="240" t="s">
        <v>982</v>
      </c>
      <c r="G22" s="482" t="s">
        <v>982</v>
      </c>
      <c r="H22" s="240" t="s">
        <v>982</v>
      </c>
      <c r="I22" s="240" t="s">
        <v>982</v>
      </c>
      <c r="J22" s="240" t="s">
        <v>975</v>
      </c>
      <c r="K22" s="251" t="s">
        <v>982</v>
      </c>
      <c r="L22" s="885" t="s">
        <v>650</v>
      </c>
      <c r="M22" s="244" t="s">
        <v>765</v>
      </c>
      <c r="N22" s="240" t="s">
        <v>982</v>
      </c>
      <c r="O22" s="240" t="s">
        <v>982</v>
      </c>
      <c r="P22" s="240" t="s">
        <v>982</v>
      </c>
      <c r="Q22" s="37">
        <f>SUM(Q23:Q24)</f>
        <v>3.71</v>
      </c>
      <c r="R22" s="37">
        <f>SUM(R23:R24)</f>
        <v>3.71</v>
      </c>
      <c r="S22" s="239" t="s">
        <v>982</v>
      </c>
      <c r="T22" s="240" t="s">
        <v>982</v>
      </c>
      <c r="U22" s="240" t="s">
        <v>982</v>
      </c>
      <c r="V22" s="240" t="s">
        <v>982</v>
      </c>
      <c r="W22" s="240" t="s">
        <v>982</v>
      </c>
      <c r="X22" s="240" t="s">
        <v>982</v>
      </c>
      <c r="Y22" s="251" t="s">
        <v>982</v>
      </c>
    </row>
    <row r="23" spans="1:25" s="2" customFormat="1" ht="12" customHeight="1">
      <c r="A23" s="892"/>
      <c r="B23" s="244" t="s">
        <v>766</v>
      </c>
      <c r="C23" s="37">
        <v>3318.38</v>
      </c>
      <c r="D23" s="37">
        <v>3322.09</v>
      </c>
      <c r="E23" s="23">
        <f t="shared" si="1"/>
        <v>-3.7100000000000364</v>
      </c>
      <c r="F23" s="240" t="s">
        <v>982</v>
      </c>
      <c r="G23" s="482" t="s">
        <v>982</v>
      </c>
      <c r="H23" s="240" t="s">
        <v>982</v>
      </c>
      <c r="I23" s="240" t="s">
        <v>982</v>
      </c>
      <c r="J23" s="240" t="s">
        <v>975</v>
      </c>
      <c r="K23" s="251" t="s">
        <v>982</v>
      </c>
      <c r="L23" s="892"/>
      <c r="M23" s="244" t="s">
        <v>766</v>
      </c>
      <c r="N23" s="240" t="s">
        <v>982</v>
      </c>
      <c r="O23" s="240" t="s">
        <v>982</v>
      </c>
      <c r="P23" s="240" t="s">
        <v>982</v>
      </c>
      <c r="Q23" s="37">
        <f>SUM(R23:Y23)</f>
        <v>3.71</v>
      </c>
      <c r="R23" s="37">
        <v>3.71</v>
      </c>
      <c r="S23" s="239" t="s">
        <v>982</v>
      </c>
      <c r="T23" s="240" t="s">
        <v>982</v>
      </c>
      <c r="U23" s="240" t="s">
        <v>982</v>
      </c>
      <c r="V23" s="240" t="s">
        <v>982</v>
      </c>
      <c r="W23" s="240" t="s">
        <v>982</v>
      </c>
      <c r="X23" s="240" t="s">
        <v>982</v>
      </c>
      <c r="Y23" s="251" t="s">
        <v>982</v>
      </c>
    </row>
    <row r="24" spans="1:25" s="2" customFormat="1" ht="12" customHeight="1">
      <c r="A24" s="892"/>
      <c r="B24" s="244" t="s">
        <v>767</v>
      </c>
      <c r="C24" s="37">
        <v>1046.62</v>
      </c>
      <c r="D24" s="37">
        <v>1046.62</v>
      </c>
      <c r="E24" s="240" t="s">
        <v>975</v>
      </c>
      <c r="F24" s="240" t="s">
        <v>982</v>
      </c>
      <c r="G24" s="482" t="s">
        <v>982</v>
      </c>
      <c r="H24" s="240" t="s">
        <v>982</v>
      </c>
      <c r="I24" s="240" t="s">
        <v>982</v>
      </c>
      <c r="J24" s="240" t="s">
        <v>975</v>
      </c>
      <c r="K24" s="251" t="s">
        <v>982</v>
      </c>
      <c r="L24" s="892"/>
      <c r="M24" s="244" t="s">
        <v>767</v>
      </c>
      <c r="N24" s="240" t="s">
        <v>982</v>
      </c>
      <c r="O24" s="240" t="s">
        <v>982</v>
      </c>
      <c r="P24" s="240" t="s">
        <v>982</v>
      </c>
      <c r="Q24" s="240" t="s">
        <v>982</v>
      </c>
      <c r="R24" s="240" t="s">
        <v>982</v>
      </c>
      <c r="S24" s="239" t="s">
        <v>982</v>
      </c>
      <c r="T24" s="240" t="s">
        <v>982</v>
      </c>
      <c r="U24" s="240" t="s">
        <v>982</v>
      </c>
      <c r="V24" s="240" t="s">
        <v>982</v>
      </c>
      <c r="W24" s="240" t="s">
        <v>982</v>
      </c>
      <c r="X24" s="240" t="s">
        <v>982</v>
      </c>
      <c r="Y24" s="251" t="s">
        <v>982</v>
      </c>
    </row>
    <row r="25" spans="1:25" s="2" customFormat="1" ht="12" customHeight="1">
      <c r="A25" s="885" t="s">
        <v>772</v>
      </c>
      <c r="B25" s="244" t="s">
        <v>765</v>
      </c>
      <c r="C25" s="37">
        <f>SUM(C26:C27)</f>
        <v>2405.68</v>
      </c>
      <c r="D25" s="37">
        <f>SUM(D26:D27)</f>
        <v>2420.46</v>
      </c>
      <c r="E25" s="23">
        <f>C25-D25</f>
        <v>-14.7800000000002</v>
      </c>
      <c r="F25" s="240" t="s">
        <v>982</v>
      </c>
      <c r="G25" s="482" t="s">
        <v>982</v>
      </c>
      <c r="H25" s="240" t="s">
        <v>982</v>
      </c>
      <c r="I25" s="240" t="s">
        <v>982</v>
      </c>
      <c r="J25" s="240" t="s">
        <v>975</v>
      </c>
      <c r="K25" s="251" t="s">
        <v>982</v>
      </c>
      <c r="L25" s="885" t="s">
        <v>772</v>
      </c>
      <c r="M25" s="244" t="s">
        <v>765</v>
      </c>
      <c r="N25" s="240" t="s">
        <v>982</v>
      </c>
      <c r="O25" s="240" t="s">
        <v>982</v>
      </c>
      <c r="P25" s="240" t="s">
        <v>982</v>
      </c>
      <c r="Q25" s="37">
        <f aca="true" t="shared" si="2" ref="Q25:V25">SUM(Q26:Q27)</f>
        <v>14.78</v>
      </c>
      <c r="R25" s="37">
        <f t="shared" si="2"/>
        <v>6.05</v>
      </c>
      <c r="S25" s="557">
        <f t="shared" si="2"/>
        <v>1.75</v>
      </c>
      <c r="T25" s="37">
        <f t="shared" si="2"/>
        <v>1.2</v>
      </c>
      <c r="U25" s="240" t="s">
        <v>982</v>
      </c>
      <c r="V25" s="37">
        <f t="shared" si="2"/>
        <v>5.779999999999999</v>
      </c>
      <c r="W25" s="240" t="s">
        <v>982</v>
      </c>
      <c r="X25" s="240" t="s">
        <v>982</v>
      </c>
      <c r="Y25" s="251" t="s">
        <v>982</v>
      </c>
    </row>
    <row r="26" spans="1:25" s="2" customFormat="1" ht="12" customHeight="1">
      <c r="A26" s="892"/>
      <c r="B26" s="244" t="s">
        <v>766</v>
      </c>
      <c r="C26" s="37">
        <v>1523.11</v>
      </c>
      <c r="D26" s="37">
        <v>1530.89</v>
      </c>
      <c r="E26" s="23">
        <f>C26-D26</f>
        <v>-7.7800000000002</v>
      </c>
      <c r="F26" s="240" t="s">
        <v>982</v>
      </c>
      <c r="G26" s="482" t="s">
        <v>982</v>
      </c>
      <c r="H26" s="240" t="s">
        <v>982</v>
      </c>
      <c r="I26" s="240" t="s">
        <v>982</v>
      </c>
      <c r="J26" s="240" t="s">
        <v>975</v>
      </c>
      <c r="K26" s="251" t="s">
        <v>982</v>
      </c>
      <c r="L26" s="892"/>
      <c r="M26" s="244" t="s">
        <v>766</v>
      </c>
      <c r="N26" s="240" t="s">
        <v>982</v>
      </c>
      <c r="O26" s="240" t="s">
        <v>982</v>
      </c>
      <c r="P26" s="240" t="s">
        <v>982</v>
      </c>
      <c r="Q26" s="37">
        <f>SUM(R26:Y26)</f>
        <v>7.779999999999999</v>
      </c>
      <c r="R26" s="37">
        <v>4.85</v>
      </c>
      <c r="S26" s="557">
        <v>1.7</v>
      </c>
      <c r="T26" s="240" t="s">
        <v>982</v>
      </c>
      <c r="U26" s="240" t="s">
        <v>982</v>
      </c>
      <c r="V26" s="37">
        <v>1.23</v>
      </c>
      <c r="W26" s="240" t="s">
        <v>982</v>
      </c>
      <c r="X26" s="240" t="s">
        <v>982</v>
      </c>
      <c r="Y26" s="251" t="s">
        <v>982</v>
      </c>
    </row>
    <row r="27" spans="1:25" s="2" customFormat="1" ht="12" customHeight="1">
      <c r="A27" s="892"/>
      <c r="B27" s="244" t="s">
        <v>767</v>
      </c>
      <c r="C27" s="37">
        <v>882.57</v>
      </c>
      <c r="D27" s="37">
        <v>889.57</v>
      </c>
      <c r="E27" s="23">
        <f>C27-D27</f>
        <v>-7</v>
      </c>
      <c r="F27" s="240" t="s">
        <v>982</v>
      </c>
      <c r="G27" s="482" t="s">
        <v>982</v>
      </c>
      <c r="H27" s="240" t="s">
        <v>982</v>
      </c>
      <c r="I27" s="240" t="s">
        <v>982</v>
      </c>
      <c r="J27" s="240" t="s">
        <v>975</v>
      </c>
      <c r="K27" s="251" t="s">
        <v>982</v>
      </c>
      <c r="L27" s="892"/>
      <c r="M27" s="244" t="s">
        <v>767</v>
      </c>
      <c r="N27" s="240" t="s">
        <v>982</v>
      </c>
      <c r="O27" s="240" t="s">
        <v>982</v>
      </c>
      <c r="P27" s="240" t="s">
        <v>982</v>
      </c>
      <c r="Q27" s="37">
        <f>SUM(R27:Y27)</f>
        <v>7</v>
      </c>
      <c r="R27" s="37">
        <v>1.2</v>
      </c>
      <c r="S27" s="557">
        <v>0.05</v>
      </c>
      <c r="T27" s="37">
        <v>1.2</v>
      </c>
      <c r="U27" s="240" t="s">
        <v>982</v>
      </c>
      <c r="V27" s="37">
        <v>4.55</v>
      </c>
      <c r="W27" s="240" t="s">
        <v>982</v>
      </c>
      <c r="X27" s="240" t="s">
        <v>982</v>
      </c>
      <c r="Y27" s="251" t="s">
        <v>982</v>
      </c>
    </row>
    <row r="28" spans="1:25" s="2" customFormat="1" ht="12" customHeight="1">
      <c r="A28" s="885" t="s">
        <v>773</v>
      </c>
      <c r="B28" s="244" t="s">
        <v>765</v>
      </c>
      <c r="C28" s="37">
        <f>SUM(C29:C30)</f>
        <v>2825.94</v>
      </c>
      <c r="D28" s="37">
        <f>SUM(D29:D30)</f>
        <v>2851.44</v>
      </c>
      <c r="E28" s="23">
        <f t="shared" si="1"/>
        <v>-25.5</v>
      </c>
      <c r="F28" s="240" t="s">
        <v>982</v>
      </c>
      <c r="G28" s="482" t="s">
        <v>982</v>
      </c>
      <c r="H28" s="240" t="s">
        <v>982</v>
      </c>
      <c r="I28" s="240" t="s">
        <v>982</v>
      </c>
      <c r="J28" s="240" t="s">
        <v>975</v>
      </c>
      <c r="K28" s="251" t="s">
        <v>982</v>
      </c>
      <c r="L28" s="885" t="s">
        <v>773</v>
      </c>
      <c r="M28" s="244" t="s">
        <v>765</v>
      </c>
      <c r="N28" s="240" t="s">
        <v>982</v>
      </c>
      <c r="O28" s="240" t="s">
        <v>982</v>
      </c>
      <c r="P28" s="240" t="s">
        <v>982</v>
      </c>
      <c r="Q28" s="37">
        <f>SUM(Q29:Q30)</f>
        <v>25.5</v>
      </c>
      <c r="R28" s="37">
        <f>SUM(R29:R30)</f>
        <v>15.5</v>
      </c>
      <c r="S28" s="557">
        <v>8.3</v>
      </c>
      <c r="T28" s="37">
        <f>T29</f>
        <v>0.5</v>
      </c>
      <c r="U28" s="240" t="s">
        <v>982</v>
      </c>
      <c r="V28" s="37">
        <f>V29+V30</f>
        <v>4.5</v>
      </c>
      <c r="W28" s="240" t="s">
        <v>982</v>
      </c>
      <c r="X28" s="240" t="s">
        <v>982</v>
      </c>
      <c r="Y28" s="251" t="s">
        <v>982</v>
      </c>
    </row>
    <row r="29" spans="1:25" s="2" customFormat="1" ht="12" customHeight="1">
      <c r="A29" s="892"/>
      <c r="B29" s="244" t="s">
        <v>766</v>
      </c>
      <c r="C29" s="37">
        <v>2444.52</v>
      </c>
      <c r="D29" s="37">
        <v>2459.02</v>
      </c>
      <c r="E29" s="23">
        <f t="shared" si="1"/>
        <v>-14.5</v>
      </c>
      <c r="F29" s="240" t="s">
        <v>982</v>
      </c>
      <c r="G29" s="482" t="s">
        <v>982</v>
      </c>
      <c r="H29" s="240" t="s">
        <v>982</v>
      </c>
      <c r="I29" s="240" t="s">
        <v>982</v>
      </c>
      <c r="J29" s="240" t="s">
        <v>975</v>
      </c>
      <c r="K29" s="251" t="s">
        <v>982</v>
      </c>
      <c r="L29" s="892"/>
      <c r="M29" s="244" t="s">
        <v>766</v>
      </c>
      <c r="N29" s="240" t="s">
        <v>982</v>
      </c>
      <c r="O29" s="240" t="s">
        <v>982</v>
      </c>
      <c r="P29" s="240" t="s">
        <v>982</v>
      </c>
      <c r="Q29" s="37">
        <f>SUM(R29:Y29)</f>
        <v>14.5</v>
      </c>
      <c r="R29" s="37">
        <v>9</v>
      </c>
      <c r="S29" s="557">
        <v>2.5</v>
      </c>
      <c r="T29" s="37">
        <v>0.5</v>
      </c>
      <c r="U29" s="240" t="s">
        <v>982</v>
      </c>
      <c r="V29" s="37">
        <v>2.5</v>
      </c>
      <c r="W29" s="240" t="s">
        <v>982</v>
      </c>
      <c r="X29" s="240" t="s">
        <v>982</v>
      </c>
      <c r="Y29" s="251" t="s">
        <v>982</v>
      </c>
    </row>
    <row r="30" spans="1:25" s="2" customFormat="1" ht="12" customHeight="1">
      <c r="A30" s="892"/>
      <c r="B30" s="244" t="s">
        <v>767</v>
      </c>
      <c r="C30" s="37">
        <v>381.42</v>
      </c>
      <c r="D30" s="37">
        <v>392.42</v>
      </c>
      <c r="E30" s="23">
        <f t="shared" si="1"/>
        <v>-11</v>
      </c>
      <c r="F30" s="240" t="s">
        <v>982</v>
      </c>
      <c r="G30" s="482" t="s">
        <v>982</v>
      </c>
      <c r="H30" s="240" t="s">
        <v>982</v>
      </c>
      <c r="I30" s="240" t="s">
        <v>982</v>
      </c>
      <c r="J30" s="240" t="s">
        <v>975</v>
      </c>
      <c r="K30" s="251" t="s">
        <v>982</v>
      </c>
      <c r="L30" s="892"/>
      <c r="M30" s="244" t="s">
        <v>767</v>
      </c>
      <c r="N30" s="240" t="s">
        <v>982</v>
      </c>
      <c r="O30" s="240" t="s">
        <v>982</v>
      </c>
      <c r="P30" s="240" t="s">
        <v>982</v>
      </c>
      <c r="Q30" s="37">
        <f>SUM(R30:Y30)</f>
        <v>11</v>
      </c>
      <c r="R30" s="37">
        <v>6.5</v>
      </c>
      <c r="S30" s="557">
        <v>2.5</v>
      </c>
      <c r="T30" s="240" t="s">
        <v>982</v>
      </c>
      <c r="U30" s="240" t="s">
        <v>982</v>
      </c>
      <c r="V30" s="37">
        <v>2</v>
      </c>
      <c r="W30" s="240" t="s">
        <v>982</v>
      </c>
      <c r="X30" s="240" t="s">
        <v>982</v>
      </c>
      <c r="Y30" s="251" t="s">
        <v>982</v>
      </c>
    </row>
    <row r="31" spans="1:25" s="2" customFormat="1" ht="12" customHeight="1">
      <c r="A31" s="885" t="s">
        <v>774</v>
      </c>
      <c r="B31" s="244" t="s">
        <v>765</v>
      </c>
      <c r="C31" s="37">
        <v>3978.78</v>
      </c>
      <c r="D31" s="37">
        <v>3983.26</v>
      </c>
      <c r="E31" s="23">
        <f t="shared" si="1"/>
        <v>-4.480000000000018</v>
      </c>
      <c r="F31" s="240" t="s">
        <v>982</v>
      </c>
      <c r="G31" s="482" t="s">
        <v>982</v>
      </c>
      <c r="H31" s="240" t="s">
        <v>982</v>
      </c>
      <c r="I31" s="240" t="s">
        <v>982</v>
      </c>
      <c r="J31" s="240" t="s">
        <v>975</v>
      </c>
      <c r="K31" s="251" t="s">
        <v>982</v>
      </c>
      <c r="L31" s="885" t="s">
        <v>774</v>
      </c>
      <c r="M31" s="244" t="s">
        <v>765</v>
      </c>
      <c r="N31" s="240" t="s">
        <v>982</v>
      </c>
      <c r="O31" s="240" t="s">
        <v>982</v>
      </c>
      <c r="P31" s="240" t="s">
        <v>982</v>
      </c>
      <c r="Q31" s="37">
        <f>SUM(Q32:Q33)</f>
        <v>3.48</v>
      </c>
      <c r="R31" s="37">
        <f>SUM(R32:R33)</f>
        <v>0.93</v>
      </c>
      <c r="S31" s="557">
        <f>SUM(S32:S33)</f>
        <v>1.9</v>
      </c>
      <c r="T31" s="37">
        <v>3.5</v>
      </c>
      <c r="U31" s="240" t="s">
        <v>982</v>
      </c>
      <c r="V31" s="240" t="s">
        <v>982</v>
      </c>
      <c r="W31" s="240" t="s">
        <v>982</v>
      </c>
      <c r="X31" s="240" t="s">
        <v>982</v>
      </c>
      <c r="Y31" s="251" t="s">
        <v>982</v>
      </c>
    </row>
    <row r="32" spans="1:25" s="2" customFormat="1" ht="12" customHeight="1">
      <c r="A32" s="892"/>
      <c r="B32" s="244" t="s">
        <v>766</v>
      </c>
      <c r="C32" s="37">
        <v>3978.78</v>
      </c>
      <c r="D32" s="37">
        <v>3982.26</v>
      </c>
      <c r="E32" s="23">
        <f t="shared" si="1"/>
        <v>-3.480000000000018</v>
      </c>
      <c r="F32" s="240" t="s">
        <v>982</v>
      </c>
      <c r="G32" s="482" t="s">
        <v>982</v>
      </c>
      <c r="H32" s="240" t="s">
        <v>982</v>
      </c>
      <c r="I32" s="240" t="s">
        <v>982</v>
      </c>
      <c r="J32" s="240" t="s">
        <v>975</v>
      </c>
      <c r="K32" s="251" t="s">
        <v>982</v>
      </c>
      <c r="L32" s="892"/>
      <c r="M32" s="244" t="s">
        <v>766</v>
      </c>
      <c r="N32" s="240" t="s">
        <v>982</v>
      </c>
      <c r="O32" s="240" t="s">
        <v>982</v>
      </c>
      <c r="P32" s="240" t="s">
        <v>982</v>
      </c>
      <c r="Q32" s="37">
        <f aca="true" t="shared" si="3" ref="Q32:Q39">SUM(R32:Y32)</f>
        <v>3.48</v>
      </c>
      <c r="R32" s="37">
        <v>0.93</v>
      </c>
      <c r="S32" s="557">
        <v>1.9</v>
      </c>
      <c r="T32" s="37">
        <v>0.65</v>
      </c>
      <c r="U32" s="240" t="s">
        <v>982</v>
      </c>
      <c r="V32" s="240" t="s">
        <v>982</v>
      </c>
      <c r="W32" s="240" t="s">
        <v>982</v>
      </c>
      <c r="X32" s="240" t="s">
        <v>982</v>
      </c>
      <c r="Y32" s="251" t="s">
        <v>982</v>
      </c>
    </row>
    <row r="33" spans="1:25" s="2" customFormat="1" ht="12" customHeight="1">
      <c r="A33" s="892"/>
      <c r="B33" s="244" t="s">
        <v>767</v>
      </c>
      <c r="C33" s="240" t="s">
        <v>982</v>
      </c>
      <c r="D33" s="37">
        <v>1</v>
      </c>
      <c r="E33" s="240" t="s">
        <v>975</v>
      </c>
      <c r="F33" s="240" t="s">
        <v>982</v>
      </c>
      <c r="G33" s="482" t="s">
        <v>982</v>
      </c>
      <c r="H33" s="240" t="s">
        <v>982</v>
      </c>
      <c r="I33" s="240" t="s">
        <v>982</v>
      </c>
      <c r="J33" s="240" t="s">
        <v>975</v>
      </c>
      <c r="K33" s="251" t="s">
        <v>982</v>
      </c>
      <c r="L33" s="892"/>
      <c r="M33" s="244" t="s">
        <v>767</v>
      </c>
      <c r="N33" s="240" t="s">
        <v>982</v>
      </c>
      <c r="O33" s="240" t="s">
        <v>982</v>
      </c>
      <c r="P33" s="240" t="s">
        <v>982</v>
      </c>
      <c r="Q33" s="240" t="s">
        <v>982</v>
      </c>
      <c r="R33" s="240" t="s">
        <v>982</v>
      </c>
      <c r="S33" s="239" t="s">
        <v>982</v>
      </c>
      <c r="T33" s="240" t="s">
        <v>982</v>
      </c>
      <c r="U33" s="240" t="s">
        <v>982</v>
      </c>
      <c r="V33" s="240" t="s">
        <v>982</v>
      </c>
      <c r="W33" s="240" t="s">
        <v>982</v>
      </c>
      <c r="X33" s="240" t="s">
        <v>982</v>
      </c>
      <c r="Y33" s="251" t="s">
        <v>982</v>
      </c>
    </row>
    <row r="34" spans="1:25" s="2" customFormat="1" ht="12" customHeight="1">
      <c r="A34" s="885" t="s">
        <v>775</v>
      </c>
      <c r="B34" s="244" t="s">
        <v>765</v>
      </c>
      <c r="C34" s="37">
        <f>SUM(C35:C36)</f>
        <v>1544.3</v>
      </c>
      <c r="D34" s="37">
        <f>SUM(D35:D36)</f>
        <v>1545</v>
      </c>
      <c r="E34" s="23">
        <f t="shared" si="1"/>
        <v>-0.7000000000000455</v>
      </c>
      <c r="F34" s="240" t="s">
        <v>982</v>
      </c>
      <c r="G34" s="482" t="s">
        <v>982</v>
      </c>
      <c r="H34" s="240" t="s">
        <v>982</v>
      </c>
      <c r="I34" s="240" t="s">
        <v>982</v>
      </c>
      <c r="J34" s="240" t="s">
        <v>975</v>
      </c>
      <c r="K34" s="251" t="s">
        <v>982</v>
      </c>
      <c r="L34" s="885" t="s">
        <v>775</v>
      </c>
      <c r="M34" s="244" t="s">
        <v>765</v>
      </c>
      <c r="N34" s="240" t="s">
        <v>982</v>
      </c>
      <c r="O34" s="240" t="s">
        <v>982</v>
      </c>
      <c r="P34" s="240" t="s">
        <v>982</v>
      </c>
      <c r="Q34" s="37">
        <f t="shared" si="3"/>
        <v>0.7</v>
      </c>
      <c r="R34" s="37">
        <f>R36</f>
        <v>0.7</v>
      </c>
      <c r="S34" s="239" t="s">
        <v>982</v>
      </c>
      <c r="T34" s="240" t="s">
        <v>982</v>
      </c>
      <c r="U34" s="240" t="s">
        <v>982</v>
      </c>
      <c r="V34" s="240" t="s">
        <v>982</v>
      </c>
      <c r="W34" s="240" t="s">
        <v>982</v>
      </c>
      <c r="X34" s="240" t="s">
        <v>982</v>
      </c>
      <c r="Y34" s="251" t="s">
        <v>982</v>
      </c>
    </row>
    <row r="35" spans="1:25" s="2" customFormat="1" ht="12" customHeight="1">
      <c r="A35" s="892"/>
      <c r="B35" s="244" t="s">
        <v>766</v>
      </c>
      <c r="C35" s="37">
        <v>635.01</v>
      </c>
      <c r="D35" s="37">
        <v>635.01</v>
      </c>
      <c r="E35" s="240" t="s">
        <v>975</v>
      </c>
      <c r="F35" s="240" t="s">
        <v>982</v>
      </c>
      <c r="G35" s="482" t="s">
        <v>982</v>
      </c>
      <c r="H35" s="240" t="s">
        <v>982</v>
      </c>
      <c r="I35" s="240" t="s">
        <v>982</v>
      </c>
      <c r="J35" s="240" t="s">
        <v>975</v>
      </c>
      <c r="K35" s="251" t="s">
        <v>982</v>
      </c>
      <c r="L35" s="892"/>
      <c r="M35" s="244" t="s">
        <v>766</v>
      </c>
      <c r="N35" s="240" t="s">
        <v>982</v>
      </c>
      <c r="O35" s="240" t="s">
        <v>982</v>
      </c>
      <c r="P35" s="240" t="s">
        <v>982</v>
      </c>
      <c r="Q35" s="240" t="s">
        <v>982</v>
      </c>
      <c r="R35" s="240" t="s">
        <v>982</v>
      </c>
      <c r="S35" s="239" t="s">
        <v>982</v>
      </c>
      <c r="T35" s="240" t="s">
        <v>982</v>
      </c>
      <c r="U35" s="240" t="s">
        <v>982</v>
      </c>
      <c r="V35" s="240" t="s">
        <v>982</v>
      </c>
      <c r="W35" s="240" t="s">
        <v>982</v>
      </c>
      <c r="X35" s="240" t="s">
        <v>982</v>
      </c>
      <c r="Y35" s="251" t="s">
        <v>982</v>
      </c>
    </row>
    <row r="36" spans="1:25" s="2" customFormat="1" ht="12" customHeight="1">
      <c r="A36" s="892"/>
      <c r="B36" s="244" t="s">
        <v>767</v>
      </c>
      <c r="C36" s="37">
        <v>909.29</v>
      </c>
      <c r="D36" s="37">
        <v>909.99</v>
      </c>
      <c r="E36" s="23">
        <f t="shared" si="1"/>
        <v>-0.7000000000000455</v>
      </c>
      <c r="F36" s="240" t="s">
        <v>982</v>
      </c>
      <c r="G36" s="482" t="s">
        <v>982</v>
      </c>
      <c r="H36" s="240" t="s">
        <v>982</v>
      </c>
      <c r="I36" s="240" t="s">
        <v>982</v>
      </c>
      <c r="J36" s="240" t="s">
        <v>975</v>
      </c>
      <c r="K36" s="251" t="s">
        <v>982</v>
      </c>
      <c r="L36" s="892"/>
      <c r="M36" s="244" t="s">
        <v>767</v>
      </c>
      <c r="N36" s="240" t="s">
        <v>982</v>
      </c>
      <c r="O36" s="240" t="s">
        <v>982</v>
      </c>
      <c r="P36" s="240" t="s">
        <v>982</v>
      </c>
      <c r="Q36" s="37">
        <f t="shared" si="3"/>
        <v>0.7</v>
      </c>
      <c r="R36" s="37">
        <v>0.7</v>
      </c>
      <c r="S36" s="239" t="s">
        <v>982</v>
      </c>
      <c r="T36" s="240" t="s">
        <v>982</v>
      </c>
      <c r="U36" s="240" t="s">
        <v>982</v>
      </c>
      <c r="V36" s="240" t="s">
        <v>982</v>
      </c>
      <c r="W36" s="240" t="s">
        <v>982</v>
      </c>
      <c r="X36" s="240" t="s">
        <v>982</v>
      </c>
      <c r="Y36" s="251" t="s">
        <v>982</v>
      </c>
    </row>
    <row r="37" spans="1:25" s="2" customFormat="1" ht="12" customHeight="1">
      <c r="A37" s="885" t="s">
        <v>776</v>
      </c>
      <c r="B37" s="244" t="s">
        <v>765</v>
      </c>
      <c r="C37" s="37">
        <f>SUM(C38:C39)</f>
        <v>3444.99</v>
      </c>
      <c r="D37" s="37">
        <f>SUM(D38:D39)</f>
        <v>3453.4700000000003</v>
      </c>
      <c r="E37" s="23">
        <f t="shared" si="1"/>
        <v>-8.480000000000473</v>
      </c>
      <c r="F37" s="240" t="s">
        <v>982</v>
      </c>
      <c r="G37" s="482" t="s">
        <v>982</v>
      </c>
      <c r="H37" s="240" t="s">
        <v>982</v>
      </c>
      <c r="I37" s="240" t="s">
        <v>982</v>
      </c>
      <c r="J37" s="240" t="s">
        <v>975</v>
      </c>
      <c r="K37" s="251" t="s">
        <v>982</v>
      </c>
      <c r="L37" s="885" t="s">
        <v>776</v>
      </c>
      <c r="M37" s="244" t="s">
        <v>765</v>
      </c>
      <c r="N37" s="240" t="s">
        <v>982</v>
      </c>
      <c r="O37" s="240" t="s">
        <v>982</v>
      </c>
      <c r="P37" s="240" t="s">
        <v>982</v>
      </c>
      <c r="Q37" s="37">
        <f t="shared" si="3"/>
        <v>8.48</v>
      </c>
      <c r="R37" s="37">
        <f>R39</f>
        <v>4.48</v>
      </c>
      <c r="S37" s="557">
        <f>S39</f>
        <v>4</v>
      </c>
      <c r="T37" s="240" t="s">
        <v>982</v>
      </c>
      <c r="U37" s="240" t="s">
        <v>982</v>
      </c>
      <c r="V37" s="240" t="s">
        <v>982</v>
      </c>
      <c r="W37" s="240" t="s">
        <v>982</v>
      </c>
      <c r="X37" s="240" t="s">
        <v>982</v>
      </c>
      <c r="Y37" s="251" t="s">
        <v>982</v>
      </c>
    </row>
    <row r="38" spans="1:25" s="2" customFormat="1" ht="12" customHeight="1">
      <c r="A38" s="892"/>
      <c r="B38" s="244" t="s">
        <v>766</v>
      </c>
      <c r="C38" s="37">
        <v>1415.08</v>
      </c>
      <c r="D38" s="37">
        <v>1415.08</v>
      </c>
      <c r="E38" s="240" t="s">
        <v>975</v>
      </c>
      <c r="F38" s="240" t="s">
        <v>982</v>
      </c>
      <c r="G38" s="482" t="s">
        <v>982</v>
      </c>
      <c r="H38" s="240" t="s">
        <v>982</v>
      </c>
      <c r="I38" s="240" t="s">
        <v>982</v>
      </c>
      <c r="J38" s="240" t="s">
        <v>975</v>
      </c>
      <c r="K38" s="251" t="s">
        <v>982</v>
      </c>
      <c r="L38" s="892"/>
      <c r="M38" s="244" t="s">
        <v>766</v>
      </c>
      <c r="N38" s="240" t="s">
        <v>982</v>
      </c>
      <c r="O38" s="240" t="s">
        <v>982</v>
      </c>
      <c r="P38" s="240" t="s">
        <v>982</v>
      </c>
      <c r="Q38" s="240" t="s">
        <v>982</v>
      </c>
      <c r="R38" s="240" t="s">
        <v>982</v>
      </c>
      <c r="S38" s="239" t="s">
        <v>982</v>
      </c>
      <c r="T38" s="240" t="s">
        <v>982</v>
      </c>
      <c r="U38" s="240" t="s">
        <v>982</v>
      </c>
      <c r="V38" s="240" t="s">
        <v>982</v>
      </c>
      <c r="W38" s="240" t="s">
        <v>982</v>
      </c>
      <c r="X38" s="240" t="s">
        <v>982</v>
      </c>
      <c r="Y38" s="251" t="s">
        <v>982</v>
      </c>
    </row>
    <row r="39" spans="1:25" s="2" customFormat="1" ht="12" customHeight="1">
      <c r="A39" s="892"/>
      <c r="B39" s="244" t="s">
        <v>767</v>
      </c>
      <c r="C39" s="37">
        <v>2029.91</v>
      </c>
      <c r="D39" s="37">
        <v>2038.39</v>
      </c>
      <c r="E39" s="23">
        <f t="shared" si="1"/>
        <v>-8.480000000000018</v>
      </c>
      <c r="F39" s="240" t="s">
        <v>982</v>
      </c>
      <c r="G39" s="482" t="s">
        <v>982</v>
      </c>
      <c r="H39" s="240" t="s">
        <v>982</v>
      </c>
      <c r="I39" s="240" t="s">
        <v>982</v>
      </c>
      <c r="J39" s="240" t="s">
        <v>975</v>
      </c>
      <c r="K39" s="251" t="s">
        <v>982</v>
      </c>
      <c r="L39" s="892"/>
      <c r="M39" s="244" t="s">
        <v>767</v>
      </c>
      <c r="N39" s="240" t="s">
        <v>982</v>
      </c>
      <c r="O39" s="240" t="s">
        <v>982</v>
      </c>
      <c r="P39" s="240" t="s">
        <v>982</v>
      </c>
      <c r="Q39" s="37">
        <f t="shared" si="3"/>
        <v>8.48</v>
      </c>
      <c r="R39" s="37">
        <v>4.48</v>
      </c>
      <c r="S39" s="557">
        <v>4</v>
      </c>
      <c r="T39" s="240" t="s">
        <v>982</v>
      </c>
      <c r="U39" s="240" t="s">
        <v>982</v>
      </c>
      <c r="V39" s="240" t="s">
        <v>982</v>
      </c>
      <c r="W39" s="240" t="s">
        <v>982</v>
      </c>
      <c r="X39" s="240" t="s">
        <v>982</v>
      </c>
      <c r="Y39" s="251" t="s">
        <v>982</v>
      </c>
    </row>
    <row r="40" spans="1:25" s="2" customFormat="1" ht="12" customHeight="1">
      <c r="A40" s="885" t="s">
        <v>777</v>
      </c>
      <c r="B40" s="244" t="s">
        <v>765</v>
      </c>
      <c r="C40" s="37">
        <f>SUM(C41:C42)</f>
        <v>5473.44</v>
      </c>
      <c r="D40" s="37">
        <f>SUM(D41:D42)</f>
        <v>5489.0199999999995</v>
      </c>
      <c r="E40" s="23">
        <f t="shared" si="1"/>
        <v>-15.579999999999927</v>
      </c>
      <c r="F40" s="37">
        <f>SUM(F41:F42)</f>
        <v>3</v>
      </c>
      <c r="G40" s="482" t="s">
        <v>982</v>
      </c>
      <c r="H40" s="240" t="s">
        <v>982</v>
      </c>
      <c r="I40" s="240" t="s">
        <v>982</v>
      </c>
      <c r="J40" s="240" t="s">
        <v>975</v>
      </c>
      <c r="K40" s="251" t="s">
        <v>982</v>
      </c>
      <c r="L40" s="885" t="s">
        <v>777</v>
      </c>
      <c r="M40" s="244" t="s">
        <v>765</v>
      </c>
      <c r="N40" s="240" t="s">
        <v>982</v>
      </c>
      <c r="O40" s="240" t="s">
        <v>982</v>
      </c>
      <c r="P40" s="37">
        <v>3</v>
      </c>
      <c r="Q40" s="37">
        <f>SUM(Q41:Q42)</f>
        <v>18.58</v>
      </c>
      <c r="R40" s="37">
        <f>SUM(R41:R42)</f>
        <v>6.99</v>
      </c>
      <c r="S40" s="557">
        <f>SUM(S41:S42)</f>
        <v>9.99</v>
      </c>
      <c r="T40" s="240" t="s">
        <v>982</v>
      </c>
      <c r="U40" s="37">
        <f>SUM(U41:U42)</f>
        <v>1.6</v>
      </c>
      <c r="V40" s="240" t="s">
        <v>982</v>
      </c>
      <c r="W40" s="240" t="s">
        <v>982</v>
      </c>
      <c r="X40" s="240" t="s">
        <v>982</v>
      </c>
      <c r="Y40" s="251" t="s">
        <v>982</v>
      </c>
    </row>
    <row r="41" spans="1:25" s="2" customFormat="1" ht="12" customHeight="1">
      <c r="A41" s="892"/>
      <c r="B41" s="244" t="s">
        <v>766</v>
      </c>
      <c r="C41" s="37">
        <v>5402.9</v>
      </c>
      <c r="D41" s="37">
        <v>5411.49</v>
      </c>
      <c r="E41" s="23">
        <f t="shared" si="1"/>
        <v>-8.590000000000146</v>
      </c>
      <c r="F41" s="37">
        <f>SUM(G41:P41)</f>
        <v>3</v>
      </c>
      <c r="G41" s="482" t="s">
        <v>982</v>
      </c>
      <c r="H41" s="240" t="s">
        <v>982</v>
      </c>
      <c r="I41" s="240" t="s">
        <v>982</v>
      </c>
      <c r="J41" s="240" t="s">
        <v>975</v>
      </c>
      <c r="K41" s="251" t="s">
        <v>982</v>
      </c>
      <c r="L41" s="892"/>
      <c r="M41" s="244" t="s">
        <v>766</v>
      </c>
      <c r="N41" s="240" t="s">
        <v>982</v>
      </c>
      <c r="O41" s="240" t="s">
        <v>982</v>
      </c>
      <c r="P41" s="37">
        <v>3</v>
      </c>
      <c r="Q41" s="37">
        <f>SUM(R41:Y41)</f>
        <v>11.59</v>
      </c>
      <c r="R41" s="240" t="s">
        <v>982</v>
      </c>
      <c r="S41" s="557">
        <v>9.99</v>
      </c>
      <c r="T41" s="240" t="s">
        <v>982</v>
      </c>
      <c r="U41" s="37">
        <v>1.6</v>
      </c>
      <c r="V41" s="240" t="s">
        <v>982</v>
      </c>
      <c r="W41" s="240" t="s">
        <v>982</v>
      </c>
      <c r="X41" s="240" t="s">
        <v>982</v>
      </c>
      <c r="Y41" s="251" t="s">
        <v>982</v>
      </c>
    </row>
    <row r="42" spans="1:25" s="2" customFormat="1" ht="12" customHeight="1">
      <c r="A42" s="892"/>
      <c r="B42" s="244" t="s">
        <v>767</v>
      </c>
      <c r="C42" s="37">
        <v>70.54</v>
      </c>
      <c r="D42" s="37">
        <v>77.53</v>
      </c>
      <c r="E42" s="23">
        <f t="shared" si="1"/>
        <v>-6.989999999999995</v>
      </c>
      <c r="F42" s="240" t="s">
        <v>982</v>
      </c>
      <c r="G42" s="482" t="s">
        <v>982</v>
      </c>
      <c r="H42" s="240" t="s">
        <v>982</v>
      </c>
      <c r="I42" s="240" t="s">
        <v>982</v>
      </c>
      <c r="J42" s="240" t="s">
        <v>975</v>
      </c>
      <c r="K42" s="251" t="s">
        <v>982</v>
      </c>
      <c r="L42" s="892"/>
      <c r="M42" s="244" t="s">
        <v>767</v>
      </c>
      <c r="N42" s="240" t="s">
        <v>982</v>
      </c>
      <c r="O42" s="240" t="s">
        <v>982</v>
      </c>
      <c r="P42" s="240" t="s">
        <v>982</v>
      </c>
      <c r="Q42" s="37">
        <f>SUM(R42:Y42)</f>
        <v>6.99</v>
      </c>
      <c r="R42" s="37">
        <v>6.99</v>
      </c>
      <c r="S42" s="239" t="s">
        <v>982</v>
      </c>
      <c r="T42" s="240" t="s">
        <v>982</v>
      </c>
      <c r="U42" s="240" t="s">
        <v>982</v>
      </c>
      <c r="V42" s="240" t="s">
        <v>982</v>
      </c>
      <c r="W42" s="240" t="s">
        <v>982</v>
      </c>
      <c r="X42" s="240" t="s">
        <v>982</v>
      </c>
      <c r="Y42" s="251" t="s">
        <v>982</v>
      </c>
    </row>
    <row r="43" spans="1:25" s="2" customFormat="1" ht="12" customHeight="1">
      <c r="A43" s="885" t="s">
        <v>778</v>
      </c>
      <c r="B43" s="244" t="s">
        <v>765</v>
      </c>
      <c r="C43" s="37">
        <f>SUM(C44:C45)</f>
        <v>4932.42</v>
      </c>
      <c r="D43" s="37">
        <f>SUM(D44:D45)</f>
        <v>5011.120000000001</v>
      </c>
      <c r="E43" s="23">
        <f>C43-D43</f>
        <v>-78.70000000000073</v>
      </c>
      <c r="F43" s="240" t="s">
        <v>982</v>
      </c>
      <c r="G43" s="482" t="s">
        <v>982</v>
      </c>
      <c r="H43" s="240" t="s">
        <v>982</v>
      </c>
      <c r="I43" s="240" t="s">
        <v>982</v>
      </c>
      <c r="J43" s="240" t="s">
        <v>975</v>
      </c>
      <c r="K43" s="251" t="s">
        <v>982</v>
      </c>
      <c r="L43" s="885" t="s">
        <v>778</v>
      </c>
      <c r="M43" s="244" t="s">
        <v>765</v>
      </c>
      <c r="N43" s="240" t="s">
        <v>982</v>
      </c>
      <c r="O43" s="240" t="s">
        <v>982</v>
      </c>
      <c r="P43" s="240" t="s">
        <v>982</v>
      </c>
      <c r="Q43" s="37">
        <f>SUM(Q44:Q45)</f>
        <v>78.7</v>
      </c>
      <c r="R43" s="37">
        <f>SUM(R44:R45)</f>
        <v>25.89</v>
      </c>
      <c r="S43" s="239" t="s">
        <v>982</v>
      </c>
      <c r="T43" s="240" t="s">
        <v>982</v>
      </c>
      <c r="U43" s="37">
        <f>SUM(U44:U45)</f>
        <v>1.2</v>
      </c>
      <c r="V43" s="240" t="s">
        <v>982</v>
      </c>
      <c r="W43" s="240" t="s">
        <v>982</v>
      </c>
      <c r="X43" s="240" t="s">
        <v>982</v>
      </c>
      <c r="Y43" s="251" t="s">
        <v>982</v>
      </c>
    </row>
    <row r="44" spans="1:25" s="2" customFormat="1" ht="12" customHeight="1">
      <c r="A44" s="892"/>
      <c r="B44" s="244" t="s">
        <v>766</v>
      </c>
      <c r="C44" s="37">
        <v>4807.07</v>
      </c>
      <c r="D44" s="37">
        <v>4885.77</v>
      </c>
      <c r="E44" s="23">
        <f t="shared" si="1"/>
        <v>-78.70000000000073</v>
      </c>
      <c r="F44" s="240" t="s">
        <v>982</v>
      </c>
      <c r="G44" s="482" t="s">
        <v>982</v>
      </c>
      <c r="H44" s="240" t="s">
        <v>982</v>
      </c>
      <c r="I44" s="240" t="s">
        <v>982</v>
      </c>
      <c r="J44" s="240" t="s">
        <v>975</v>
      </c>
      <c r="K44" s="251" t="s">
        <v>982</v>
      </c>
      <c r="L44" s="892"/>
      <c r="M44" s="244" t="s">
        <v>766</v>
      </c>
      <c r="N44" s="240" t="s">
        <v>982</v>
      </c>
      <c r="O44" s="240" t="s">
        <v>982</v>
      </c>
      <c r="P44" s="240" t="s">
        <v>982</v>
      </c>
      <c r="Q44" s="37">
        <f>SUM(R44:Y44)</f>
        <v>78.7</v>
      </c>
      <c r="R44" s="37">
        <v>25.89</v>
      </c>
      <c r="S44" s="239" t="s">
        <v>982</v>
      </c>
      <c r="T44" s="240" t="s">
        <v>982</v>
      </c>
      <c r="U44" s="37">
        <v>1.2</v>
      </c>
      <c r="V44" s="240" t="s">
        <v>982</v>
      </c>
      <c r="W44" s="240" t="s">
        <v>982</v>
      </c>
      <c r="X44" s="37">
        <v>45</v>
      </c>
      <c r="Y44" s="555">
        <v>6.61</v>
      </c>
    </row>
    <row r="45" spans="1:25" s="2" customFormat="1" ht="12" customHeight="1">
      <c r="A45" s="892"/>
      <c r="B45" s="244" t="s">
        <v>767</v>
      </c>
      <c r="C45" s="37">
        <v>125.35</v>
      </c>
      <c r="D45" s="37">
        <v>125.35</v>
      </c>
      <c r="E45" s="240" t="s">
        <v>975</v>
      </c>
      <c r="F45" s="240" t="s">
        <v>982</v>
      </c>
      <c r="G45" s="482" t="s">
        <v>982</v>
      </c>
      <c r="H45" s="240" t="s">
        <v>982</v>
      </c>
      <c r="I45" s="240" t="s">
        <v>982</v>
      </c>
      <c r="J45" s="240" t="s">
        <v>975</v>
      </c>
      <c r="K45" s="251" t="s">
        <v>982</v>
      </c>
      <c r="L45" s="892"/>
      <c r="M45" s="244" t="s">
        <v>767</v>
      </c>
      <c r="N45" s="240" t="s">
        <v>982</v>
      </c>
      <c r="O45" s="240" t="s">
        <v>982</v>
      </c>
      <c r="P45" s="240" t="s">
        <v>982</v>
      </c>
      <c r="Q45" s="240" t="s">
        <v>982</v>
      </c>
      <c r="R45" s="240" t="s">
        <v>982</v>
      </c>
      <c r="S45" s="239" t="s">
        <v>982</v>
      </c>
      <c r="T45" s="240" t="s">
        <v>982</v>
      </c>
      <c r="U45" s="240" t="s">
        <v>982</v>
      </c>
      <c r="V45" s="240" t="s">
        <v>982</v>
      </c>
      <c r="W45" s="240" t="s">
        <v>982</v>
      </c>
      <c r="X45" s="240" t="s">
        <v>982</v>
      </c>
      <c r="Y45" s="251" t="s">
        <v>982</v>
      </c>
    </row>
    <row r="46" spans="1:25" s="2" customFormat="1" ht="12" customHeight="1">
      <c r="A46" s="885" t="s">
        <v>779</v>
      </c>
      <c r="B46" s="244" t="s">
        <v>765</v>
      </c>
      <c r="C46" s="37">
        <f>SUM(C47:C48)</f>
        <v>1891.86</v>
      </c>
      <c r="D46" s="37">
        <f>SUM(D47:D48)</f>
        <v>1892.06</v>
      </c>
      <c r="E46" s="23">
        <f t="shared" si="1"/>
        <v>-0.20000000000004547</v>
      </c>
      <c r="F46" s="240" t="s">
        <v>982</v>
      </c>
      <c r="G46" s="482" t="s">
        <v>982</v>
      </c>
      <c r="H46" s="240" t="s">
        <v>982</v>
      </c>
      <c r="I46" s="239" t="s">
        <v>982</v>
      </c>
      <c r="J46" s="240" t="s">
        <v>975</v>
      </c>
      <c r="K46" s="251" t="s">
        <v>982</v>
      </c>
      <c r="L46" s="885" t="s">
        <v>779</v>
      </c>
      <c r="M46" s="244" t="s">
        <v>765</v>
      </c>
      <c r="N46" s="240" t="s">
        <v>982</v>
      </c>
      <c r="O46" s="240" t="s">
        <v>982</v>
      </c>
      <c r="P46" s="240" t="s">
        <v>982</v>
      </c>
      <c r="Q46" s="37">
        <f>SUM(R46:Y46)</f>
        <v>1.6</v>
      </c>
      <c r="R46" s="240" t="s">
        <v>982</v>
      </c>
      <c r="S46" s="239" t="s">
        <v>982</v>
      </c>
      <c r="T46" s="240" t="s">
        <v>982</v>
      </c>
      <c r="U46" s="37">
        <v>1.6</v>
      </c>
      <c r="V46" s="240" t="s">
        <v>982</v>
      </c>
      <c r="W46" s="240" t="s">
        <v>982</v>
      </c>
      <c r="X46" s="240" t="s">
        <v>982</v>
      </c>
      <c r="Y46" s="251" t="s">
        <v>982</v>
      </c>
    </row>
    <row r="47" spans="1:25" s="2" customFormat="1" ht="12" customHeight="1">
      <c r="A47" s="892"/>
      <c r="B47" s="244" t="s">
        <v>766</v>
      </c>
      <c r="C47" s="37">
        <v>533.03</v>
      </c>
      <c r="D47" s="37">
        <v>533.23</v>
      </c>
      <c r="E47" s="23">
        <f t="shared" si="1"/>
        <v>-0.20000000000004547</v>
      </c>
      <c r="F47" s="240" t="s">
        <v>982</v>
      </c>
      <c r="G47" s="482" t="s">
        <v>982</v>
      </c>
      <c r="H47" s="240" t="s">
        <v>982</v>
      </c>
      <c r="I47" s="240" t="s">
        <v>982</v>
      </c>
      <c r="J47" s="240" t="s">
        <v>975</v>
      </c>
      <c r="K47" s="251" t="s">
        <v>982</v>
      </c>
      <c r="L47" s="892"/>
      <c r="M47" s="244" t="s">
        <v>766</v>
      </c>
      <c r="N47" s="240" t="s">
        <v>982</v>
      </c>
      <c r="O47" s="240" t="s">
        <v>982</v>
      </c>
      <c r="P47" s="240" t="s">
        <v>982</v>
      </c>
      <c r="Q47" s="37">
        <f>SUM(R47:Y47)</f>
        <v>0.2</v>
      </c>
      <c r="R47" s="240" t="s">
        <v>982</v>
      </c>
      <c r="S47" s="239" t="s">
        <v>982</v>
      </c>
      <c r="T47" s="240" t="s">
        <v>982</v>
      </c>
      <c r="U47" s="37">
        <v>0.2</v>
      </c>
      <c r="V47" s="240" t="s">
        <v>982</v>
      </c>
      <c r="W47" s="240" t="s">
        <v>982</v>
      </c>
      <c r="X47" s="240" t="s">
        <v>982</v>
      </c>
      <c r="Y47" s="251" t="s">
        <v>982</v>
      </c>
    </row>
    <row r="48" spans="1:25" s="2" customFormat="1" ht="12" customHeight="1" thickBot="1">
      <c r="A48" s="893"/>
      <c r="B48" s="247" t="s">
        <v>767</v>
      </c>
      <c r="C48" s="248">
        <v>1358.83</v>
      </c>
      <c r="D48" s="248">
        <v>1358.83</v>
      </c>
      <c r="E48" s="241" t="s">
        <v>982</v>
      </c>
      <c r="F48" s="241" t="s">
        <v>982</v>
      </c>
      <c r="G48" s="556" t="s">
        <v>982</v>
      </c>
      <c r="H48" s="241" t="s">
        <v>982</v>
      </c>
      <c r="I48" s="241" t="s">
        <v>982</v>
      </c>
      <c r="J48" s="241" t="s">
        <v>975</v>
      </c>
      <c r="K48" s="252" t="s">
        <v>982</v>
      </c>
      <c r="L48" s="893"/>
      <c r="M48" s="247" t="s">
        <v>767</v>
      </c>
      <c r="N48" s="241" t="s">
        <v>982</v>
      </c>
      <c r="O48" s="241" t="s">
        <v>982</v>
      </c>
      <c r="P48" s="241" t="s">
        <v>982</v>
      </c>
      <c r="Q48" s="241" t="s">
        <v>982</v>
      </c>
      <c r="R48" s="241" t="s">
        <v>982</v>
      </c>
      <c r="S48" s="558" t="s">
        <v>982</v>
      </c>
      <c r="T48" s="241" t="s">
        <v>982</v>
      </c>
      <c r="U48" s="241" t="s">
        <v>982</v>
      </c>
      <c r="V48" s="241" t="s">
        <v>982</v>
      </c>
      <c r="W48" s="241" t="s">
        <v>982</v>
      </c>
      <c r="X48" s="241" t="s">
        <v>982</v>
      </c>
      <c r="Y48" s="252" t="s">
        <v>982</v>
      </c>
    </row>
    <row r="49" spans="1:25" s="24" customFormat="1" ht="15" customHeight="1">
      <c r="A49" s="458" t="s">
        <v>127</v>
      </c>
      <c r="B49" s="62"/>
      <c r="C49" s="62"/>
      <c r="D49" s="62"/>
      <c r="E49" s="77"/>
      <c r="F49" s="62"/>
      <c r="G49" s="24" t="s">
        <v>128</v>
      </c>
      <c r="H49" s="62"/>
      <c r="I49" s="62"/>
      <c r="J49" s="62"/>
      <c r="K49" s="62"/>
      <c r="L49" s="458" t="s">
        <v>129</v>
      </c>
      <c r="M49" s="62"/>
      <c r="N49" s="62"/>
      <c r="O49" s="62"/>
      <c r="P49" s="62"/>
      <c r="Q49" s="62"/>
      <c r="R49" s="62"/>
      <c r="S49" s="24" t="s">
        <v>128</v>
      </c>
      <c r="T49" s="62"/>
      <c r="U49" s="62"/>
      <c r="V49" s="62"/>
      <c r="W49" s="62"/>
      <c r="X49" s="62"/>
      <c r="Y49" s="62"/>
    </row>
    <row r="50" spans="1:25" s="24" customFormat="1" ht="12.75">
      <c r="A50" s="77"/>
      <c r="B50" s="62"/>
      <c r="C50" s="62"/>
      <c r="D50" s="62"/>
      <c r="E50" s="62"/>
      <c r="F50" s="62"/>
      <c r="G50" s="62"/>
      <c r="H50" s="62"/>
      <c r="I50" s="62"/>
      <c r="J50" s="62"/>
      <c r="K50" s="62"/>
      <c r="L50" s="77"/>
      <c r="M50" s="62"/>
      <c r="N50" s="62"/>
      <c r="O50" s="62"/>
      <c r="P50" s="62"/>
      <c r="Q50" s="62"/>
      <c r="R50" s="62"/>
      <c r="S50" s="62"/>
      <c r="T50" s="62"/>
      <c r="U50" s="62"/>
      <c r="V50" s="62"/>
      <c r="W50" s="62"/>
      <c r="X50" s="62"/>
      <c r="Y50" s="62"/>
    </row>
    <row r="51" spans="1:25" ht="15.75">
      <c r="A51" s="559"/>
      <c r="B51" s="400"/>
      <c r="C51" s="400"/>
      <c r="D51" s="400"/>
      <c r="E51" s="400"/>
      <c r="F51" s="400"/>
      <c r="G51" s="62"/>
      <c r="H51" s="400"/>
      <c r="I51" s="400"/>
      <c r="J51" s="400"/>
      <c r="K51" s="400"/>
      <c r="L51" s="559"/>
      <c r="M51" s="400"/>
      <c r="N51" s="400"/>
      <c r="O51" s="400"/>
      <c r="P51" s="400"/>
      <c r="Q51" s="400"/>
      <c r="R51" s="400"/>
      <c r="S51" s="400"/>
      <c r="T51" s="400"/>
      <c r="U51" s="400"/>
      <c r="V51" s="400"/>
      <c r="W51" s="400"/>
      <c r="X51" s="400"/>
      <c r="Y51" s="400"/>
    </row>
    <row r="52" spans="1:25" ht="15.75">
      <c r="A52" s="559"/>
      <c r="B52" s="400"/>
      <c r="C52" s="400"/>
      <c r="D52" s="400"/>
      <c r="E52" s="400"/>
      <c r="F52" s="400"/>
      <c r="G52" s="62"/>
      <c r="H52" s="400"/>
      <c r="I52" s="400"/>
      <c r="J52" s="400"/>
      <c r="K52" s="400"/>
      <c r="L52" s="559"/>
      <c r="M52" s="400"/>
      <c r="N52" s="400"/>
      <c r="O52" s="400"/>
      <c r="P52" s="400"/>
      <c r="Q52" s="400"/>
      <c r="R52" s="400"/>
      <c r="S52" s="400"/>
      <c r="T52" s="400"/>
      <c r="U52" s="400"/>
      <c r="V52" s="400"/>
      <c r="W52" s="400"/>
      <c r="X52" s="400"/>
      <c r="Y52" s="400"/>
    </row>
    <row r="53" spans="1:25" ht="15.75">
      <c r="A53" s="559"/>
      <c r="B53" s="400"/>
      <c r="C53" s="400"/>
      <c r="D53" s="400"/>
      <c r="E53" s="400"/>
      <c r="F53" s="400"/>
      <c r="G53" s="62"/>
      <c r="H53" s="400"/>
      <c r="I53" s="400"/>
      <c r="J53" s="400"/>
      <c r="K53" s="400"/>
      <c r="L53" s="559"/>
      <c r="M53" s="400"/>
      <c r="N53" s="400"/>
      <c r="O53" s="400"/>
      <c r="P53" s="400"/>
      <c r="Q53" s="400"/>
      <c r="R53" s="400"/>
      <c r="S53" s="400"/>
      <c r="T53" s="400"/>
      <c r="U53" s="400"/>
      <c r="V53" s="400"/>
      <c r="W53" s="400"/>
      <c r="X53" s="400"/>
      <c r="Y53" s="400"/>
    </row>
  </sheetData>
  <mergeCells count="44">
    <mergeCell ref="A43:A45"/>
    <mergeCell ref="A46:A48"/>
    <mergeCell ref="L16:L18"/>
    <mergeCell ref="L19:L21"/>
    <mergeCell ref="L25:L27"/>
    <mergeCell ref="L22:L24"/>
    <mergeCell ref="L28:L30"/>
    <mergeCell ref="L31:L33"/>
    <mergeCell ref="A40:A42"/>
    <mergeCell ref="A19:A21"/>
    <mergeCell ref="A34:A36"/>
    <mergeCell ref="A37:A39"/>
    <mergeCell ref="A25:A27"/>
    <mergeCell ref="A22:A24"/>
    <mergeCell ref="A28:A30"/>
    <mergeCell ref="A31:A33"/>
    <mergeCell ref="A7:A9"/>
    <mergeCell ref="A10:A12"/>
    <mergeCell ref="A13:A15"/>
    <mergeCell ref="A16:A18"/>
    <mergeCell ref="L10:L12"/>
    <mergeCell ref="L13:L15"/>
    <mergeCell ref="L4:L6"/>
    <mergeCell ref="L7:L9"/>
    <mergeCell ref="L40:L42"/>
    <mergeCell ref="L43:L45"/>
    <mergeCell ref="L46:L48"/>
    <mergeCell ref="L34:L36"/>
    <mergeCell ref="L37:L39"/>
    <mergeCell ref="S2:Y2"/>
    <mergeCell ref="A4:A6"/>
    <mergeCell ref="B4:B6"/>
    <mergeCell ref="C4:C5"/>
    <mergeCell ref="D4:D5"/>
    <mergeCell ref="Q4:R4"/>
    <mergeCell ref="N4:P4"/>
    <mergeCell ref="E4:E5"/>
    <mergeCell ref="G4:H4"/>
    <mergeCell ref="M4:M6"/>
    <mergeCell ref="N3:O3"/>
    <mergeCell ref="A2:F2"/>
    <mergeCell ref="G2:K2"/>
    <mergeCell ref="L2:R2"/>
    <mergeCell ref="C3:D3"/>
  </mergeCells>
  <printOptions/>
  <pageMargins left="1.1811023622047245" right="1.1811023622047245" top="1.5748031496062993" bottom="1.535433070866142" header="0.5118110236220472" footer="0.9055118110236221"/>
  <pageSetup firstPageNumber="114" useFirstPageNumber="1" horizontalDpi="1200" verticalDpi="1200" orientation="portrait" paperSize="9" r:id="rId2"/>
  <headerFooter alignWithMargins="0">
    <oddFooter>&amp;C&amp;"華康中圓體,標準"&amp;11‧&amp;"Times New Roman,標準"&amp;P&amp;"華康中圓體,標準"‧</oddFooter>
  </headerFooter>
  <drawing r:id="rId1"/>
</worksheet>
</file>

<file path=xl/worksheets/sheet20.xml><?xml version="1.0" encoding="utf-8"?>
<worksheet xmlns="http://schemas.openxmlformats.org/spreadsheetml/2006/main" xmlns:r="http://schemas.openxmlformats.org/officeDocument/2006/relationships">
  <dimension ref="A1:S41"/>
  <sheetViews>
    <sheetView showGridLines="0" zoomScale="120" zoomScaleNormal="120" workbookViewId="0" topLeftCell="A1">
      <selection activeCell="S3" sqref="S3:S5"/>
    </sheetView>
  </sheetViews>
  <sheetFormatPr defaultColWidth="9.00390625" defaultRowHeight="16.5"/>
  <cols>
    <col min="1" max="1" width="0.6171875" style="110" customWidth="1"/>
    <col min="2" max="2" width="19.125" style="110" customWidth="1"/>
    <col min="3" max="3" width="0.37109375" style="110" customWidth="1"/>
    <col min="4" max="5" width="5.625" style="110" customWidth="1"/>
    <col min="6" max="6" width="8.625" style="110" customWidth="1"/>
    <col min="7" max="7" width="7.625" style="110" customWidth="1"/>
    <col min="8" max="8" width="6.625" style="110" customWidth="1"/>
    <col min="9" max="9" width="6.125" style="110" customWidth="1"/>
    <col min="10" max="10" width="5.625" style="110" customWidth="1"/>
    <col min="11" max="11" width="8.625" style="110" customWidth="1"/>
    <col min="12" max="12" width="9.125" style="110" customWidth="1"/>
    <col min="13" max="15" width="9.625" style="110" customWidth="1"/>
    <col min="16" max="17" width="9.125" style="110" customWidth="1"/>
    <col min="18" max="18" width="9.625" style="110" customWidth="1"/>
    <col min="19" max="19" width="9.125" style="110" customWidth="1"/>
    <col min="20" max="16384" width="9.00390625" style="110" customWidth="1"/>
  </cols>
  <sheetData>
    <row r="1" spans="1:19" s="82" customFormat="1" ht="18" customHeight="1">
      <c r="A1" s="324" t="s">
        <v>973</v>
      </c>
      <c r="S1" s="87" t="s">
        <v>981</v>
      </c>
    </row>
    <row r="2" spans="1:19" s="83" customFormat="1" ht="24.75" customHeight="1">
      <c r="A2" s="1033" t="s">
        <v>428</v>
      </c>
      <c r="B2" s="1032"/>
      <c r="C2" s="1032"/>
      <c r="D2" s="1032"/>
      <c r="E2" s="1032"/>
      <c r="F2" s="1032"/>
      <c r="G2" s="1032"/>
      <c r="H2" s="1032"/>
      <c r="I2" s="1032"/>
      <c r="J2" s="1032"/>
      <c r="K2" s="1032"/>
      <c r="L2" s="1032" t="s">
        <v>112</v>
      </c>
      <c r="M2" s="1032"/>
      <c r="N2" s="1032"/>
      <c r="O2" s="1032"/>
      <c r="P2" s="1032"/>
      <c r="Q2" s="1032"/>
      <c r="R2" s="1032"/>
      <c r="S2" s="1032"/>
    </row>
    <row r="3" spans="1:19" s="721" customFormat="1" ht="12" customHeight="1">
      <c r="A3" s="717"/>
      <c r="B3" s="717"/>
      <c r="C3" s="717"/>
      <c r="D3" s="717"/>
      <c r="E3" s="717"/>
      <c r="F3" s="717"/>
      <c r="G3" s="717"/>
      <c r="H3" s="717"/>
      <c r="I3" s="717"/>
      <c r="J3" s="717"/>
      <c r="K3" s="718" t="s">
        <v>942</v>
      </c>
      <c r="L3" s="720"/>
      <c r="M3" s="720"/>
      <c r="S3" s="716" t="s">
        <v>490</v>
      </c>
    </row>
    <row r="4" spans="1:19" s="721" customFormat="1" ht="12" customHeight="1">
      <c r="A4" s="722"/>
      <c r="B4" s="722"/>
      <c r="C4" s="722"/>
      <c r="K4" s="723" t="s">
        <v>878</v>
      </c>
      <c r="S4" s="716" t="s">
        <v>489</v>
      </c>
    </row>
    <row r="5" spans="1:19" s="721" customFormat="1" ht="12" customHeight="1" thickBot="1">
      <c r="A5" s="723"/>
      <c r="B5" s="723"/>
      <c r="C5" s="723"/>
      <c r="K5" s="718" t="s">
        <v>951</v>
      </c>
      <c r="S5" s="716" t="s">
        <v>488</v>
      </c>
    </row>
    <row r="6" spans="1:19" s="82" customFormat="1" ht="14.25" customHeight="1">
      <c r="A6" s="1034"/>
      <c r="B6" s="1037" t="s">
        <v>382</v>
      </c>
      <c r="C6" s="768"/>
      <c r="D6" s="1038" t="s">
        <v>924</v>
      </c>
      <c r="E6" s="1027"/>
      <c r="F6" s="1027"/>
      <c r="G6" s="1027"/>
      <c r="H6" s="1027"/>
      <c r="I6" s="1027"/>
      <c r="J6" s="1027"/>
      <c r="K6" s="1027"/>
      <c r="L6" s="1026" t="s">
        <v>427</v>
      </c>
      <c r="M6" s="1027"/>
      <c r="N6" s="1027"/>
      <c r="O6" s="1027"/>
      <c r="P6" s="1027"/>
      <c r="Q6" s="1027"/>
      <c r="R6" s="1027"/>
      <c r="S6" s="1028"/>
    </row>
    <row r="7" spans="1:19" s="82" customFormat="1" ht="14.25" customHeight="1">
      <c r="A7" s="1035"/>
      <c r="B7" s="1035"/>
      <c r="C7" s="711"/>
      <c r="D7" s="1039" t="s">
        <v>950</v>
      </c>
      <c r="E7" s="1041" t="s">
        <v>954</v>
      </c>
      <c r="F7" s="1023" t="s">
        <v>404</v>
      </c>
      <c r="G7" s="1024"/>
      <c r="H7" s="1024"/>
      <c r="I7" s="1024"/>
      <c r="J7" s="1024"/>
      <c r="K7" s="1024"/>
      <c r="L7" s="769" t="s">
        <v>405</v>
      </c>
      <c r="M7" s="1023" t="s">
        <v>406</v>
      </c>
      <c r="N7" s="1024"/>
      <c r="O7" s="1024"/>
      <c r="P7" s="1024"/>
      <c r="Q7" s="1024"/>
      <c r="R7" s="1024"/>
      <c r="S7" s="1025"/>
    </row>
    <row r="8" spans="1:19" s="82" customFormat="1" ht="14.25" customHeight="1">
      <c r="A8" s="1035"/>
      <c r="B8" s="1035"/>
      <c r="C8" s="711"/>
      <c r="D8" s="1040"/>
      <c r="E8" s="1042"/>
      <c r="F8" s="1023" t="s">
        <v>407</v>
      </c>
      <c r="G8" s="1024"/>
      <c r="H8" s="1024"/>
      <c r="I8" s="1024"/>
      <c r="J8" s="1024"/>
      <c r="K8" s="1025"/>
      <c r="L8" s="1029" t="s">
        <v>408</v>
      </c>
      <c r="M8" s="1023" t="s">
        <v>407</v>
      </c>
      <c r="N8" s="1024"/>
      <c r="O8" s="1024"/>
      <c r="P8" s="1024"/>
      <c r="Q8" s="1024"/>
      <c r="R8" s="1025"/>
      <c r="S8" s="1029" t="s">
        <v>408</v>
      </c>
    </row>
    <row r="9" spans="1:19" s="82" customFormat="1" ht="27" customHeight="1">
      <c r="A9" s="1035"/>
      <c r="B9" s="1035"/>
      <c r="C9" s="711"/>
      <c r="D9" s="1040" t="s">
        <v>409</v>
      </c>
      <c r="E9" s="1042" t="s">
        <v>410</v>
      </c>
      <c r="F9" s="771" t="s">
        <v>411</v>
      </c>
      <c r="G9" s="771" t="s">
        <v>412</v>
      </c>
      <c r="H9" s="770" t="s">
        <v>413</v>
      </c>
      <c r="I9" s="770" t="s">
        <v>414</v>
      </c>
      <c r="J9" s="770" t="s">
        <v>415</v>
      </c>
      <c r="K9" s="770" t="s">
        <v>416</v>
      </c>
      <c r="L9" s="1030"/>
      <c r="M9" s="770" t="s">
        <v>411</v>
      </c>
      <c r="N9" s="771" t="s">
        <v>412</v>
      </c>
      <c r="O9" s="770" t="s">
        <v>413</v>
      </c>
      <c r="P9" s="770" t="s">
        <v>414</v>
      </c>
      <c r="Q9" s="770" t="s">
        <v>415</v>
      </c>
      <c r="R9" s="770" t="s">
        <v>416</v>
      </c>
      <c r="S9" s="1030"/>
    </row>
    <row r="10" spans="1:19" s="82" customFormat="1" ht="27" customHeight="1" thickBot="1">
      <c r="A10" s="1036"/>
      <c r="B10" s="1036"/>
      <c r="C10" s="727"/>
      <c r="D10" s="1043"/>
      <c r="E10" s="1044"/>
      <c r="F10" s="772" t="s">
        <v>417</v>
      </c>
      <c r="G10" s="772" t="s">
        <v>418</v>
      </c>
      <c r="H10" s="773" t="s">
        <v>419</v>
      </c>
      <c r="I10" s="773" t="s">
        <v>420</v>
      </c>
      <c r="J10" s="773" t="s">
        <v>421</v>
      </c>
      <c r="K10" s="773" t="s">
        <v>422</v>
      </c>
      <c r="L10" s="1031"/>
      <c r="M10" s="773" t="s">
        <v>417</v>
      </c>
      <c r="N10" s="772" t="s">
        <v>418</v>
      </c>
      <c r="O10" s="773" t="s">
        <v>419</v>
      </c>
      <c r="P10" s="773" t="s">
        <v>420</v>
      </c>
      <c r="Q10" s="773" t="s">
        <v>421</v>
      </c>
      <c r="R10" s="773" t="s">
        <v>423</v>
      </c>
      <c r="S10" s="1031"/>
    </row>
    <row r="11" spans="1:19" s="82" customFormat="1" ht="18" customHeight="1">
      <c r="A11" s="712"/>
      <c r="B11" s="205" t="s">
        <v>424</v>
      </c>
      <c r="C11" s="711"/>
      <c r="D11" s="631" t="s">
        <v>425</v>
      </c>
      <c r="E11" s="632" t="s">
        <v>425</v>
      </c>
      <c r="F11" s="386" t="s">
        <v>425</v>
      </c>
      <c r="G11" s="260" t="s">
        <v>425</v>
      </c>
      <c r="H11" s="260" t="s">
        <v>425</v>
      </c>
      <c r="I11" s="260" t="s">
        <v>425</v>
      </c>
      <c r="J11" s="260" t="s">
        <v>425</v>
      </c>
      <c r="K11" s="260" t="s">
        <v>425</v>
      </c>
      <c r="L11" s="576" t="s">
        <v>425</v>
      </c>
      <c r="M11" s="386" t="s">
        <v>425</v>
      </c>
      <c r="N11" s="260" t="s">
        <v>425</v>
      </c>
      <c r="O11" s="260" t="s">
        <v>425</v>
      </c>
      <c r="P11" s="260" t="s">
        <v>425</v>
      </c>
      <c r="Q11" s="260" t="s">
        <v>425</v>
      </c>
      <c r="R11" s="260" t="s">
        <v>425</v>
      </c>
      <c r="S11" s="260" t="s">
        <v>425</v>
      </c>
    </row>
    <row r="12" spans="1:19" s="82" customFormat="1" ht="18" customHeight="1">
      <c r="A12" s="712"/>
      <c r="B12" s="205" t="s">
        <v>261</v>
      </c>
      <c r="C12" s="711"/>
      <c r="D12" s="631" t="s">
        <v>1005</v>
      </c>
      <c r="E12" s="632" t="s">
        <v>1005</v>
      </c>
      <c r="F12" s="386" t="s">
        <v>1005</v>
      </c>
      <c r="G12" s="260" t="s">
        <v>1005</v>
      </c>
      <c r="H12" s="260" t="s">
        <v>1005</v>
      </c>
      <c r="I12" s="260" t="s">
        <v>1005</v>
      </c>
      <c r="J12" s="260" t="s">
        <v>1005</v>
      </c>
      <c r="K12" s="260" t="s">
        <v>1005</v>
      </c>
      <c r="L12" s="631" t="s">
        <v>1005</v>
      </c>
      <c r="M12" s="632" t="s">
        <v>1005</v>
      </c>
      <c r="N12" s="386" t="s">
        <v>1005</v>
      </c>
      <c r="O12" s="260" t="s">
        <v>1005</v>
      </c>
      <c r="P12" s="260" t="s">
        <v>1005</v>
      </c>
      <c r="Q12" s="260" t="s">
        <v>1005</v>
      </c>
      <c r="R12" s="260" t="s">
        <v>1005</v>
      </c>
      <c r="S12" s="260" t="s">
        <v>1005</v>
      </c>
    </row>
    <row r="13" spans="1:19" s="82" customFormat="1" ht="18" customHeight="1">
      <c r="A13" s="712"/>
      <c r="B13" s="205" t="s">
        <v>262</v>
      </c>
      <c r="C13" s="711"/>
      <c r="D13" s="631" t="s">
        <v>975</v>
      </c>
      <c r="E13" s="632" t="s">
        <v>975</v>
      </c>
      <c r="F13" s="386" t="s">
        <v>975</v>
      </c>
      <c r="G13" s="260" t="s">
        <v>975</v>
      </c>
      <c r="H13" s="260" t="s">
        <v>975</v>
      </c>
      <c r="I13" s="260" t="s">
        <v>975</v>
      </c>
      <c r="J13" s="260" t="s">
        <v>975</v>
      </c>
      <c r="K13" s="260" t="s">
        <v>975</v>
      </c>
      <c r="L13" s="576" t="s">
        <v>975</v>
      </c>
      <c r="M13" s="386" t="s">
        <v>975</v>
      </c>
      <c r="N13" s="260" t="s">
        <v>975</v>
      </c>
      <c r="O13" s="260" t="s">
        <v>975</v>
      </c>
      <c r="P13" s="260" t="s">
        <v>975</v>
      </c>
      <c r="Q13" s="260" t="s">
        <v>975</v>
      </c>
      <c r="R13" s="260" t="s">
        <v>975</v>
      </c>
      <c r="S13" s="260" t="s">
        <v>975</v>
      </c>
    </row>
    <row r="14" spans="1:19" s="82" customFormat="1" ht="6" customHeight="1">
      <c r="A14" s="712"/>
      <c r="B14" s="206"/>
      <c r="C14" s="711"/>
      <c r="D14" s="634"/>
      <c r="E14" s="636"/>
      <c r="F14" s="531"/>
      <c r="G14" s="142"/>
      <c r="H14" s="142"/>
      <c r="I14" s="142"/>
      <c r="J14" s="142"/>
      <c r="K14" s="142"/>
      <c r="L14" s="143"/>
      <c r="M14" s="531"/>
      <c r="N14" s="142"/>
      <c r="O14" s="142"/>
      <c r="P14" s="142"/>
      <c r="Q14" s="142"/>
      <c r="R14" s="142"/>
      <c r="S14" s="142"/>
    </row>
    <row r="15" spans="1:19" s="82" customFormat="1" ht="18" customHeight="1">
      <c r="A15" s="712"/>
      <c r="B15" s="205" t="s">
        <v>263</v>
      </c>
      <c r="C15" s="711"/>
      <c r="D15" s="631" t="s">
        <v>1005</v>
      </c>
      <c r="E15" s="632" t="s">
        <v>1005</v>
      </c>
      <c r="F15" s="386" t="s">
        <v>1005</v>
      </c>
      <c r="G15" s="260" t="s">
        <v>1005</v>
      </c>
      <c r="H15" s="260" t="s">
        <v>1005</v>
      </c>
      <c r="I15" s="260" t="s">
        <v>1005</v>
      </c>
      <c r="J15" s="260" t="s">
        <v>1005</v>
      </c>
      <c r="K15" s="260" t="s">
        <v>1005</v>
      </c>
      <c r="L15" s="631" t="s">
        <v>1005</v>
      </c>
      <c r="M15" s="632" t="s">
        <v>1005</v>
      </c>
      <c r="N15" s="386" t="s">
        <v>1005</v>
      </c>
      <c r="O15" s="260" t="s">
        <v>1005</v>
      </c>
      <c r="P15" s="260" t="s">
        <v>1005</v>
      </c>
      <c r="Q15" s="260" t="s">
        <v>1005</v>
      </c>
      <c r="R15" s="260" t="s">
        <v>1005</v>
      </c>
      <c r="S15" s="260" t="s">
        <v>1005</v>
      </c>
    </row>
    <row r="16" spans="1:19" s="82" customFormat="1" ht="18" customHeight="1">
      <c r="A16" s="712"/>
      <c r="B16" s="205" t="s">
        <v>264</v>
      </c>
      <c r="C16" s="711"/>
      <c r="D16" s="631" t="s">
        <v>1005</v>
      </c>
      <c r="E16" s="632" t="s">
        <v>1005</v>
      </c>
      <c r="F16" s="386" t="s">
        <v>1005</v>
      </c>
      <c r="G16" s="260" t="s">
        <v>1005</v>
      </c>
      <c r="H16" s="260" t="s">
        <v>1005</v>
      </c>
      <c r="I16" s="260" t="s">
        <v>1005</v>
      </c>
      <c r="J16" s="260" t="s">
        <v>1005</v>
      </c>
      <c r="K16" s="260" t="s">
        <v>1005</v>
      </c>
      <c r="L16" s="631" t="s">
        <v>1005</v>
      </c>
      <c r="M16" s="632" t="s">
        <v>1005</v>
      </c>
      <c r="N16" s="386" t="s">
        <v>1005</v>
      </c>
      <c r="O16" s="260" t="s">
        <v>1005</v>
      </c>
      <c r="P16" s="260" t="s">
        <v>1005</v>
      </c>
      <c r="Q16" s="260" t="s">
        <v>1005</v>
      </c>
      <c r="R16" s="260" t="s">
        <v>1005</v>
      </c>
      <c r="S16" s="260" t="s">
        <v>1005</v>
      </c>
    </row>
    <row r="17" spans="1:19" s="82" customFormat="1" ht="18" customHeight="1">
      <c r="A17" s="712"/>
      <c r="B17" s="205" t="s">
        <v>265</v>
      </c>
      <c r="C17" s="711"/>
      <c r="D17" s="631" t="s">
        <v>1005</v>
      </c>
      <c r="E17" s="632" t="s">
        <v>1005</v>
      </c>
      <c r="F17" s="386" t="s">
        <v>1005</v>
      </c>
      <c r="G17" s="260" t="s">
        <v>1005</v>
      </c>
      <c r="H17" s="260" t="s">
        <v>1005</v>
      </c>
      <c r="I17" s="260" t="s">
        <v>1005</v>
      </c>
      <c r="J17" s="260" t="s">
        <v>1005</v>
      </c>
      <c r="K17" s="260" t="s">
        <v>1005</v>
      </c>
      <c r="L17" s="631" t="s">
        <v>1005</v>
      </c>
      <c r="M17" s="632" t="s">
        <v>1005</v>
      </c>
      <c r="N17" s="386" t="s">
        <v>1005</v>
      </c>
      <c r="O17" s="260" t="s">
        <v>1005</v>
      </c>
      <c r="P17" s="260" t="s">
        <v>1005</v>
      </c>
      <c r="Q17" s="260" t="s">
        <v>1005</v>
      </c>
      <c r="R17" s="260" t="s">
        <v>1005</v>
      </c>
      <c r="S17" s="260" t="s">
        <v>1005</v>
      </c>
    </row>
    <row r="18" spans="1:19" s="82" customFormat="1" ht="6" customHeight="1">
      <c r="A18" s="712"/>
      <c r="B18" s="206"/>
      <c r="C18" s="711"/>
      <c r="D18" s="634"/>
      <c r="E18" s="636"/>
      <c r="F18" s="531"/>
      <c r="G18" s="142"/>
      <c r="H18" s="142"/>
      <c r="I18" s="142"/>
      <c r="J18" s="142"/>
      <c r="K18" s="142"/>
      <c r="L18" s="634"/>
      <c r="M18" s="636"/>
      <c r="N18" s="531"/>
      <c r="O18" s="142"/>
      <c r="P18" s="142"/>
      <c r="Q18" s="142"/>
      <c r="R18" s="142"/>
      <c r="S18" s="142"/>
    </row>
    <row r="19" spans="1:19" s="82" customFormat="1" ht="18" customHeight="1">
      <c r="A19" s="712"/>
      <c r="B19" s="205" t="s">
        <v>266</v>
      </c>
      <c r="C19" s="711"/>
      <c r="D19" s="631" t="s">
        <v>1005</v>
      </c>
      <c r="E19" s="632" t="s">
        <v>1005</v>
      </c>
      <c r="F19" s="386" t="s">
        <v>1005</v>
      </c>
      <c r="G19" s="260" t="s">
        <v>1005</v>
      </c>
      <c r="H19" s="260" t="s">
        <v>1005</v>
      </c>
      <c r="I19" s="260" t="s">
        <v>1005</v>
      </c>
      <c r="J19" s="260" t="s">
        <v>1005</v>
      </c>
      <c r="K19" s="260" t="s">
        <v>1005</v>
      </c>
      <c r="L19" s="631" t="s">
        <v>1005</v>
      </c>
      <c r="M19" s="632" t="s">
        <v>1005</v>
      </c>
      <c r="N19" s="386" t="s">
        <v>1005</v>
      </c>
      <c r="O19" s="260" t="s">
        <v>1005</v>
      </c>
      <c r="P19" s="260" t="s">
        <v>1005</v>
      </c>
      <c r="Q19" s="260" t="s">
        <v>1005</v>
      </c>
      <c r="R19" s="260" t="s">
        <v>1005</v>
      </c>
      <c r="S19" s="260" t="s">
        <v>1005</v>
      </c>
    </row>
    <row r="20" spans="1:19" s="82" customFormat="1" ht="18" customHeight="1">
      <c r="A20" s="712"/>
      <c r="B20" s="205" t="s">
        <v>267</v>
      </c>
      <c r="C20" s="711"/>
      <c r="D20" s="631" t="s">
        <v>1005</v>
      </c>
      <c r="E20" s="632" t="s">
        <v>1005</v>
      </c>
      <c r="F20" s="386" t="s">
        <v>1005</v>
      </c>
      <c r="G20" s="260" t="s">
        <v>1005</v>
      </c>
      <c r="H20" s="260" t="s">
        <v>1005</v>
      </c>
      <c r="I20" s="260" t="s">
        <v>1005</v>
      </c>
      <c r="J20" s="260" t="s">
        <v>1005</v>
      </c>
      <c r="K20" s="260" t="s">
        <v>1005</v>
      </c>
      <c r="L20" s="631" t="s">
        <v>1005</v>
      </c>
      <c r="M20" s="632" t="s">
        <v>1005</v>
      </c>
      <c r="N20" s="386" t="s">
        <v>1005</v>
      </c>
      <c r="O20" s="260" t="s">
        <v>1005</v>
      </c>
      <c r="P20" s="260" t="s">
        <v>1005</v>
      </c>
      <c r="Q20" s="260" t="s">
        <v>1005</v>
      </c>
      <c r="R20" s="260" t="s">
        <v>1005</v>
      </c>
      <c r="S20" s="260" t="s">
        <v>1005</v>
      </c>
    </row>
    <row r="21" spans="1:19" s="82" customFormat="1" ht="18" customHeight="1">
      <c r="A21" s="712"/>
      <c r="B21" s="205" t="s">
        <v>268</v>
      </c>
      <c r="C21" s="711"/>
      <c r="D21" s="631" t="s">
        <v>1005</v>
      </c>
      <c r="E21" s="632" t="s">
        <v>1005</v>
      </c>
      <c r="F21" s="386" t="s">
        <v>1005</v>
      </c>
      <c r="G21" s="260" t="s">
        <v>1005</v>
      </c>
      <c r="H21" s="260" t="s">
        <v>1005</v>
      </c>
      <c r="I21" s="260" t="s">
        <v>1005</v>
      </c>
      <c r="J21" s="260" t="s">
        <v>1005</v>
      </c>
      <c r="K21" s="260" t="s">
        <v>1005</v>
      </c>
      <c r="L21" s="631" t="s">
        <v>1005</v>
      </c>
      <c r="M21" s="632" t="s">
        <v>1005</v>
      </c>
      <c r="N21" s="386" t="s">
        <v>1005</v>
      </c>
      <c r="O21" s="260" t="s">
        <v>1005</v>
      </c>
      <c r="P21" s="260" t="s">
        <v>1005</v>
      </c>
      <c r="Q21" s="260" t="s">
        <v>1005</v>
      </c>
      <c r="R21" s="260" t="s">
        <v>1005</v>
      </c>
      <c r="S21" s="260" t="s">
        <v>1005</v>
      </c>
    </row>
    <row r="22" spans="1:19" s="82" customFormat="1" ht="6" customHeight="1">
      <c r="A22" s="712"/>
      <c r="B22" s="728"/>
      <c r="C22" s="711"/>
      <c r="D22" s="634"/>
      <c r="E22" s="636"/>
      <c r="F22" s="531"/>
      <c r="G22" s="142"/>
      <c r="H22" s="142"/>
      <c r="I22" s="142"/>
      <c r="J22" s="142"/>
      <c r="K22" s="142"/>
      <c r="L22" s="143"/>
      <c r="M22" s="531"/>
      <c r="N22" s="142"/>
      <c r="O22" s="142"/>
      <c r="P22" s="142"/>
      <c r="Q22" s="142"/>
      <c r="R22" s="142"/>
      <c r="S22" s="142"/>
    </row>
    <row r="23" spans="1:19" s="82" customFormat="1" ht="18" customHeight="1">
      <c r="A23" s="712"/>
      <c r="B23" s="205" t="s">
        <v>269</v>
      </c>
      <c r="C23" s="711"/>
      <c r="D23" s="631" t="s">
        <v>1005</v>
      </c>
      <c r="E23" s="632" t="s">
        <v>1005</v>
      </c>
      <c r="F23" s="386" t="s">
        <v>1005</v>
      </c>
      <c r="G23" s="260" t="s">
        <v>1005</v>
      </c>
      <c r="H23" s="260" t="s">
        <v>1005</v>
      </c>
      <c r="I23" s="260" t="s">
        <v>1005</v>
      </c>
      <c r="J23" s="260" t="s">
        <v>1005</v>
      </c>
      <c r="K23" s="260" t="s">
        <v>1005</v>
      </c>
      <c r="L23" s="631" t="s">
        <v>1005</v>
      </c>
      <c r="M23" s="632" t="s">
        <v>1005</v>
      </c>
      <c r="N23" s="386" t="s">
        <v>1005</v>
      </c>
      <c r="O23" s="260" t="s">
        <v>1005</v>
      </c>
      <c r="P23" s="260" t="s">
        <v>1005</v>
      </c>
      <c r="Q23" s="260" t="s">
        <v>1005</v>
      </c>
      <c r="R23" s="260" t="s">
        <v>1005</v>
      </c>
      <c r="S23" s="260" t="s">
        <v>1005</v>
      </c>
    </row>
    <row r="24" spans="1:19" s="82" customFormat="1" ht="6" customHeight="1">
      <c r="A24" s="712"/>
      <c r="B24" s="725"/>
      <c r="C24" s="711"/>
      <c r="D24" s="634"/>
      <c r="E24" s="636"/>
      <c r="F24" s="531"/>
      <c r="G24" s="142"/>
      <c r="H24" s="142"/>
      <c r="I24" s="142"/>
      <c r="J24" s="142"/>
      <c r="K24" s="142"/>
      <c r="L24" s="143"/>
      <c r="M24" s="531"/>
      <c r="N24" s="142"/>
      <c r="O24" s="142"/>
      <c r="P24" s="142"/>
      <c r="Q24" s="142"/>
      <c r="R24" s="142"/>
      <c r="S24" s="142"/>
    </row>
    <row r="25" spans="1:19" s="82" customFormat="1" ht="18" customHeight="1">
      <c r="A25" s="712"/>
      <c r="B25" s="207" t="s">
        <v>834</v>
      </c>
      <c r="C25" s="711"/>
      <c r="D25" s="631" t="s">
        <v>1005</v>
      </c>
      <c r="E25" s="632" t="s">
        <v>1005</v>
      </c>
      <c r="F25" s="386" t="s">
        <v>1005</v>
      </c>
      <c r="G25" s="260" t="s">
        <v>1005</v>
      </c>
      <c r="H25" s="260" t="s">
        <v>1005</v>
      </c>
      <c r="I25" s="260" t="s">
        <v>1005</v>
      </c>
      <c r="J25" s="260" t="s">
        <v>1005</v>
      </c>
      <c r="K25" s="260" t="s">
        <v>1005</v>
      </c>
      <c r="L25" s="576" t="s">
        <v>1005</v>
      </c>
      <c r="M25" s="386" t="s">
        <v>1005</v>
      </c>
      <c r="N25" s="260" t="s">
        <v>1005</v>
      </c>
      <c r="O25" s="260" t="s">
        <v>1005</v>
      </c>
      <c r="P25" s="260" t="s">
        <v>1005</v>
      </c>
      <c r="Q25" s="260" t="s">
        <v>1005</v>
      </c>
      <c r="R25" s="260" t="s">
        <v>1005</v>
      </c>
      <c r="S25" s="260" t="s">
        <v>1005</v>
      </c>
    </row>
    <row r="26" spans="1:19" s="82" customFormat="1" ht="6" customHeight="1">
      <c r="A26" s="712"/>
      <c r="B26" s="44"/>
      <c r="C26" s="711"/>
      <c r="D26" s="634"/>
      <c r="E26" s="636"/>
      <c r="F26" s="531"/>
      <c r="G26" s="142"/>
      <c r="H26" s="142"/>
      <c r="I26" s="142"/>
      <c r="J26" s="142"/>
      <c r="K26" s="142"/>
      <c r="L26" s="143"/>
      <c r="M26" s="531"/>
      <c r="N26" s="142"/>
      <c r="O26" s="142"/>
      <c r="P26" s="142"/>
      <c r="Q26" s="142"/>
      <c r="R26" s="142"/>
      <c r="S26" s="142"/>
    </row>
    <row r="27" spans="1:19" s="82" customFormat="1" ht="18" customHeight="1">
      <c r="A27" s="712"/>
      <c r="B27" s="207" t="s">
        <v>835</v>
      </c>
      <c r="C27" s="711"/>
      <c r="D27" s="631" t="s">
        <v>1005</v>
      </c>
      <c r="E27" s="632" t="s">
        <v>1005</v>
      </c>
      <c r="F27" s="386" t="s">
        <v>1005</v>
      </c>
      <c r="G27" s="260" t="s">
        <v>1005</v>
      </c>
      <c r="H27" s="260" t="s">
        <v>1005</v>
      </c>
      <c r="I27" s="260" t="s">
        <v>1005</v>
      </c>
      <c r="J27" s="260" t="s">
        <v>1005</v>
      </c>
      <c r="K27" s="260" t="s">
        <v>1005</v>
      </c>
      <c r="L27" s="576" t="s">
        <v>1005</v>
      </c>
      <c r="M27" s="386" t="s">
        <v>1005</v>
      </c>
      <c r="N27" s="260" t="s">
        <v>1005</v>
      </c>
      <c r="O27" s="260" t="s">
        <v>1005</v>
      </c>
      <c r="P27" s="260" t="s">
        <v>1005</v>
      </c>
      <c r="Q27" s="260" t="s">
        <v>1005</v>
      </c>
      <c r="R27" s="260" t="s">
        <v>1005</v>
      </c>
      <c r="S27" s="260" t="s">
        <v>1005</v>
      </c>
    </row>
    <row r="28" spans="1:19" s="82" customFormat="1" ht="18" customHeight="1">
      <c r="A28" s="712"/>
      <c r="B28" s="207" t="s">
        <v>836</v>
      </c>
      <c r="C28" s="711"/>
      <c r="D28" s="631" t="s">
        <v>1005</v>
      </c>
      <c r="E28" s="632" t="s">
        <v>1005</v>
      </c>
      <c r="F28" s="386" t="s">
        <v>1005</v>
      </c>
      <c r="G28" s="260" t="s">
        <v>1005</v>
      </c>
      <c r="H28" s="260" t="s">
        <v>1005</v>
      </c>
      <c r="I28" s="260" t="s">
        <v>1005</v>
      </c>
      <c r="J28" s="260" t="s">
        <v>1005</v>
      </c>
      <c r="K28" s="260" t="s">
        <v>1005</v>
      </c>
      <c r="L28" s="576" t="s">
        <v>1005</v>
      </c>
      <c r="M28" s="386" t="s">
        <v>1005</v>
      </c>
      <c r="N28" s="260" t="s">
        <v>1005</v>
      </c>
      <c r="O28" s="260" t="s">
        <v>1005</v>
      </c>
      <c r="P28" s="260" t="s">
        <v>1005</v>
      </c>
      <c r="Q28" s="260" t="s">
        <v>1005</v>
      </c>
      <c r="R28" s="260" t="s">
        <v>1005</v>
      </c>
      <c r="S28" s="260" t="s">
        <v>1005</v>
      </c>
    </row>
    <row r="29" spans="1:19" s="82" customFormat="1" ht="18" customHeight="1">
      <c r="A29" s="712"/>
      <c r="B29" s="207" t="s">
        <v>837</v>
      </c>
      <c r="C29" s="711"/>
      <c r="D29" s="631" t="s">
        <v>1005</v>
      </c>
      <c r="E29" s="632" t="s">
        <v>1005</v>
      </c>
      <c r="F29" s="386" t="s">
        <v>1005</v>
      </c>
      <c r="G29" s="260" t="s">
        <v>1005</v>
      </c>
      <c r="H29" s="260" t="s">
        <v>1005</v>
      </c>
      <c r="I29" s="260" t="s">
        <v>1005</v>
      </c>
      <c r="J29" s="260" t="s">
        <v>1005</v>
      </c>
      <c r="K29" s="260" t="s">
        <v>1005</v>
      </c>
      <c r="L29" s="576" t="s">
        <v>1005</v>
      </c>
      <c r="M29" s="386" t="s">
        <v>1005</v>
      </c>
      <c r="N29" s="260" t="s">
        <v>1005</v>
      </c>
      <c r="O29" s="260" t="s">
        <v>1005</v>
      </c>
      <c r="P29" s="260" t="s">
        <v>1005</v>
      </c>
      <c r="Q29" s="260" t="s">
        <v>1005</v>
      </c>
      <c r="R29" s="260" t="s">
        <v>1005</v>
      </c>
      <c r="S29" s="260" t="s">
        <v>1005</v>
      </c>
    </row>
    <row r="30" spans="1:19" s="82" customFormat="1" ht="6" customHeight="1">
      <c r="A30" s="712"/>
      <c r="B30" s="44"/>
      <c r="C30" s="711"/>
      <c r="D30" s="634"/>
      <c r="E30" s="636"/>
      <c r="F30" s="531"/>
      <c r="G30" s="142"/>
      <c r="H30" s="142"/>
      <c r="I30" s="142"/>
      <c r="J30" s="142"/>
      <c r="K30" s="142"/>
      <c r="L30" s="143"/>
      <c r="M30" s="531"/>
      <c r="N30" s="142"/>
      <c r="O30" s="142"/>
      <c r="P30" s="142"/>
      <c r="Q30" s="142"/>
      <c r="R30" s="142"/>
      <c r="S30" s="142"/>
    </row>
    <row r="31" spans="1:19" s="82" customFormat="1" ht="18" customHeight="1">
      <c r="A31" s="712"/>
      <c r="B31" s="207" t="s">
        <v>838</v>
      </c>
      <c r="C31" s="711"/>
      <c r="D31" s="631" t="s">
        <v>1005</v>
      </c>
      <c r="E31" s="632" t="s">
        <v>1005</v>
      </c>
      <c r="F31" s="386" t="s">
        <v>1005</v>
      </c>
      <c r="G31" s="260" t="s">
        <v>1005</v>
      </c>
      <c r="H31" s="260" t="s">
        <v>1005</v>
      </c>
      <c r="I31" s="260" t="s">
        <v>1005</v>
      </c>
      <c r="J31" s="260" t="s">
        <v>1005</v>
      </c>
      <c r="K31" s="260" t="s">
        <v>1005</v>
      </c>
      <c r="L31" s="576" t="s">
        <v>1005</v>
      </c>
      <c r="M31" s="386" t="s">
        <v>1005</v>
      </c>
      <c r="N31" s="260" t="s">
        <v>1005</v>
      </c>
      <c r="O31" s="260" t="s">
        <v>1005</v>
      </c>
      <c r="P31" s="260" t="s">
        <v>1005</v>
      </c>
      <c r="Q31" s="260" t="s">
        <v>1005</v>
      </c>
      <c r="R31" s="260" t="s">
        <v>1005</v>
      </c>
      <c r="S31" s="260" t="s">
        <v>1005</v>
      </c>
    </row>
    <row r="32" spans="1:19" s="82" customFormat="1" ht="18" customHeight="1">
      <c r="A32" s="712"/>
      <c r="B32" s="207" t="s">
        <v>839</v>
      </c>
      <c r="C32" s="711"/>
      <c r="D32" s="631" t="s">
        <v>1005</v>
      </c>
      <c r="E32" s="632" t="s">
        <v>1005</v>
      </c>
      <c r="F32" s="386" t="s">
        <v>1005</v>
      </c>
      <c r="G32" s="260" t="s">
        <v>1005</v>
      </c>
      <c r="H32" s="260" t="s">
        <v>1005</v>
      </c>
      <c r="I32" s="260" t="s">
        <v>1005</v>
      </c>
      <c r="J32" s="260" t="s">
        <v>1005</v>
      </c>
      <c r="K32" s="260" t="s">
        <v>1005</v>
      </c>
      <c r="L32" s="576" t="s">
        <v>1005</v>
      </c>
      <c r="M32" s="386" t="s">
        <v>1005</v>
      </c>
      <c r="N32" s="260" t="s">
        <v>1005</v>
      </c>
      <c r="O32" s="260" t="s">
        <v>1005</v>
      </c>
      <c r="P32" s="260" t="s">
        <v>1005</v>
      </c>
      <c r="Q32" s="260" t="s">
        <v>1005</v>
      </c>
      <c r="R32" s="260" t="s">
        <v>1005</v>
      </c>
      <c r="S32" s="260" t="s">
        <v>1005</v>
      </c>
    </row>
    <row r="33" spans="1:19" s="82" customFormat="1" ht="18" customHeight="1">
      <c r="A33" s="712"/>
      <c r="B33" s="207" t="s">
        <v>840</v>
      </c>
      <c r="C33" s="711"/>
      <c r="D33" s="631" t="s">
        <v>1005</v>
      </c>
      <c r="E33" s="632" t="s">
        <v>1005</v>
      </c>
      <c r="F33" s="386" t="s">
        <v>1005</v>
      </c>
      <c r="G33" s="260" t="s">
        <v>1005</v>
      </c>
      <c r="H33" s="260" t="s">
        <v>1005</v>
      </c>
      <c r="I33" s="260" t="s">
        <v>1005</v>
      </c>
      <c r="J33" s="260" t="s">
        <v>1005</v>
      </c>
      <c r="K33" s="260" t="s">
        <v>1005</v>
      </c>
      <c r="L33" s="576" t="s">
        <v>1005</v>
      </c>
      <c r="M33" s="386" t="s">
        <v>1005</v>
      </c>
      <c r="N33" s="260" t="s">
        <v>1005</v>
      </c>
      <c r="O33" s="260" t="s">
        <v>1005</v>
      </c>
      <c r="P33" s="260" t="s">
        <v>1005</v>
      </c>
      <c r="Q33" s="260" t="s">
        <v>1005</v>
      </c>
      <c r="R33" s="260" t="s">
        <v>1005</v>
      </c>
      <c r="S33" s="260" t="s">
        <v>1005</v>
      </c>
    </row>
    <row r="34" spans="1:19" s="82" customFormat="1" ht="6" customHeight="1">
      <c r="A34" s="712"/>
      <c r="B34" s="44"/>
      <c r="C34" s="711"/>
      <c r="D34" s="634"/>
      <c r="E34" s="636"/>
      <c r="F34" s="531"/>
      <c r="G34" s="142"/>
      <c r="H34" s="142"/>
      <c r="I34" s="142"/>
      <c r="J34" s="142"/>
      <c r="K34" s="142"/>
      <c r="L34" s="143"/>
      <c r="M34" s="531"/>
      <c r="N34" s="142"/>
      <c r="O34" s="142"/>
      <c r="P34" s="142"/>
      <c r="Q34" s="142"/>
      <c r="R34" s="142"/>
      <c r="S34" s="142"/>
    </row>
    <row r="35" spans="1:19" s="82" customFormat="1" ht="18" customHeight="1">
      <c r="A35" s="712"/>
      <c r="B35" s="207" t="s">
        <v>841</v>
      </c>
      <c r="C35" s="711"/>
      <c r="D35" s="631" t="s">
        <v>1005</v>
      </c>
      <c r="E35" s="632" t="s">
        <v>1005</v>
      </c>
      <c r="F35" s="386" t="s">
        <v>1005</v>
      </c>
      <c r="G35" s="260" t="s">
        <v>1005</v>
      </c>
      <c r="H35" s="260" t="s">
        <v>1005</v>
      </c>
      <c r="I35" s="260" t="s">
        <v>1005</v>
      </c>
      <c r="J35" s="260" t="s">
        <v>1005</v>
      </c>
      <c r="K35" s="260" t="s">
        <v>1005</v>
      </c>
      <c r="L35" s="576" t="s">
        <v>1005</v>
      </c>
      <c r="M35" s="386" t="s">
        <v>1005</v>
      </c>
      <c r="N35" s="260" t="s">
        <v>1005</v>
      </c>
      <c r="O35" s="260" t="s">
        <v>1005</v>
      </c>
      <c r="P35" s="260" t="s">
        <v>1005</v>
      </c>
      <c r="Q35" s="260" t="s">
        <v>1005</v>
      </c>
      <c r="R35" s="260" t="s">
        <v>1005</v>
      </c>
      <c r="S35" s="260" t="s">
        <v>1005</v>
      </c>
    </row>
    <row r="36" spans="1:19" s="82" customFormat="1" ht="18" customHeight="1">
      <c r="A36" s="712"/>
      <c r="B36" s="207" t="s">
        <v>842</v>
      </c>
      <c r="C36" s="711"/>
      <c r="D36" s="631" t="s">
        <v>1005</v>
      </c>
      <c r="E36" s="632" t="s">
        <v>1005</v>
      </c>
      <c r="F36" s="386" t="s">
        <v>1005</v>
      </c>
      <c r="G36" s="260" t="s">
        <v>1005</v>
      </c>
      <c r="H36" s="260" t="s">
        <v>1005</v>
      </c>
      <c r="I36" s="260" t="s">
        <v>1005</v>
      </c>
      <c r="J36" s="260" t="s">
        <v>1005</v>
      </c>
      <c r="K36" s="260" t="s">
        <v>1005</v>
      </c>
      <c r="L36" s="576" t="s">
        <v>1005</v>
      </c>
      <c r="M36" s="386" t="s">
        <v>1005</v>
      </c>
      <c r="N36" s="260" t="s">
        <v>1005</v>
      </c>
      <c r="O36" s="260" t="s">
        <v>1005</v>
      </c>
      <c r="P36" s="260" t="s">
        <v>1005</v>
      </c>
      <c r="Q36" s="260" t="s">
        <v>1005</v>
      </c>
      <c r="R36" s="260" t="s">
        <v>1005</v>
      </c>
      <c r="S36" s="260" t="s">
        <v>1005</v>
      </c>
    </row>
    <row r="37" spans="1:19" s="82" customFormat="1" ht="18" customHeight="1">
      <c r="A37" s="712"/>
      <c r="B37" s="207" t="s">
        <v>843</v>
      </c>
      <c r="C37" s="711"/>
      <c r="D37" s="631" t="s">
        <v>1005</v>
      </c>
      <c r="E37" s="632" t="s">
        <v>1005</v>
      </c>
      <c r="F37" s="386" t="s">
        <v>1005</v>
      </c>
      <c r="G37" s="260" t="s">
        <v>1005</v>
      </c>
      <c r="H37" s="260" t="s">
        <v>1005</v>
      </c>
      <c r="I37" s="260" t="s">
        <v>1005</v>
      </c>
      <c r="J37" s="260" t="s">
        <v>1005</v>
      </c>
      <c r="K37" s="260" t="s">
        <v>1005</v>
      </c>
      <c r="L37" s="576" t="s">
        <v>1005</v>
      </c>
      <c r="M37" s="386" t="s">
        <v>1005</v>
      </c>
      <c r="N37" s="260" t="s">
        <v>1005</v>
      </c>
      <c r="O37" s="260" t="s">
        <v>1005</v>
      </c>
      <c r="P37" s="260" t="s">
        <v>1005</v>
      </c>
      <c r="Q37" s="260" t="s">
        <v>1005</v>
      </c>
      <c r="R37" s="260" t="s">
        <v>1005</v>
      </c>
      <c r="S37" s="260" t="s">
        <v>1005</v>
      </c>
    </row>
    <row r="38" spans="1:19" s="82" customFormat="1" ht="6" customHeight="1">
      <c r="A38" s="712"/>
      <c r="B38" s="44"/>
      <c r="C38" s="711"/>
      <c r="D38" s="634"/>
      <c r="E38" s="636"/>
      <c r="F38" s="531"/>
      <c r="G38" s="142"/>
      <c r="H38" s="142"/>
      <c r="I38" s="142"/>
      <c r="J38" s="142"/>
      <c r="K38" s="142"/>
      <c r="L38" s="143"/>
      <c r="M38" s="531"/>
      <c r="N38" s="142"/>
      <c r="O38" s="142"/>
      <c r="P38" s="142"/>
      <c r="Q38" s="142"/>
      <c r="R38" s="142"/>
      <c r="S38" s="142"/>
    </row>
    <row r="39" spans="1:19" s="82" customFormat="1" ht="18" customHeight="1">
      <c r="A39" s="712"/>
      <c r="B39" s="207" t="s">
        <v>844</v>
      </c>
      <c r="C39" s="711"/>
      <c r="D39" s="631" t="s">
        <v>1005</v>
      </c>
      <c r="E39" s="632" t="s">
        <v>1005</v>
      </c>
      <c r="F39" s="386" t="s">
        <v>1005</v>
      </c>
      <c r="G39" s="260" t="s">
        <v>1005</v>
      </c>
      <c r="H39" s="260" t="s">
        <v>1005</v>
      </c>
      <c r="I39" s="260" t="s">
        <v>1005</v>
      </c>
      <c r="J39" s="260" t="s">
        <v>1005</v>
      </c>
      <c r="K39" s="260" t="s">
        <v>1005</v>
      </c>
      <c r="L39" s="576" t="s">
        <v>1005</v>
      </c>
      <c r="M39" s="386" t="s">
        <v>1005</v>
      </c>
      <c r="N39" s="260" t="s">
        <v>1005</v>
      </c>
      <c r="O39" s="260" t="s">
        <v>1005</v>
      </c>
      <c r="P39" s="260" t="s">
        <v>1005</v>
      </c>
      <c r="Q39" s="260" t="s">
        <v>1005</v>
      </c>
      <c r="R39" s="260" t="s">
        <v>1005</v>
      </c>
      <c r="S39" s="260" t="s">
        <v>1005</v>
      </c>
    </row>
    <row r="40" spans="1:19" s="82" customFormat="1" ht="18" customHeight="1">
      <c r="A40" s="712"/>
      <c r="B40" s="207" t="s">
        <v>845</v>
      </c>
      <c r="C40" s="711"/>
      <c r="D40" s="631" t="s">
        <v>1005</v>
      </c>
      <c r="E40" s="632" t="s">
        <v>1005</v>
      </c>
      <c r="F40" s="386" t="s">
        <v>1005</v>
      </c>
      <c r="G40" s="260" t="s">
        <v>1005</v>
      </c>
      <c r="H40" s="260" t="s">
        <v>1005</v>
      </c>
      <c r="I40" s="260" t="s">
        <v>1005</v>
      </c>
      <c r="J40" s="260" t="s">
        <v>1005</v>
      </c>
      <c r="K40" s="260" t="s">
        <v>1005</v>
      </c>
      <c r="L40" s="576" t="s">
        <v>1005</v>
      </c>
      <c r="M40" s="386" t="s">
        <v>1005</v>
      </c>
      <c r="N40" s="260" t="s">
        <v>1005</v>
      </c>
      <c r="O40" s="260" t="s">
        <v>1005</v>
      </c>
      <c r="P40" s="260" t="s">
        <v>1005</v>
      </c>
      <c r="Q40" s="260" t="s">
        <v>1005</v>
      </c>
      <c r="R40" s="260" t="s">
        <v>1005</v>
      </c>
      <c r="S40" s="260" t="s">
        <v>1005</v>
      </c>
    </row>
    <row r="41" spans="1:19" s="82" customFormat="1" ht="18" customHeight="1" thickBot="1">
      <c r="A41" s="726"/>
      <c r="B41" s="208" t="s">
        <v>846</v>
      </c>
      <c r="C41" s="727"/>
      <c r="D41" s="637" t="s">
        <v>1005</v>
      </c>
      <c r="E41" s="638" t="s">
        <v>1005</v>
      </c>
      <c r="F41" s="390" t="s">
        <v>1005</v>
      </c>
      <c r="G41" s="639" t="s">
        <v>1005</v>
      </c>
      <c r="H41" s="639" t="s">
        <v>1005</v>
      </c>
      <c r="I41" s="639" t="s">
        <v>1005</v>
      </c>
      <c r="J41" s="639" t="s">
        <v>1005</v>
      </c>
      <c r="K41" s="639" t="s">
        <v>1005</v>
      </c>
      <c r="L41" s="640" t="s">
        <v>1005</v>
      </c>
      <c r="M41" s="390" t="s">
        <v>1005</v>
      </c>
      <c r="N41" s="639" t="s">
        <v>1005</v>
      </c>
      <c r="O41" s="639" t="s">
        <v>1005</v>
      </c>
      <c r="P41" s="639" t="s">
        <v>1005</v>
      </c>
      <c r="Q41" s="639" t="s">
        <v>1005</v>
      </c>
      <c r="R41" s="639" t="s">
        <v>1005</v>
      </c>
      <c r="S41" s="639" t="s">
        <v>1005</v>
      </c>
    </row>
  </sheetData>
  <mergeCells count="16">
    <mergeCell ref="L2:S2"/>
    <mergeCell ref="A2:K2"/>
    <mergeCell ref="A6:A10"/>
    <mergeCell ref="B6:B10"/>
    <mergeCell ref="D6:K6"/>
    <mergeCell ref="F7:K7"/>
    <mergeCell ref="D7:D8"/>
    <mergeCell ref="E7:E8"/>
    <mergeCell ref="D9:D10"/>
    <mergeCell ref="E9:E10"/>
    <mergeCell ref="F8:K8"/>
    <mergeCell ref="L6:S6"/>
    <mergeCell ref="M7:S7"/>
    <mergeCell ref="L8:L10"/>
    <mergeCell ref="M8:R8"/>
    <mergeCell ref="S8:S10"/>
  </mergeCells>
  <printOptions/>
  <pageMargins left="1.1811023622047245" right="1.1811023622047245" top="1.5748031496062993" bottom="1.5748031496062993" header="0.5118110236220472" footer="0.9055118110236221"/>
  <pageSetup firstPageNumber="15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1.xml><?xml version="1.0" encoding="utf-8"?>
<worksheet xmlns="http://schemas.openxmlformats.org/spreadsheetml/2006/main" xmlns:r="http://schemas.openxmlformats.org/officeDocument/2006/relationships">
  <dimension ref="A1:T41"/>
  <sheetViews>
    <sheetView showGridLines="0" zoomScale="120" zoomScaleNormal="120" workbookViewId="0" topLeftCell="A1">
      <selection activeCell="A2" sqref="A2:K2"/>
    </sheetView>
  </sheetViews>
  <sheetFormatPr defaultColWidth="9.00390625" defaultRowHeight="16.5"/>
  <cols>
    <col min="1" max="1" width="0.6171875" style="110" customWidth="1"/>
    <col min="2" max="2" width="19.125" style="110" customWidth="1"/>
    <col min="3" max="3" width="0.37109375" style="110" customWidth="1"/>
    <col min="4" max="5" width="5.625" style="110" customWidth="1"/>
    <col min="6" max="6" width="8.625" style="110" customWidth="1"/>
    <col min="7" max="7" width="7.625" style="110" customWidth="1"/>
    <col min="8" max="8" width="6.625" style="110" customWidth="1"/>
    <col min="9" max="9" width="6.125" style="110" customWidth="1"/>
    <col min="10" max="10" width="5.625" style="110" customWidth="1"/>
    <col min="11" max="11" width="8.625" style="110" customWidth="1"/>
    <col min="12" max="12" width="9.125" style="110" customWidth="1"/>
    <col min="13" max="15" width="9.625" style="110" customWidth="1"/>
    <col min="16" max="17" width="9.125" style="110" customWidth="1"/>
    <col min="18" max="18" width="9.625" style="110" customWidth="1"/>
    <col min="19" max="19" width="9.125" style="326" customWidth="1"/>
    <col min="20" max="16384" width="9.00390625" style="110" customWidth="1"/>
  </cols>
  <sheetData>
    <row r="1" spans="1:19" s="82" customFormat="1" ht="18" customHeight="1">
      <c r="A1" s="324" t="s">
        <v>973</v>
      </c>
      <c r="S1" s="86" t="s">
        <v>981</v>
      </c>
    </row>
    <row r="2" spans="1:19" s="83" customFormat="1" ht="24.75" customHeight="1">
      <c r="A2" s="1033" t="s">
        <v>429</v>
      </c>
      <c r="B2" s="1032"/>
      <c r="C2" s="1032"/>
      <c r="D2" s="1032"/>
      <c r="E2" s="1032"/>
      <c r="F2" s="1032"/>
      <c r="G2" s="1032"/>
      <c r="H2" s="1032"/>
      <c r="I2" s="1032"/>
      <c r="J2" s="1032"/>
      <c r="K2" s="1032"/>
      <c r="L2" s="1032" t="s">
        <v>658</v>
      </c>
      <c r="M2" s="1032"/>
      <c r="N2" s="1032"/>
      <c r="O2" s="1032"/>
      <c r="P2" s="1032"/>
      <c r="Q2" s="1032"/>
      <c r="R2" s="1032"/>
      <c r="S2" s="1032"/>
    </row>
    <row r="3" spans="1:19" s="721" customFormat="1" ht="12" customHeight="1">
      <c r="A3" s="717"/>
      <c r="B3" s="717"/>
      <c r="C3" s="717"/>
      <c r="D3" s="717"/>
      <c r="E3" s="717"/>
      <c r="F3" s="717"/>
      <c r="G3" s="717"/>
      <c r="H3" s="717"/>
      <c r="I3" s="717"/>
      <c r="J3" s="717"/>
      <c r="K3" s="718" t="s">
        <v>942</v>
      </c>
      <c r="L3" s="720"/>
      <c r="M3" s="720"/>
      <c r="S3" s="716" t="s">
        <v>490</v>
      </c>
    </row>
    <row r="4" spans="1:19" s="721" customFormat="1" ht="12" customHeight="1">
      <c r="A4" s="722"/>
      <c r="B4" s="722"/>
      <c r="C4" s="722"/>
      <c r="K4" s="723" t="s">
        <v>878</v>
      </c>
      <c r="S4" s="716" t="s">
        <v>489</v>
      </c>
    </row>
    <row r="5" spans="1:19" s="721" customFormat="1" ht="12" customHeight="1" thickBot="1">
      <c r="A5" s="723"/>
      <c r="B5" s="723"/>
      <c r="C5" s="723"/>
      <c r="K5" s="718" t="s">
        <v>951</v>
      </c>
      <c r="S5" s="716" t="s">
        <v>488</v>
      </c>
    </row>
    <row r="6" spans="1:19" s="82" customFormat="1" ht="14.25" customHeight="1">
      <c r="A6" s="1034"/>
      <c r="B6" s="1037" t="s">
        <v>382</v>
      </c>
      <c r="C6" s="768"/>
      <c r="D6" s="1038" t="s">
        <v>504</v>
      </c>
      <c r="E6" s="1027"/>
      <c r="F6" s="1027"/>
      <c r="G6" s="1027"/>
      <c r="H6" s="1027"/>
      <c r="I6" s="1027"/>
      <c r="J6" s="1027"/>
      <c r="K6" s="1027"/>
      <c r="L6" s="1026" t="s">
        <v>430</v>
      </c>
      <c r="M6" s="1027"/>
      <c r="N6" s="1027"/>
      <c r="O6" s="1027"/>
      <c r="P6" s="1027"/>
      <c r="Q6" s="1027"/>
      <c r="R6" s="1027"/>
      <c r="S6" s="1027"/>
    </row>
    <row r="7" spans="1:19" s="82" customFormat="1" ht="14.25" customHeight="1">
      <c r="A7" s="1035"/>
      <c r="B7" s="1035"/>
      <c r="C7" s="711"/>
      <c r="D7" s="1039" t="s">
        <v>950</v>
      </c>
      <c r="E7" s="1041" t="s">
        <v>954</v>
      </c>
      <c r="F7" s="1023" t="s">
        <v>404</v>
      </c>
      <c r="G7" s="1024"/>
      <c r="H7" s="1024"/>
      <c r="I7" s="1024"/>
      <c r="J7" s="1024"/>
      <c r="K7" s="1024"/>
      <c r="L7" s="769" t="s">
        <v>405</v>
      </c>
      <c r="M7" s="1023" t="s">
        <v>406</v>
      </c>
      <c r="N7" s="1024"/>
      <c r="O7" s="1024"/>
      <c r="P7" s="1024"/>
      <c r="Q7" s="1024"/>
      <c r="R7" s="1024"/>
      <c r="S7" s="1024"/>
    </row>
    <row r="8" spans="1:19" s="82" customFormat="1" ht="14.25" customHeight="1">
      <c r="A8" s="1035"/>
      <c r="B8" s="1035"/>
      <c r="C8" s="711"/>
      <c r="D8" s="1040"/>
      <c r="E8" s="1042"/>
      <c r="F8" s="1023" t="s">
        <v>407</v>
      </c>
      <c r="G8" s="1024"/>
      <c r="H8" s="1024"/>
      <c r="I8" s="1024"/>
      <c r="J8" s="1024"/>
      <c r="K8" s="1025"/>
      <c r="L8" s="1029" t="s">
        <v>408</v>
      </c>
      <c r="M8" s="1023" t="s">
        <v>407</v>
      </c>
      <c r="N8" s="1024"/>
      <c r="O8" s="1024"/>
      <c r="P8" s="1024"/>
      <c r="Q8" s="1024"/>
      <c r="R8" s="1025"/>
      <c r="S8" s="1045" t="s">
        <v>408</v>
      </c>
    </row>
    <row r="9" spans="1:19" s="82" customFormat="1" ht="27" customHeight="1">
      <c r="A9" s="1035"/>
      <c r="B9" s="1035"/>
      <c r="C9" s="711"/>
      <c r="D9" s="1040" t="s">
        <v>409</v>
      </c>
      <c r="E9" s="1042" t="s">
        <v>410</v>
      </c>
      <c r="F9" s="770" t="s">
        <v>411</v>
      </c>
      <c r="G9" s="771" t="s">
        <v>412</v>
      </c>
      <c r="H9" s="770" t="s">
        <v>413</v>
      </c>
      <c r="I9" s="770" t="s">
        <v>414</v>
      </c>
      <c r="J9" s="770" t="s">
        <v>415</v>
      </c>
      <c r="K9" s="770" t="s">
        <v>416</v>
      </c>
      <c r="L9" s="1030"/>
      <c r="M9" s="770" t="s">
        <v>411</v>
      </c>
      <c r="N9" s="771" t="s">
        <v>412</v>
      </c>
      <c r="O9" s="770" t="s">
        <v>413</v>
      </c>
      <c r="P9" s="770" t="s">
        <v>414</v>
      </c>
      <c r="Q9" s="770" t="s">
        <v>415</v>
      </c>
      <c r="R9" s="770" t="s">
        <v>416</v>
      </c>
      <c r="S9" s="1035"/>
    </row>
    <row r="10" spans="1:19" s="82" customFormat="1" ht="27" customHeight="1" thickBot="1">
      <c r="A10" s="1036"/>
      <c r="B10" s="1036"/>
      <c r="C10" s="727"/>
      <c r="D10" s="1043"/>
      <c r="E10" s="1044"/>
      <c r="F10" s="773" t="s">
        <v>417</v>
      </c>
      <c r="G10" s="772" t="s">
        <v>418</v>
      </c>
      <c r="H10" s="773" t="s">
        <v>419</v>
      </c>
      <c r="I10" s="773" t="s">
        <v>420</v>
      </c>
      <c r="J10" s="773" t="s">
        <v>421</v>
      </c>
      <c r="K10" s="773" t="s">
        <v>422</v>
      </c>
      <c r="L10" s="1031"/>
      <c r="M10" s="773" t="s">
        <v>417</v>
      </c>
      <c r="N10" s="772" t="s">
        <v>418</v>
      </c>
      <c r="O10" s="773" t="s">
        <v>419</v>
      </c>
      <c r="P10" s="773" t="s">
        <v>420</v>
      </c>
      <c r="Q10" s="773" t="s">
        <v>421</v>
      </c>
      <c r="R10" s="773" t="s">
        <v>423</v>
      </c>
      <c r="S10" s="1036"/>
    </row>
    <row r="11" spans="1:19" s="82" customFormat="1" ht="18" customHeight="1">
      <c r="A11" s="712"/>
      <c r="B11" s="205" t="s">
        <v>424</v>
      </c>
      <c r="C11" s="711"/>
      <c r="D11" s="99">
        <v>2</v>
      </c>
      <c r="E11" s="602">
        <v>1.6</v>
      </c>
      <c r="F11" s="227" t="s">
        <v>425</v>
      </c>
      <c r="G11" s="98">
        <v>2240</v>
      </c>
      <c r="H11" s="227" t="s">
        <v>425</v>
      </c>
      <c r="I11" s="227" t="s">
        <v>425</v>
      </c>
      <c r="J11" s="227" t="s">
        <v>425</v>
      </c>
      <c r="K11" s="227" t="s">
        <v>425</v>
      </c>
      <c r="L11" s="99">
        <v>408000</v>
      </c>
      <c r="M11" s="227" t="s">
        <v>425</v>
      </c>
      <c r="N11" s="98">
        <v>2240</v>
      </c>
      <c r="O11" s="227" t="s">
        <v>425</v>
      </c>
      <c r="P11" s="227" t="s">
        <v>425</v>
      </c>
      <c r="Q11" s="227" t="s">
        <v>425</v>
      </c>
      <c r="R11" s="227" t="s">
        <v>425</v>
      </c>
      <c r="S11" s="100">
        <v>408000</v>
      </c>
    </row>
    <row r="12" spans="1:19" s="82" customFormat="1" ht="18" customHeight="1">
      <c r="A12" s="712"/>
      <c r="B12" s="205" t="s">
        <v>261</v>
      </c>
      <c r="C12" s="711"/>
      <c r="D12" s="631" t="s">
        <v>1005</v>
      </c>
      <c r="E12" s="632" t="s">
        <v>1005</v>
      </c>
      <c r="F12" s="386" t="s">
        <v>1005</v>
      </c>
      <c r="G12" s="260" t="s">
        <v>1005</v>
      </c>
      <c r="H12" s="260" t="s">
        <v>1005</v>
      </c>
      <c r="I12" s="260" t="s">
        <v>1005</v>
      </c>
      <c r="J12" s="260" t="s">
        <v>1005</v>
      </c>
      <c r="K12" s="260" t="s">
        <v>1005</v>
      </c>
      <c r="L12" s="631" t="s">
        <v>1005</v>
      </c>
      <c r="M12" s="632" t="s">
        <v>1005</v>
      </c>
      <c r="N12" s="386" t="s">
        <v>1005</v>
      </c>
      <c r="O12" s="260" t="s">
        <v>1005</v>
      </c>
      <c r="P12" s="260" t="s">
        <v>1005</v>
      </c>
      <c r="Q12" s="260" t="s">
        <v>1005</v>
      </c>
      <c r="R12" s="260" t="s">
        <v>1005</v>
      </c>
      <c r="S12" s="505" t="s">
        <v>1005</v>
      </c>
    </row>
    <row r="13" spans="1:19" s="82" customFormat="1" ht="18" customHeight="1">
      <c r="A13" s="712"/>
      <c r="B13" s="205" t="s">
        <v>262</v>
      </c>
      <c r="C13" s="711"/>
      <c r="D13" s="631" t="s">
        <v>975</v>
      </c>
      <c r="E13" s="632" t="s">
        <v>975</v>
      </c>
      <c r="F13" s="386" t="s">
        <v>975</v>
      </c>
      <c r="G13" s="260" t="s">
        <v>975</v>
      </c>
      <c r="H13" s="260" t="s">
        <v>975</v>
      </c>
      <c r="I13" s="260" t="s">
        <v>975</v>
      </c>
      <c r="J13" s="260" t="s">
        <v>975</v>
      </c>
      <c r="K13" s="260" t="s">
        <v>975</v>
      </c>
      <c r="L13" s="576" t="s">
        <v>975</v>
      </c>
      <c r="M13" s="386" t="s">
        <v>975</v>
      </c>
      <c r="N13" s="260" t="s">
        <v>975</v>
      </c>
      <c r="O13" s="260" t="s">
        <v>975</v>
      </c>
      <c r="P13" s="260" t="s">
        <v>975</v>
      </c>
      <c r="Q13" s="260" t="s">
        <v>975</v>
      </c>
      <c r="R13" s="260" t="s">
        <v>975</v>
      </c>
      <c r="S13" s="505" t="s">
        <v>975</v>
      </c>
    </row>
    <row r="14" spans="1:19" s="82" customFormat="1" ht="6" customHeight="1">
      <c r="A14" s="712"/>
      <c r="B14" s="206"/>
      <c r="C14" s="711"/>
      <c r="D14" s="634"/>
      <c r="E14" s="636"/>
      <c r="F14" s="531"/>
      <c r="G14" s="142"/>
      <c r="H14" s="142"/>
      <c r="I14" s="142"/>
      <c r="J14" s="142"/>
      <c r="K14" s="142"/>
      <c r="L14" s="143"/>
      <c r="M14" s="531"/>
      <c r="N14" s="142"/>
      <c r="O14" s="142"/>
      <c r="P14" s="142"/>
      <c r="Q14" s="142"/>
      <c r="R14" s="142"/>
      <c r="S14" s="144"/>
    </row>
    <row r="15" spans="1:19" s="82" customFormat="1" ht="18" customHeight="1">
      <c r="A15" s="712"/>
      <c r="B15" s="205" t="s">
        <v>263</v>
      </c>
      <c r="C15" s="711"/>
      <c r="D15" s="631" t="s">
        <v>1005</v>
      </c>
      <c r="E15" s="632" t="s">
        <v>1005</v>
      </c>
      <c r="F15" s="386" t="s">
        <v>1005</v>
      </c>
      <c r="G15" s="260" t="s">
        <v>1005</v>
      </c>
      <c r="H15" s="260" t="s">
        <v>1005</v>
      </c>
      <c r="I15" s="260" t="s">
        <v>1005</v>
      </c>
      <c r="J15" s="260" t="s">
        <v>1005</v>
      </c>
      <c r="K15" s="260" t="s">
        <v>1005</v>
      </c>
      <c r="L15" s="631" t="s">
        <v>1005</v>
      </c>
      <c r="M15" s="632" t="s">
        <v>1005</v>
      </c>
      <c r="N15" s="386" t="s">
        <v>1005</v>
      </c>
      <c r="O15" s="260" t="s">
        <v>1005</v>
      </c>
      <c r="P15" s="260" t="s">
        <v>1005</v>
      </c>
      <c r="Q15" s="260" t="s">
        <v>1005</v>
      </c>
      <c r="R15" s="260" t="s">
        <v>1005</v>
      </c>
      <c r="S15" s="505" t="s">
        <v>1005</v>
      </c>
    </row>
    <row r="16" spans="1:19" s="82" customFormat="1" ht="18" customHeight="1">
      <c r="A16" s="712"/>
      <c r="B16" s="205" t="s">
        <v>264</v>
      </c>
      <c r="C16" s="711"/>
      <c r="D16" s="631" t="s">
        <v>1005</v>
      </c>
      <c r="E16" s="632" t="s">
        <v>1005</v>
      </c>
      <c r="F16" s="386" t="s">
        <v>1005</v>
      </c>
      <c r="G16" s="260" t="s">
        <v>1005</v>
      </c>
      <c r="H16" s="260" t="s">
        <v>1005</v>
      </c>
      <c r="I16" s="260" t="s">
        <v>1005</v>
      </c>
      <c r="J16" s="260" t="s">
        <v>1005</v>
      </c>
      <c r="K16" s="260" t="s">
        <v>1005</v>
      </c>
      <c r="L16" s="631" t="s">
        <v>1005</v>
      </c>
      <c r="M16" s="632" t="s">
        <v>1005</v>
      </c>
      <c r="N16" s="386" t="s">
        <v>1005</v>
      </c>
      <c r="O16" s="260" t="s">
        <v>1005</v>
      </c>
      <c r="P16" s="260" t="s">
        <v>1005</v>
      </c>
      <c r="Q16" s="260" t="s">
        <v>1005</v>
      </c>
      <c r="R16" s="260" t="s">
        <v>1005</v>
      </c>
      <c r="S16" s="505" t="s">
        <v>1005</v>
      </c>
    </row>
    <row r="17" spans="1:19" s="82" customFormat="1" ht="18" customHeight="1">
      <c r="A17" s="712"/>
      <c r="B17" s="205" t="s">
        <v>265</v>
      </c>
      <c r="C17" s="711"/>
      <c r="D17" s="631" t="s">
        <v>1005</v>
      </c>
      <c r="E17" s="632" t="s">
        <v>1005</v>
      </c>
      <c r="F17" s="386" t="s">
        <v>1005</v>
      </c>
      <c r="G17" s="260" t="s">
        <v>1005</v>
      </c>
      <c r="H17" s="260" t="s">
        <v>1005</v>
      </c>
      <c r="I17" s="260" t="s">
        <v>1005</v>
      </c>
      <c r="J17" s="260" t="s">
        <v>1005</v>
      </c>
      <c r="K17" s="260" t="s">
        <v>1005</v>
      </c>
      <c r="L17" s="631" t="s">
        <v>1005</v>
      </c>
      <c r="M17" s="632" t="s">
        <v>1005</v>
      </c>
      <c r="N17" s="386" t="s">
        <v>1005</v>
      </c>
      <c r="O17" s="260" t="s">
        <v>1005</v>
      </c>
      <c r="P17" s="260" t="s">
        <v>1005</v>
      </c>
      <c r="Q17" s="260" t="s">
        <v>1005</v>
      </c>
      <c r="R17" s="260" t="s">
        <v>1005</v>
      </c>
      <c r="S17" s="505" t="s">
        <v>1005</v>
      </c>
    </row>
    <row r="18" spans="1:19" s="82" customFormat="1" ht="6" customHeight="1">
      <c r="A18" s="712"/>
      <c r="B18" s="206"/>
      <c r="C18" s="711"/>
      <c r="D18" s="634"/>
      <c r="E18" s="636"/>
      <c r="F18" s="531"/>
      <c r="G18" s="142"/>
      <c r="H18" s="142"/>
      <c r="I18" s="142"/>
      <c r="J18" s="142"/>
      <c r="K18" s="142"/>
      <c r="L18" s="634"/>
      <c r="M18" s="636"/>
      <c r="N18" s="531"/>
      <c r="O18" s="142"/>
      <c r="P18" s="142"/>
      <c r="Q18" s="142"/>
      <c r="R18" s="142"/>
      <c r="S18" s="144"/>
    </row>
    <row r="19" spans="1:20" s="82" customFormat="1" ht="18" customHeight="1">
      <c r="A19" s="712"/>
      <c r="B19" s="205" t="s">
        <v>266</v>
      </c>
      <c r="C19" s="711"/>
      <c r="D19" s="631" t="s">
        <v>1005</v>
      </c>
      <c r="E19" s="632" t="s">
        <v>1005</v>
      </c>
      <c r="F19" s="386" t="s">
        <v>1005</v>
      </c>
      <c r="G19" s="260" t="s">
        <v>1005</v>
      </c>
      <c r="H19" s="260" t="s">
        <v>1005</v>
      </c>
      <c r="I19" s="260" t="s">
        <v>1005</v>
      </c>
      <c r="J19" s="260" t="s">
        <v>1005</v>
      </c>
      <c r="K19" s="260" t="s">
        <v>1005</v>
      </c>
      <c r="L19" s="631" t="s">
        <v>1005</v>
      </c>
      <c r="M19" s="632" t="s">
        <v>1005</v>
      </c>
      <c r="N19" s="386" t="s">
        <v>1005</v>
      </c>
      <c r="O19" s="260" t="s">
        <v>1005</v>
      </c>
      <c r="P19" s="260" t="s">
        <v>1005</v>
      </c>
      <c r="Q19" s="260" t="s">
        <v>1005</v>
      </c>
      <c r="R19" s="260" t="s">
        <v>1005</v>
      </c>
      <c r="S19" s="505" t="s">
        <v>1005</v>
      </c>
      <c r="T19" s="325"/>
    </row>
    <row r="20" spans="1:20" s="82" customFormat="1" ht="18" customHeight="1">
      <c r="A20" s="712"/>
      <c r="B20" s="205" t="s">
        <v>267</v>
      </c>
      <c r="C20" s="711"/>
      <c r="D20" s="631" t="s">
        <v>1005</v>
      </c>
      <c r="E20" s="632" t="s">
        <v>1005</v>
      </c>
      <c r="F20" s="386" t="s">
        <v>1005</v>
      </c>
      <c r="G20" s="260" t="s">
        <v>1005</v>
      </c>
      <c r="H20" s="260" t="s">
        <v>1005</v>
      </c>
      <c r="I20" s="260" t="s">
        <v>1005</v>
      </c>
      <c r="J20" s="260" t="s">
        <v>1005</v>
      </c>
      <c r="K20" s="260" t="s">
        <v>1005</v>
      </c>
      <c r="L20" s="631" t="s">
        <v>1005</v>
      </c>
      <c r="M20" s="632" t="s">
        <v>1005</v>
      </c>
      <c r="N20" s="386" t="s">
        <v>1005</v>
      </c>
      <c r="O20" s="260" t="s">
        <v>1005</v>
      </c>
      <c r="P20" s="260" t="s">
        <v>1005</v>
      </c>
      <c r="Q20" s="260" t="s">
        <v>1005</v>
      </c>
      <c r="R20" s="260" t="s">
        <v>1005</v>
      </c>
      <c r="S20" s="505" t="s">
        <v>1005</v>
      </c>
      <c r="T20" s="325"/>
    </row>
    <row r="21" spans="1:20" s="82" customFormat="1" ht="18" customHeight="1">
      <c r="A21" s="712"/>
      <c r="B21" s="205" t="s">
        <v>268</v>
      </c>
      <c r="C21" s="711"/>
      <c r="D21" s="631" t="s">
        <v>1005</v>
      </c>
      <c r="E21" s="631" t="s">
        <v>1005</v>
      </c>
      <c r="F21" s="631" t="s">
        <v>1005</v>
      </c>
      <c r="G21" s="631" t="s">
        <v>1005</v>
      </c>
      <c r="H21" s="631" t="s">
        <v>1005</v>
      </c>
      <c r="I21" s="631" t="s">
        <v>1005</v>
      </c>
      <c r="J21" s="631" t="s">
        <v>1005</v>
      </c>
      <c r="K21" s="631" t="s">
        <v>1005</v>
      </c>
      <c r="L21" s="631" t="s">
        <v>1005</v>
      </c>
      <c r="M21" s="631" t="s">
        <v>1005</v>
      </c>
      <c r="N21" s="631" t="s">
        <v>1005</v>
      </c>
      <c r="O21" s="631" t="s">
        <v>1005</v>
      </c>
      <c r="P21" s="631" t="s">
        <v>1005</v>
      </c>
      <c r="Q21" s="631" t="s">
        <v>1005</v>
      </c>
      <c r="R21" s="631" t="s">
        <v>1005</v>
      </c>
      <c r="S21" s="642" t="s">
        <v>1005</v>
      </c>
      <c r="T21" s="325"/>
    </row>
    <row r="22" spans="1:20" s="82" customFormat="1" ht="6" customHeight="1">
      <c r="A22" s="712"/>
      <c r="B22" s="728"/>
      <c r="C22" s="711"/>
      <c r="D22" s="634"/>
      <c r="E22" s="636"/>
      <c r="F22" s="531"/>
      <c r="G22" s="142"/>
      <c r="H22" s="142"/>
      <c r="I22" s="142"/>
      <c r="J22" s="142"/>
      <c r="K22" s="142"/>
      <c r="L22" s="143"/>
      <c r="M22" s="531"/>
      <c r="N22" s="142"/>
      <c r="O22" s="142"/>
      <c r="P22" s="142"/>
      <c r="Q22" s="142"/>
      <c r="R22" s="142"/>
      <c r="S22" s="144"/>
      <c r="T22" s="325"/>
    </row>
    <row r="23" spans="1:19" s="82" customFormat="1" ht="18" customHeight="1">
      <c r="A23" s="712"/>
      <c r="B23" s="205" t="s">
        <v>269</v>
      </c>
      <c r="C23" s="711"/>
      <c r="D23" s="631" t="s">
        <v>1005</v>
      </c>
      <c r="E23" s="632" t="s">
        <v>1005</v>
      </c>
      <c r="F23" s="386" t="s">
        <v>1005</v>
      </c>
      <c r="G23" s="260" t="s">
        <v>1005</v>
      </c>
      <c r="H23" s="260" t="s">
        <v>1005</v>
      </c>
      <c r="I23" s="260" t="s">
        <v>1005</v>
      </c>
      <c r="J23" s="260" t="s">
        <v>1005</v>
      </c>
      <c r="K23" s="260" t="s">
        <v>1005</v>
      </c>
      <c r="L23" s="631" t="s">
        <v>1005</v>
      </c>
      <c r="M23" s="632" t="s">
        <v>1005</v>
      </c>
      <c r="N23" s="386" t="s">
        <v>1005</v>
      </c>
      <c r="O23" s="260" t="s">
        <v>1005</v>
      </c>
      <c r="P23" s="260" t="s">
        <v>1005</v>
      </c>
      <c r="Q23" s="260" t="s">
        <v>1005</v>
      </c>
      <c r="R23" s="260" t="s">
        <v>1005</v>
      </c>
      <c r="S23" s="505" t="s">
        <v>1005</v>
      </c>
    </row>
    <row r="24" spans="1:19" s="82" customFormat="1" ht="6" customHeight="1">
      <c r="A24" s="712"/>
      <c r="B24" s="725"/>
      <c r="C24" s="711"/>
      <c r="D24" s="634"/>
      <c r="E24" s="636"/>
      <c r="F24" s="531"/>
      <c r="G24" s="142"/>
      <c r="H24" s="142"/>
      <c r="I24" s="142"/>
      <c r="J24" s="142"/>
      <c r="K24" s="142"/>
      <c r="L24" s="143"/>
      <c r="M24" s="531"/>
      <c r="N24" s="142"/>
      <c r="O24" s="142"/>
      <c r="P24" s="142"/>
      <c r="Q24" s="142"/>
      <c r="R24" s="142"/>
      <c r="S24" s="144"/>
    </row>
    <row r="25" spans="1:19" s="82" customFormat="1" ht="18" customHeight="1">
      <c r="A25" s="712"/>
      <c r="B25" s="207" t="s">
        <v>834</v>
      </c>
      <c r="C25" s="711"/>
      <c r="D25" s="631" t="s">
        <v>1005</v>
      </c>
      <c r="E25" s="632" t="s">
        <v>1005</v>
      </c>
      <c r="F25" s="386" t="s">
        <v>1005</v>
      </c>
      <c r="G25" s="260" t="s">
        <v>1005</v>
      </c>
      <c r="H25" s="260" t="s">
        <v>1005</v>
      </c>
      <c r="I25" s="260" t="s">
        <v>1005</v>
      </c>
      <c r="J25" s="260" t="s">
        <v>1005</v>
      </c>
      <c r="K25" s="260" t="s">
        <v>1005</v>
      </c>
      <c r="L25" s="576" t="s">
        <v>1005</v>
      </c>
      <c r="M25" s="386" t="s">
        <v>1005</v>
      </c>
      <c r="N25" s="260" t="s">
        <v>1005</v>
      </c>
      <c r="O25" s="260" t="s">
        <v>1005</v>
      </c>
      <c r="P25" s="260" t="s">
        <v>1005</v>
      </c>
      <c r="Q25" s="260" t="s">
        <v>1005</v>
      </c>
      <c r="R25" s="260" t="s">
        <v>1005</v>
      </c>
      <c r="S25" s="505" t="s">
        <v>1005</v>
      </c>
    </row>
    <row r="26" spans="1:19" s="82" customFormat="1" ht="6" customHeight="1">
      <c r="A26" s="712"/>
      <c r="B26" s="44"/>
      <c r="C26" s="711"/>
      <c r="D26" s="634"/>
      <c r="E26" s="636"/>
      <c r="F26" s="531"/>
      <c r="G26" s="142"/>
      <c r="H26" s="142"/>
      <c r="I26" s="142"/>
      <c r="J26" s="142"/>
      <c r="K26" s="142"/>
      <c r="L26" s="143"/>
      <c r="M26" s="531"/>
      <c r="N26" s="142"/>
      <c r="O26" s="142"/>
      <c r="P26" s="142"/>
      <c r="Q26" s="142"/>
      <c r="R26" s="142"/>
      <c r="S26" s="144"/>
    </row>
    <row r="27" spans="1:19" s="82" customFormat="1" ht="18" customHeight="1">
      <c r="A27" s="712"/>
      <c r="B27" s="207" t="s">
        <v>835</v>
      </c>
      <c r="C27" s="711"/>
      <c r="D27" s="631" t="s">
        <v>1005</v>
      </c>
      <c r="E27" s="632" t="s">
        <v>1005</v>
      </c>
      <c r="F27" s="386" t="s">
        <v>1005</v>
      </c>
      <c r="G27" s="260" t="s">
        <v>1005</v>
      </c>
      <c r="H27" s="260" t="s">
        <v>1005</v>
      </c>
      <c r="I27" s="260" t="s">
        <v>1005</v>
      </c>
      <c r="J27" s="260" t="s">
        <v>1005</v>
      </c>
      <c r="K27" s="260" t="s">
        <v>1005</v>
      </c>
      <c r="L27" s="576" t="s">
        <v>1005</v>
      </c>
      <c r="M27" s="386" t="s">
        <v>1005</v>
      </c>
      <c r="N27" s="260" t="s">
        <v>1005</v>
      </c>
      <c r="O27" s="260" t="s">
        <v>1005</v>
      </c>
      <c r="P27" s="260" t="s">
        <v>1005</v>
      </c>
      <c r="Q27" s="260" t="s">
        <v>1005</v>
      </c>
      <c r="R27" s="260" t="s">
        <v>1005</v>
      </c>
      <c r="S27" s="505" t="s">
        <v>1005</v>
      </c>
    </row>
    <row r="28" spans="1:19" s="82" customFormat="1" ht="18" customHeight="1">
      <c r="A28" s="712"/>
      <c r="B28" s="207" t="s">
        <v>836</v>
      </c>
      <c r="C28" s="711"/>
      <c r="D28" s="631" t="s">
        <v>1005</v>
      </c>
      <c r="E28" s="632" t="s">
        <v>1005</v>
      </c>
      <c r="F28" s="386" t="s">
        <v>1005</v>
      </c>
      <c r="G28" s="260" t="s">
        <v>1005</v>
      </c>
      <c r="H28" s="260" t="s">
        <v>1005</v>
      </c>
      <c r="I28" s="260" t="s">
        <v>1005</v>
      </c>
      <c r="J28" s="260" t="s">
        <v>1005</v>
      </c>
      <c r="K28" s="260" t="s">
        <v>1005</v>
      </c>
      <c r="L28" s="576" t="s">
        <v>1005</v>
      </c>
      <c r="M28" s="386" t="s">
        <v>1005</v>
      </c>
      <c r="N28" s="260" t="s">
        <v>1005</v>
      </c>
      <c r="O28" s="260" t="s">
        <v>1005</v>
      </c>
      <c r="P28" s="260" t="s">
        <v>1005</v>
      </c>
      <c r="Q28" s="260" t="s">
        <v>1005</v>
      </c>
      <c r="R28" s="260" t="s">
        <v>1005</v>
      </c>
      <c r="S28" s="505" t="s">
        <v>1005</v>
      </c>
    </row>
    <row r="29" spans="1:19" s="82" customFormat="1" ht="18" customHeight="1">
      <c r="A29" s="712"/>
      <c r="B29" s="207" t="s">
        <v>837</v>
      </c>
      <c r="C29" s="711"/>
      <c r="D29" s="631" t="s">
        <v>1005</v>
      </c>
      <c r="E29" s="632" t="s">
        <v>1005</v>
      </c>
      <c r="F29" s="386" t="s">
        <v>1005</v>
      </c>
      <c r="G29" s="260" t="s">
        <v>1005</v>
      </c>
      <c r="H29" s="260" t="s">
        <v>1005</v>
      </c>
      <c r="I29" s="260" t="s">
        <v>1005</v>
      </c>
      <c r="J29" s="260" t="s">
        <v>1005</v>
      </c>
      <c r="K29" s="260" t="s">
        <v>1005</v>
      </c>
      <c r="L29" s="576" t="s">
        <v>1005</v>
      </c>
      <c r="M29" s="386" t="s">
        <v>1005</v>
      </c>
      <c r="N29" s="260" t="s">
        <v>1005</v>
      </c>
      <c r="O29" s="260" t="s">
        <v>1005</v>
      </c>
      <c r="P29" s="260" t="s">
        <v>1005</v>
      </c>
      <c r="Q29" s="260" t="s">
        <v>1005</v>
      </c>
      <c r="R29" s="260" t="s">
        <v>1005</v>
      </c>
      <c r="S29" s="505" t="s">
        <v>1005</v>
      </c>
    </row>
    <row r="30" spans="1:19" s="82" customFormat="1" ht="6" customHeight="1">
      <c r="A30" s="712"/>
      <c r="B30" s="44"/>
      <c r="C30" s="711"/>
      <c r="D30" s="634"/>
      <c r="E30" s="636"/>
      <c r="F30" s="531"/>
      <c r="G30" s="142"/>
      <c r="H30" s="142"/>
      <c r="I30" s="142"/>
      <c r="J30" s="142"/>
      <c r="K30" s="142"/>
      <c r="L30" s="143"/>
      <c r="M30" s="531"/>
      <c r="N30" s="142"/>
      <c r="O30" s="142"/>
      <c r="P30" s="142"/>
      <c r="Q30" s="142"/>
      <c r="R30" s="142"/>
      <c r="S30" s="144"/>
    </row>
    <row r="31" spans="1:19" s="82" customFormat="1" ht="18" customHeight="1">
      <c r="A31" s="712"/>
      <c r="B31" s="207" t="s">
        <v>838</v>
      </c>
      <c r="C31" s="711"/>
      <c r="D31" s="631" t="s">
        <v>1005</v>
      </c>
      <c r="E31" s="632" t="s">
        <v>1005</v>
      </c>
      <c r="F31" s="386" t="s">
        <v>1005</v>
      </c>
      <c r="G31" s="260" t="s">
        <v>1005</v>
      </c>
      <c r="H31" s="260" t="s">
        <v>1005</v>
      </c>
      <c r="I31" s="260" t="s">
        <v>1005</v>
      </c>
      <c r="J31" s="260" t="s">
        <v>1005</v>
      </c>
      <c r="K31" s="260" t="s">
        <v>1005</v>
      </c>
      <c r="L31" s="631" t="s">
        <v>1005</v>
      </c>
      <c r="M31" s="632" t="s">
        <v>1005</v>
      </c>
      <c r="N31" s="386" t="s">
        <v>1005</v>
      </c>
      <c r="O31" s="260" t="s">
        <v>1005</v>
      </c>
      <c r="P31" s="260" t="s">
        <v>1005</v>
      </c>
      <c r="Q31" s="260" t="s">
        <v>1005</v>
      </c>
      <c r="R31" s="260" t="s">
        <v>1005</v>
      </c>
      <c r="S31" s="505" t="s">
        <v>1005</v>
      </c>
    </row>
    <row r="32" spans="1:19" s="82" customFormat="1" ht="18" customHeight="1">
      <c r="A32" s="712"/>
      <c r="B32" s="207" t="s">
        <v>839</v>
      </c>
      <c r="C32" s="711"/>
      <c r="D32" s="631" t="s">
        <v>1005</v>
      </c>
      <c r="E32" s="632" t="s">
        <v>1005</v>
      </c>
      <c r="F32" s="386" t="s">
        <v>1005</v>
      </c>
      <c r="G32" s="260" t="s">
        <v>1005</v>
      </c>
      <c r="H32" s="260" t="s">
        <v>1005</v>
      </c>
      <c r="I32" s="260" t="s">
        <v>1005</v>
      </c>
      <c r="J32" s="260" t="s">
        <v>1005</v>
      </c>
      <c r="K32" s="260" t="s">
        <v>1005</v>
      </c>
      <c r="L32" s="576" t="s">
        <v>1005</v>
      </c>
      <c r="M32" s="386" t="s">
        <v>1005</v>
      </c>
      <c r="N32" s="260" t="s">
        <v>1005</v>
      </c>
      <c r="O32" s="260" t="s">
        <v>1005</v>
      </c>
      <c r="P32" s="260" t="s">
        <v>1005</v>
      </c>
      <c r="Q32" s="260" t="s">
        <v>1005</v>
      </c>
      <c r="R32" s="260" t="s">
        <v>1005</v>
      </c>
      <c r="S32" s="505" t="s">
        <v>1005</v>
      </c>
    </row>
    <row r="33" spans="1:19" s="82" customFormat="1" ht="18" customHeight="1">
      <c r="A33" s="712"/>
      <c r="B33" s="207" t="s">
        <v>840</v>
      </c>
      <c r="C33" s="711"/>
      <c r="D33" s="631" t="s">
        <v>1005</v>
      </c>
      <c r="E33" s="632" t="s">
        <v>1005</v>
      </c>
      <c r="F33" s="386" t="s">
        <v>1005</v>
      </c>
      <c r="G33" s="260" t="s">
        <v>1005</v>
      </c>
      <c r="H33" s="260" t="s">
        <v>1005</v>
      </c>
      <c r="I33" s="260" t="s">
        <v>1005</v>
      </c>
      <c r="J33" s="260" t="s">
        <v>1005</v>
      </c>
      <c r="K33" s="260" t="s">
        <v>1005</v>
      </c>
      <c r="L33" s="576" t="s">
        <v>1005</v>
      </c>
      <c r="M33" s="386" t="s">
        <v>1005</v>
      </c>
      <c r="N33" s="260" t="s">
        <v>1005</v>
      </c>
      <c r="O33" s="260" t="s">
        <v>1005</v>
      </c>
      <c r="P33" s="260" t="s">
        <v>1005</v>
      </c>
      <c r="Q33" s="260" t="s">
        <v>1005</v>
      </c>
      <c r="R33" s="260" t="s">
        <v>1005</v>
      </c>
      <c r="S33" s="505" t="s">
        <v>1005</v>
      </c>
    </row>
    <row r="34" spans="1:19" s="82" customFormat="1" ht="6" customHeight="1">
      <c r="A34" s="712"/>
      <c r="B34" s="44"/>
      <c r="C34" s="711"/>
      <c r="D34" s="634"/>
      <c r="E34" s="636"/>
      <c r="F34" s="531"/>
      <c r="G34" s="142"/>
      <c r="H34" s="142"/>
      <c r="I34" s="142"/>
      <c r="J34" s="142"/>
      <c r="K34" s="142"/>
      <c r="L34" s="143"/>
      <c r="M34" s="531"/>
      <c r="N34" s="142"/>
      <c r="O34" s="142"/>
      <c r="P34" s="142"/>
      <c r="Q34" s="142"/>
      <c r="R34" s="142"/>
      <c r="S34" s="144"/>
    </row>
    <row r="35" spans="1:19" s="82" customFormat="1" ht="18" customHeight="1">
      <c r="A35" s="712"/>
      <c r="B35" s="207" t="s">
        <v>841</v>
      </c>
      <c r="C35" s="711"/>
      <c r="D35" s="631" t="s">
        <v>1005</v>
      </c>
      <c r="E35" s="632" t="s">
        <v>1005</v>
      </c>
      <c r="F35" s="386" t="s">
        <v>1005</v>
      </c>
      <c r="G35" s="260" t="s">
        <v>1005</v>
      </c>
      <c r="H35" s="260" t="s">
        <v>1005</v>
      </c>
      <c r="I35" s="260" t="s">
        <v>1005</v>
      </c>
      <c r="J35" s="260" t="s">
        <v>1005</v>
      </c>
      <c r="K35" s="260" t="s">
        <v>1005</v>
      </c>
      <c r="L35" s="576" t="s">
        <v>1005</v>
      </c>
      <c r="M35" s="386" t="s">
        <v>1005</v>
      </c>
      <c r="N35" s="260" t="s">
        <v>1005</v>
      </c>
      <c r="O35" s="260" t="s">
        <v>1005</v>
      </c>
      <c r="P35" s="260" t="s">
        <v>1005</v>
      </c>
      <c r="Q35" s="260" t="s">
        <v>1005</v>
      </c>
      <c r="R35" s="260" t="s">
        <v>1005</v>
      </c>
      <c r="S35" s="505" t="s">
        <v>1005</v>
      </c>
    </row>
    <row r="36" spans="1:19" s="82" customFormat="1" ht="18" customHeight="1">
      <c r="A36" s="712"/>
      <c r="B36" s="207" t="s">
        <v>842</v>
      </c>
      <c r="C36" s="711"/>
      <c r="D36" s="631" t="s">
        <v>1005</v>
      </c>
      <c r="E36" s="632" t="s">
        <v>1005</v>
      </c>
      <c r="F36" s="386" t="s">
        <v>1005</v>
      </c>
      <c r="G36" s="260" t="s">
        <v>1005</v>
      </c>
      <c r="H36" s="260" t="s">
        <v>1005</v>
      </c>
      <c r="I36" s="260" t="s">
        <v>1005</v>
      </c>
      <c r="J36" s="260" t="s">
        <v>1005</v>
      </c>
      <c r="K36" s="260" t="s">
        <v>1005</v>
      </c>
      <c r="L36" s="631" t="s">
        <v>1005</v>
      </c>
      <c r="M36" s="632" t="s">
        <v>1005</v>
      </c>
      <c r="N36" s="386" t="s">
        <v>1005</v>
      </c>
      <c r="O36" s="260" t="s">
        <v>1005</v>
      </c>
      <c r="P36" s="260" t="s">
        <v>1005</v>
      </c>
      <c r="Q36" s="260" t="s">
        <v>1005</v>
      </c>
      <c r="R36" s="260" t="s">
        <v>1005</v>
      </c>
      <c r="S36" s="505" t="s">
        <v>1005</v>
      </c>
    </row>
    <row r="37" spans="1:19" s="82" customFormat="1" ht="18" customHeight="1">
      <c r="A37" s="712"/>
      <c r="B37" s="207" t="s">
        <v>843</v>
      </c>
      <c r="C37" s="711"/>
      <c r="D37" s="631" t="s">
        <v>1005</v>
      </c>
      <c r="E37" s="632" t="s">
        <v>1005</v>
      </c>
      <c r="F37" s="386" t="s">
        <v>1005</v>
      </c>
      <c r="G37" s="260" t="s">
        <v>1005</v>
      </c>
      <c r="H37" s="260" t="s">
        <v>1005</v>
      </c>
      <c r="I37" s="260" t="s">
        <v>1005</v>
      </c>
      <c r="J37" s="260" t="s">
        <v>1005</v>
      </c>
      <c r="K37" s="260" t="s">
        <v>1005</v>
      </c>
      <c r="L37" s="576" t="s">
        <v>1005</v>
      </c>
      <c r="M37" s="386" t="s">
        <v>1005</v>
      </c>
      <c r="N37" s="260" t="s">
        <v>1005</v>
      </c>
      <c r="O37" s="260" t="s">
        <v>1005</v>
      </c>
      <c r="P37" s="260" t="s">
        <v>1005</v>
      </c>
      <c r="Q37" s="260" t="s">
        <v>1005</v>
      </c>
      <c r="R37" s="260" t="s">
        <v>1005</v>
      </c>
      <c r="S37" s="505" t="s">
        <v>1005</v>
      </c>
    </row>
    <row r="38" spans="1:19" s="82" customFormat="1" ht="6" customHeight="1">
      <c r="A38" s="712"/>
      <c r="B38" s="44"/>
      <c r="C38" s="711"/>
      <c r="D38" s="634"/>
      <c r="E38" s="636"/>
      <c r="F38" s="531"/>
      <c r="G38" s="142"/>
      <c r="H38" s="142"/>
      <c r="I38" s="142"/>
      <c r="J38" s="142"/>
      <c r="K38" s="142"/>
      <c r="L38" s="143"/>
      <c r="M38" s="531"/>
      <c r="N38" s="142"/>
      <c r="O38" s="142"/>
      <c r="P38" s="142"/>
      <c r="Q38" s="142"/>
      <c r="R38" s="142"/>
      <c r="S38" s="144"/>
    </row>
    <row r="39" spans="1:19" s="82" customFormat="1" ht="18" customHeight="1">
      <c r="A39" s="712"/>
      <c r="B39" s="207" t="s">
        <v>844</v>
      </c>
      <c r="C39" s="711"/>
      <c r="D39" s="631" t="s">
        <v>1005</v>
      </c>
      <c r="E39" s="632" t="s">
        <v>1005</v>
      </c>
      <c r="F39" s="386" t="s">
        <v>1005</v>
      </c>
      <c r="G39" s="260" t="s">
        <v>1005</v>
      </c>
      <c r="H39" s="260" t="s">
        <v>1005</v>
      </c>
      <c r="I39" s="260" t="s">
        <v>1005</v>
      </c>
      <c r="J39" s="260" t="s">
        <v>1005</v>
      </c>
      <c r="K39" s="260" t="s">
        <v>1005</v>
      </c>
      <c r="L39" s="576" t="s">
        <v>1005</v>
      </c>
      <c r="M39" s="386" t="s">
        <v>1005</v>
      </c>
      <c r="N39" s="260" t="s">
        <v>1005</v>
      </c>
      <c r="O39" s="260" t="s">
        <v>1005</v>
      </c>
      <c r="P39" s="260" t="s">
        <v>1005</v>
      </c>
      <c r="Q39" s="260" t="s">
        <v>1005</v>
      </c>
      <c r="R39" s="260" t="s">
        <v>1005</v>
      </c>
      <c r="S39" s="505" t="s">
        <v>1005</v>
      </c>
    </row>
    <row r="40" spans="1:19" s="82" customFormat="1" ht="18" customHeight="1">
      <c r="A40" s="712"/>
      <c r="B40" s="207" t="s">
        <v>845</v>
      </c>
      <c r="C40" s="711"/>
      <c r="D40" s="631" t="s">
        <v>1005</v>
      </c>
      <c r="E40" s="632" t="s">
        <v>1005</v>
      </c>
      <c r="F40" s="386" t="s">
        <v>1005</v>
      </c>
      <c r="G40" s="260" t="s">
        <v>1005</v>
      </c>
      <c r="H40" s="260" t="s">
        <v>1005</v>
      </c>
      <c r="I40" s="260" t="s">
        <v>1005</v>
      </c>
      <c r="J40" s="260" t="s">
        <v>1005</v>
      </c>
      <c r="K40" s="260" t="s">
        <v>1005</v>
      </c>
      <c r="L40" s="576" t="s">
        <v>1005</v>
      </c>
      <c r="M40" s="386" t="s">
        <v>1005</v>
      </c>
      <c r="N40" s="260" t="s">
        <v>1005</v>
      </c>
      <c r="O40" s="260" t="s">
        <v>1005</v>
      </c>
      <c r="P40" s="260" t="s">
        <v>1005</v>
      </c>
      <c r="Q40" s="260" t="s">
        <v>1005</v>
      </c>
      <c r="R40" s="260" t="s">
        <v>1005</v>
      </c>
      <c r="S40" s="505" t="s">
        <v>1005</v>
      </c>
    </row>
    <row r="41" spans="1:19" s="82" customFormat="1" ht="18" customHeight="1" thickBot="1">
      <c r="A41" s="726"/>
      <c r="B41" s="208" t="s">
        <v>846</v>
      </c>
      <c r="C41" s="727"/>
      <c r="D41" s="637" t="s">
        <v>1005</v>
      </c>
      <c r="E41" s="638" t="s">
        <v>1005</v>
      </c>
      <c r="F41" s="390" t="s">
        <v>1005</v>
      </c>
      <c r="G41" s="639" t="s">
        <v>1005</v>
      </c>
      <c r="H41" s="639" t="s">
        <v>1005</v>
      </c>
      <c r="I41" s="639" t="s">
        <v>1005</v>
      </c>
      <c r="J41" s="639" t="s">
        <v>1005</v>
      </c>
      <c r="K41" s="639" t="s">
        <v>1005</v>
      </c>
      <c r="L41" s="640" t="s">
        <v>1005</v>
      </c>
      <c r="M41" s="390" t="s">
        <v>1005</v>
      </c>
      <c r="N41" s="639" t="s">
        <v>1005</v>
      </c>
      <c r="O41" s="639" t="s">
        <v>1005</v>
      </c>
      <c r="P41" s="639" t="s">
        <v>1005</v>
      </c>
      <c r="Q41" s="639" t="s">
        <v>1005</v>
      </c>
      <c r="R41" s="639" t="s">
        <v>1005</v>
      </c>
      <c r="S41" s="517" t="s">
        <v>1005</v>
      </c>
    </row>
  </sheetData>
  <mergeCells count="16">
    <mergeCell ref="F8:K8"/>
    <mergeCell ref="L6:S6"/>
    <mergeCell ref="M7:S7"/>
    <mergeCell ref="L8:L10"/>
    <mergeCell ref="M8:R8"/>
    <mergeCell ref="S8:S10"/>
    <mergeCell ref="L2:S2"/>
    <mergeCell ref="A2:K2"/>
    <mergeCell ref="A6:A10"/>
    <mergeCell ref="B6:B10"/>
    <mergeCell ref="D6:K6"/>
    <mergeCell ref="F7:K7"/>
    <mergeCell ref="D7:D8"/>
    <mergeCell ref="E7:E8"/>
    <mergeCell ref="D9:D10"/>
    <mergeCell ref="E9:E10"/>
  </mergeCells>
  <printOptions/>
  <pageMargins left="1.1811023622047245" right="1.1811023622047245" top="1.5748031496062993" bottom="1.5748031496062993" header="0.5118110236220472" footer="0.9055118110236221"/>
  <pageSetup firstPageNumber="15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2.xml><?xml version="1.0" encoding="utf-8"?>
<worksheet xmlns="http://schemas.openxmlformats.org/spreadsheetml/2006/main" xmlns:r="http://schemas.openxmlformats.org/officeDocument/2006/relationships">
  <dimension ref="A1:AS51"/>
  <sheetViews>
    <sheetView showGridLines="0" zoomScale="145" zoomScaleNormal="145" zoomScaleSheetLayoutView="100" workbookViewId="0" topLeftCell="A1">
      <selection activeCell="B1" sqref="B1"/>
    </sheetView>
  </sheetViews>
  <sheetFormatPr defaultColWidth="9.00390625" defaultRowHeight="16.5"/>
  <cols>
    <col min="1" max="1" width="0.6171875" style="84" customWidth="1"/>
    <col min="2" max="2" width="9.125" style="84" customWidth="1"/>
    <col min="3" max="3" width="0.6171875" style="84" customWidth="1"/>
    <col min="4" max="4" width="14.125" style="84" customWidth="1"/>
    <col min="5" max="5" width="6.125" style="84" customWidth="1"/>
    <col min="6" max="7" width="9.125" style="84" customWidth="1"/>
    <col min="8" max="8" width="6.125" style="84" customWidth="1"/>
    <col min="9" max="11" width="6.625" style="84" customWidth="1"/>
    <col min="12" max="12" width="6.125" style="84" customWidth="1"/>
    <col min="13" max="13" width="6.625" style="84" customWidth="1"/>
    <col min="14" max="14" width="7.375" style="84" customWidth="1"/>
    <col min="15" max="15" width="7.125" style="84" customWidth="1"/>
    <col min="16" max="16" width="8.125" style="84" customWidth="1"/>
    <col min="17" max="17" width="6.625" style="84" customWidth="1"/>
    <col min="18" max="18" width="7.125" style="84" customWidth="1"/>
    <col min="19" max="20" width="6.125" style="84" customWidth="1"/>
    <col min="21" max="21" width="8.125" style="84" customWidth="1"/>
    <col min="22" max="22" width="5.625" style="84" customWidth="1"/>
    <col min="23" max="23" width="0.6171875" style="84" customWidth="1"/>
    <col min="24" max="24" width="9.125" style="84" customWidth="1"/>
    <col min="25" max="25" width="0.6171875" style="84" customWidth="1"/>
    <col min="26" max="26" width="14.125" style="84" customWidth="1"/>
    <col min="27" max="27" width="5.125" style="84" customWidth="1"/>
    <col min="28" max="28" width="7.625" style="84" customWidth="1"/>
    <col min="29" max="29" width="8.125" style="84" customWidth="1"/>
    <col min="30" max="30" width="7.625" style="84" customWidth="1"/>
    <col min="31" max="31" width="6.125" style="84" customWidth="1"/>
    <col min="32" max="32" width="8.625" style="84" customWidth="1"/>
    <col min="33" max="33" width="7.375" style="84" customWidth="1"/>
    <col min="34" max="34" width="6.125" style="84" customWidth="1"/>
    <col min="35" max="35" width="7.625" style="84" customWidth="1"/>
    <col min="36" max="36" width="8.625" style="84" customWidth="1"/>
    <col min="37" max="37" width="7.625" style="84" customWidth="1"/>
    <col min="38" max="38" width="10.125" style="84" customWidth="1"/>
    <col min="39" max="40" width="7.625" style="84" customWidth="1"/>
    <col min="41" max="41" width="6.125" style="84" customWidth="1"/>
    <col min="42" max="42" width="7.125" style="84" customWidth="1"/>
    <col min="43" max="43" width="6.125" style="84" customWidth="1"/>
    <col min="44" max="16384" width="9.00390625" style="84" customWidth="1"/>
  </cols>
  <sheetData>
    <row r="1" spans="1:43" s="1" customFormat="1" ht="18" customHeight="1">
      <c r="A1" s="186" t="s">
        <v>973</v>
      </c>
      <c r="V1" s="86" t="s">
        <v>981</v>
      </c>
      <c r="W1" s="186" t="s">
        <v>973</v>
      </c>
      <c r="AQ1" s="86" t="s">
        <v>981</v>
      </c>
    </row>
    <row r="2" spans="1:44" s="5" customFormat="1" ht="19.5" customHeight="1">
      <c r="A2" s="1011" t="s">
        <v>25</v>
      </c>
      <c r="B2" s="886"/>
      <c r="C2" s="886"/>
      <c r="D2" s="886"/>
      <c r="E2" s="886"/>
      <c r="F2" s="886"/>
      <c r="G2" s="886"/>
      <c r="H2" s="886"/>
      <c r="I2" s="886"/>
      <c r="J2" s="886"/>
      <c r="K2" s="886"/>
      <c r="L2" s="886" t="s">
        <v>260</v>
      </c>
      <c r="M2" s="886"/>
      <c r="N2" s="886"/>
      <c r="O2" s="886"/>
      <c r="P2" s="886"/>
      <c r="Q2" s="886"/>
      <c r="R2" s="886"/>
      <c r="S2" s="886"/>
      <c r="T2" s="886"/>
      <c r="U2" s="886"/>
      <c r="V2" s="886"/>
      <c r="W2" s="1011" t="s">
        <v>259</v>
      </c>
      <c r="X2" s="886"/>
      <c r="Y2" s="886"/>
      <c r="Z2" s="886"/>
      <c r="AA2" s="886"/>
      <c r="AB2" s="886"/>
      <c r="AC2" s="886"/>
      <c r="AD2" s="886"/>
      <c r="AE2" s="886"/>
      <c r="AF2" s="886"/>
      <c r="AG2" s="886"/>
      <c r="AH2" s="886" t="s">
        <v>260</v>
      </c>
      <c r="AI2" s="886"/>
      <c r="AJ2" s="886"/>
      <c r="AK2" s="886"/>
      <c r="AL2" s="886"/>
      <c r="AM2" s="886"/>
      <c r="AN2" s="886"/>
      <c r="AO2" s="886"/>
      <c r="AP2" s="886"/>
      <c r="AQ2" s="886"/>
      <c r="AR2" s="111"/>
    </row>
    <row r="3" spans="1:43" s="2" customFormat="1" ht="12" customHeight="1">
      <c r="A3" s="18"/>
      <c r="B3" s="18"/>
      <c r="C3" s="18"/>
      <c r="K3" s="185" t="s">
        <v>983</v>
      </c>
      <c r="V3" s="18" t="s">
        <v>179</v>
      </c>
      <c r="W3" s="18"/>
      <c r="X3" s="18"/>
      <c r="Y3" s="18"/>
      <c r="AG3" s="327" t="s">
        <v>983</v>
      </c>
      <c r="AQ3" s="18" t="s">
        <v>179</v>
      </c>
    </row>
    <row r="4" spans="1:43" s="2" customFormat="1" ht="12" customHeight="1" thickBot="1">
      <c r="A4" s="30"/>
      <c r="B4" s="30"/>
      <c r="C4" s="30"/>
      <c r="K4" s="328" t="s">
        <v>925</v>
      </c>
      <c r="V4" s="18" t="s">
        <v>178</v>
      </c>
      <c r="W4" s="30"/>
      <c r="X4" s="30"/>
      <c r="Y4" s="30"/>
      <c r="AG4" s="328" t="s">
        <v>925</v>
      </c>
      <c r="AQ4" s="18" t="s">
        <v>178</v>
      </c>
    </row>
    <row r="5" spans="1:43" s="2" customFormat="1" ht="12.75" customHeight="1">
      <c r="A5" s="31"/>
      <c r="B5" s="917" t="s">
        <v>505</v>
      </c>
      <c r="C5" s="32"/>
      <c r="D5" s="894" t="s">
        <v>926</v>
      </c>
      <c r="E5" s="1049" t="s">
        <v>506</v>
      </c>
      <c r="F5" s="1050"/>
      <c r="G5" s="1051"/>
      <c r="H5" s="1049" t="s">
        <v>507</v>
      </c>
      <c r="I5" s="1050"/>
      <c r="J5" s="1050"/>
      <c r="K5" s="1050"/>
      <c r="L5" s="31"/>
      <c r="M5" s="31"/>
      <c r="N5" s="329" t="s">
        <v>927</v>
      </c>
      <c r="O5" s="89"/>
      <c r="P5" s="89"/>
      <c r="Q5" s="89"/>
      <c r="R5" s="89"/>
      <c r="S5" s="89"/>
      <c r="T5" s="89"/>
      <c r="U5" s="89"/>
      <c r="V5" s="89"/>
      <c r="W5" s="31"/>
      <c r="X5" s="917" t="s">
        <v>505</v>
      </c>
      <c r="Y5" s="32"/>
      <c r="Z5" s="221" t="s">
        <v>926</v>
      </c>
      <c r="AA5" s="89"/>
      <c r="AB5" s="89"/>
      <c r="AC5" s="89"/>
      <c r="AD5" s="89"/>
      <c r="AE5" s="89"/>
      <c r="AF5" s="910" t="s">
        <v>508</v>
      </c>
      <c r="AG5" s="964"/>
      <c r="AH5" s="965" t="s">
        <v>509</v>
      </c>
      <c r="AI5" s="964"/>
      <c r="AJ5" s="964"/>
      <c r="AK5" s="964"/>
      <c r="AL5" s="964"/>
      <c r="AM5" s="9"/>
      <c r="AN5" s="9"/>
      <c r="AO5" s="9"/>
      <c r="AP5" s="9"/>
      <c r="AQ5" s="9"/>
    </row>
    <row r="6" spans="1:43" s="88" customFormat="1" ht="12.75" customHeight="1">
      <c r="A6" s="11"/>
      <c r="B6" s="918"/>
      <c r="C6" s="6"/>
      <c r="D6" s="895"/>
      <c r="E6" s="223" t="s">
        <v>113</v>
      </c>
      <c r="F6" s="222" t="s">
        <v>114</v>
      </c>
      <c r="G6" s="222" t="s">
        <v>115</v>
      </c>
      <c r="H6" s="222" t="s">
        <v>984</v>
      </c>
      <c r="I6" s="222" t="s">
        <v>956</v>
      </c>
      <c r="J6" s="222" t="s">
        <v>985</v>
      </c>
      <c r="K6" s="222" t="s">
        <v>986</v>
      </c>
      <c r="L6" s="223" t="s">
        <v>987</v>
      </c>
      <c r="M6" s="222" t="s">
        <v>116</v>
      </c>
      <c r="N6" s="223" t="s">
        <v>117</v>
      </c>
      <c r="O6" s="222" t="s">
        <v>118</v>
      </c>
      <c r="P6" s="222" t="s">
        <v>988</v>
      </c>
      <c r="Q6" s="222" t="s">
        <v>989</v>
      </c>
      <c r="R6" s="222" t="s">
        <v>990</v>
      </c>
      <c r="S6" s="222" t="s">
        <v>119</v>
      </c>
      <c r="T6" s="222" t="s">
        <v>991</v>
      </c>
      <c r="U6" s="222" t="s">
        <v>992</v>
      </c>
      <c r="V6" s="222" t="s">
        <v>993</v>
      </c>
      <c r="W6" s="11"/>
      <c r="X6" s="918"/>
      <c r="Y6" s="6"/>
      <c r="Z6" s="895" t="s">
        <v>180</v>
      </c>
      <c r="AA6" s="222" t="s">
        <v>994</v>
      </c>
      <c r="AB6" s="222" t="s">
        <v>120</v>
      </c>
      <c r="AC6" s="222" t="s">
        <v>995</v>
      </c>
      <c r="AD6" s="222" t="s">
        <v>996</v>
      </c>
      <c r="AE6" s="222" t="s">
        <v>196</v>
      </c>
      <c r="AF6" s="222" t="s">
        <v>197</v>
      </c>
      <c r="AG6" s="222" t="s">
        <v>198</v>
      </c>
      <c r="AH6" s="223" t="s">
        <v>997</v>
      </c>
      <c r="AI6" s="222" t="s">
        <v>199</v>
      </c>
      <c r="AJ6" s="222" t="s">
        <v>998</v>
      </c>
      <c r="AK6" s="222" t="s">
        <v>999</v>
      </c>
      <c r="AL6" s="222" t="s">
        <v>200</v>
      </c>
      <c r="AM6" s="222" t="s">
        <v>201</v>
      </c>
      <c r="AN6" s="222" t="s">
        <v>1000</v>
      </c>
      <c r="AO6" s="238" t="s">
        <v>1001</v>
      </c>
      <c r="AP6" s="238" t="s">
        <v>202</v>
      </c>
      <c r="AQ6" s="238" t="s">
        <v>738</v>
      </c>
    </row>
    <row r="7" spans="1:43" s="88" customFormat="1" ht="21.75" customHeight="1" thickBot="1">
      <c r="A7" s="3"/>
      <c r="B7" s="919"/>
      <c r="C7" s="17"/>
      <c r="D7" s="19" t="s">
        <v>203</v>
      </c>
      <c r="E7" s="21" t="s">
        <v>13</v>
      </c>
      <c r="F7" s="20" t="s">
        <v>204</v>
      </c>
      <c r="G7" s="20" t="s">
        <v>205</v>
      </c>
      <c r="H7" s="21" t="s">
        <v>13</v>
      </c>
      <c r="I7" s="20" t="s">
        <v>1002</v>
      </c>
      <c r="J7" s="20" t="s">
        <v>206</v>
      </c>
      <c r="K7" s="20" t="s">
        <v>207</v>
      </c>
      <c r="L7" s="21" t="s">
        <v>208</v>
      </c>
      <c r="M7" s="20" t="s">
        <v>209</v>
      </c>
      <c r="N7" s="21" t="s">
        <v>210</v>
      </c>
      <c r="O7" s="20" t="s">
        <v>211</v>
      </c>
      <c r="P7" s="20" t="s">
        <v>212</v>
      </c>
      <c r="Q7" s="20" t="s">
        <v>213</v>
      </c>
      <c r="R7" s="20" t="s">
        <v>214</v>
      </c>
      <c r="S7" s="20" t="s">
        <v>215</v>
      </c>
      <c r="T7" s="20" t="s">
        <v>216</v>
      </c>
      <c r="U7" s="20" t="s">
        <v>217</v>
      </c>
      <c r="V7" s="20" t="s">
        <v>218</v>
      </c>
      <c r="W7" s="3"/>
      <c r="X7" s="919"/>
      <c r="Y7" s="17"/>
      <c r="Z7" s="896"/>
      <c r="AA7" s="20" t="s">
        <v>219</v>
      </c>
      <c r="AB7" s="20" t="s">
        <v>220</v>
      </c>
      <c r="AC7" s="20" t="s">
        <v>221</v>
      </c>
      <c r="AD7" s="20" t="s">
        <v>222</v>
      </c>
      <c r="AE7" s="20" t="s">
        <v>228</v>
      </c>
      <c r="AF7" s="20" t="s">
        <v>229</v>
      </c>
      <c r="AG7" s="20" t="s">
        <v>230</v>
      </c>
      <c r="AH7" s="21" t="s">
        <v>231</v>
      </c>
      <c r="AI7" s="20" t="s">
        <v>232</v>
      </c>
      <c r="AJ7" s="20" t="s">
        <v>233</v>
      </c>
      <c r="AK7" s="20" t="s">
        <v>234</v>
      </c>
      <c r="AL7" s="20" t="s">
        <v>235</v>
      </c>
      <c r="AM7" s="20" t="s">
        <v>236</v>
      </c>
      <c r="AN7" s="20" t="s">
        <v>237</v>
      </c>
      <c r="AO7" s="22" t="s">
        <v>238</v>
      </c>
      <c r="AP7" s="22" t="s">
        <v>239</v>
      </c>
      <c r="AQ7" s="22" t="s">
        <v>757</v>
      </c>
    </row>
    <row r="8" spans="1:43" s="2" customFormat="1" ht="13.5" customHeight="1">
      <c r="A8" s="35"/>
      <c r="B8" s="1046" t="s">
        <v>240</v>
      </c>
      <c r="C8" s="36"/>
      <c r="D8" s="331" t="s">
        <v>241</v>
      </c>
      <c r="E8" s="112">
        <v>16874</v>
      </c>
      <c r="F8" s="112">
        <v>11135</v>
      </c>
      <c r="G8" s="112">
        <v>5739</v>
      </c>
      <c r="H8" s="112">
        <v>272079</v>
      </c>
      <c r="I8" s="112">
        <v>14250</v>
      </c>
      <c r="J8" s="332" t="s">
        <v>982</v>
      </c>
      <c r="K8" s="112">
        <v>16720</v>
      </c>
      <c r="L8" s="333" t="s">
        <v>982</v>
      </c>
      <c r="M8" s="332" t="s">
        <v>982</v>
      </c>
      <c r="N8" s="113">
        <v>18000</v>
      </c>
      <c r="O8" s="332" t="s">
        <v>982</v>
      </c>
      <c r="P8" s="332" t="s">
        <v>982</v>
      </c>
      <c r="Q8" s="332" t="s">
        <v>982</v>
      </c>
      <c r="R8" s="332" t="s">
        <v>982</v>
      </c>
      <c r="S8" s="332" t="s">
        <v>982</v>
      </c>
      <c r="T8" s="332" t="s">
        <v>982</v>
      </c>
      <c r="U8" s="332" t="s">
        <v>982</v>
      </c>
      <c r="V8" s="332" t="s">
        <v>982</v>
      </c>
      <c r="W8" s="35"/>
      <c r="X8" s="1046" t="s">
        <v>240</v>
      </c>
      <c r="Y8" s="36"/>
      <c r="Z8" s="331" t="s">
        <v>241</v>
      </c>
      <c r="AA8" s="332" t="s">
        <v>982</v>
      </c>
      <c r="AB8" s="332" t="s">
        <v>982</v>
      </c>
      <c r="AC8" s="332" t="s">
        <v>982</v>
      </c>
      <c r="AD8" s="112">
        <v>26410</v>
      </c>
      <c r="AE8" s="332" t="s">
        <v>982</v>
      </c>
      <c r="AF8" s="332" t="s">
        <v>982</v>
      </c>
      <c r="AG8" s="332" t="s">
        <v>982</v>
      </c>
      <c r="AH8" s="333" t="s">
        <v>982</v>
      </c>
      <c r="AI8" s="332" t="s">
        <v>982</v>
      </c>
      <c r="AJ8" s="332" t="s">
        <v>982</v>
      </c>
      <c r="AK8" s="332" t="s">
        <v>982</v>
      </c>
      <c r="AL8" s="332" t="s">
        <v>982</v>
      </c>
      <c r="AM8" s="332" t="s">
        <v>982</v>
      </c>
      <c r="AN8" s="332" t="s">
        <v>982</v>
      </c>
      <c r="AO8" s="334" t="s">
        <v>982</v>
      </c>
      <c r="AP8" s="334" t="s">
        <v>982</v>
      </c>
      <c r="AQ8" s="114">
        <v>196699</v>
      </c>
    </row>
    <row r="9" spans="1:43" s="2" customFormat="1" ht="13.5" customHeight="1" thickBot="1">
      <c r="A9" s="33"/>
      <c r="B9" s="1047"/>
      <c r="C9" s="34"/>
      <c r="D9" s="335" t="s">
        <v>242</v>
      </c>
      <c r="E9" s="115">
        <v>10950</v>
      </c>
      <c r="F9" s="115">
        <v>7227</v>
      </c>
      <c r="G9" s="115">
        <v>3723</v>
      </c>
      <c r="H9" s="115">
        <v>265070</v>
      </c>
      <c r="I9" s="115">
        <v>9420</v>
      </c>
      <c r="J9" s="336" t="s">
        <v>982</v>
      </c>
      <c r="K9" s="115">
        <v>36600</v>
      </c>
      <c r="L9" s="337" t="s">
        <v>982</v>
      </c>
      <c r="M9" s="336" t="s">
        <v>982</v>
      </c>
      <c r="N9" s="337" t="s">
        <v>982</v>
      </c>
      <c r="O9" s="336" t="s">
        <v>982</v>
      </c>
      <c r="P9" s="336" t="s">
        <v>982</v>
      </c>
      <c r="Q9" s="336" t="s">
        <v>982</v>
      </c>
      <c r="R9" s="336" t="s">
        <v>982</v>
      </c>
      <c r="S9" s="336" t="s">
        <v>982</v>
      </c>
      <c r="T9" s="336" t="s">
        <v>982</v>
      </c>
      <c r="U9" s="336" t="s">
        <v>982</v>
      </c>
      <c r="V9" s="336" t="s">
        <v>982</v>
      </c>
      <c r="W9" s="33"/>
      <c r="X9" s="1047"/>
      <c r="Y9" s="34"/>
      <c r="Z9" s="335" t="s">
        <v>242</v>
      </c>
      <c r="AA9" s="336" t="s">
        <v>982</v>
      </c>
      <c r="AB9" s="336" t="s">
        <v>982</v>
      </c>
      <c r="AC9" s="336" t="s">
        <v>982</v>
      </c>
      <c r="AD9" s="115">
        <v>14400</v>
      </c>
      <c r="AE9" s="336" t="s">
        <v>982</v>
      </c>
      <c r="AF9" s="336" t="s">
        <v>982</v>
      </c>
      <c r="AG9" s="336" t="s">
        <v>982</v>
      </c>
      <c r="AH9" s="337" t="s">
        <v>982</v>
      </c>
      <c r="AI9" s="336" t="s">
        <v>982</v>
      </c>
      <c r="AJ9" s="336" t="s">
        <v>982</v>
      </c>
      <c r="AK9" s="336" t="s">
        <v>982</v>
      </c>
      <c r="AL9" s="336" t="s">
        <v>982</v>
      </c>
      <c r="AM9" s="336" t="s">
        <v>982</v>
      </c>
      <c r="AN9" s="336" t="s">
        <v>982</v>
      </c>
      <c r="AO9" s="338" t="s">
        <v>982</v>
      </c>
      <c r="AP9" s="338" t="s">
        <v>982</v>
      </c>
      <c r="AQ9" s="116">
        <v>204650</v>
      </c>
    </row>
    <row r="10" spans="1:43" s="2" customFormat="1" ht="9" customHeight="1" thickBot="1">
      <c r="A10" s="35"/>
      <c r="B10" s="35"/>
      <c r="C10" s="35"/>
      <c r="D10" s="117"/>
      <c r="E10" s="118"/>
      <c r="F10" s="118"/>
      <c r="G10" s="118"/>
      <c r="H10" s="118"/>
      <c r="I10" s="118"/>
      <c r="J10" s="118"/>
      <c r="K10" s="339"/>
      <c r="L10" s="118"/>
      <c r="M10" s="118"/>
      <c r="N10" s="118"/>
      <c r="O10" s="118"/>
      <c r="P10" s="118"/>
      <c r="Q10" s="118"/>
      <c r="R10" s="118"/>
      <c r="S10" s="118"/>
      <c r="T10" s="118"/>
      <c r="U10" s="118"/>
      <c r="V10" s="118"/>
      <c r="W10" s="35"/>
      <c r="X10" s="35"/>
      <c r="Y10" s="35"/>
      <c r="Z10" s="117"/>
      <c r="AA10" s="118"/>
      <c r="AB10" s="118"/>
      <c r="AC10" s="118"/>
      <c r="AD10" s="118"/>
      <c r="AE10" s="118"/>
      <c r="AH10" s="4"/>
      <c r="AI10" s="4"/>
      <c r="AJ10" s="4"/>
      <c r="AK10" s="4"/>
      <c r="AL10" s="4"/>
      <c r="AM10" s="4"/>
      <c r="AN10" s="4"/>
      <c r="AO10" s="4"/>
      <c r="AP10" s="4"/>
      <c r="AQ10" s="4"/>
    </row>
    <row r="11" spans="1:43" s="2" customFormat="1" ht="12.75" customHeight="1">
      <c r="A11" s="31"/>
      <c r="B11" s="917" t="s">
        <v>243</v>
      </c>
      <c r="C11" s="32"/>
      <c r="D11" s="894" t="s">
        <v>244</v>
      </c>
      <c r="E11" s="1049" t="s">
        <v>245</v>
      </c>
      <c r="F11" s="1050"/>
      <c r="G11" s="1051"/>
      <c r="H11" s="1049" t="s">
        <v>246</v>
      </c>
      <c r="I11" s="1050"/>
      <c r="J11" s="1050"/>
      <c r="K11" s="1050"/>
      <c r="L11" s="31"/>
      <c r="M11" s="31"/>
      <c r="N11" s="329" t="s">
        <v>247</v>
      </c>
      <c r="O11" s="89"/>
      <c r="P11" s="89"/>
      <c r="Q11" s="89"/>
      <c r="R11" s="89"/>
      <c r="S11" s="89"/>
      <c r="T11" s="89"/>
      <c r="U11" s="89"/>
      <c r="V11" s="89"/>
      <c r="W11" s="31"/>
      <c r="X11" s="917" t="s">
        <v>243</v>
      </c>
      <c r="Y11" s="32"/>
      <c r="Z11" s="221" t="s">
        <v>244</v>
      </c>
      <c r="AA11" s="89"/>
      <c r="AB11" s="89"/>
      <c r="AC11" s="89"/>
      <c r="AD11" s="89"/>
      <c r="AE11" s="89"/>
      <c r="AF11" s="910" t="s">
        <v>248</v>
      </c>
      <c r="AG11" s="964"/>
      <c r="AH11" s="965" t="s">
        <v>249</v>
      </c>
      <c r="AI11" s="964"/>
      <c r="AJ11" s="964"/>
      <c r="AK11" s="964"/>
      <c r="AL11" s="964"/>
      <c r="AM11" s="9"/>
      <c r="AN11" s="9"/>
      <c r="AO11" s="9"/>
      <c r="AP11" s="9"/>
      <c r="AQ11" s="9"/>
    </row>
    <row r="12" spans="1:43" s="88" customFormat="1" ht="12.75" customHeight="1">
      <c r="A12" s="11"/>
      <c r="B12" s="918"/>
      <c r="C12" s="6"/>
      <c r="D12" s="895"/>
      <c r="E12" s="223" t="s">
        <v>113</v>
      </c>
      <c r="F12" s="222" t="s">
        <v>114</v>
      </c>
      <c r="G12" s="222" t="s">
        <v>115</v>
      </c>
      <c r="H12" s="222" t="s">
        <v>984</v>
      </c>
      <c r="I12" s="222" t="s">
        <v>956</v>
      </c>
      <c r="J12" s="222" t="s">
        <v>985</v>
      </c>
      <c r="K12" s="222" t="s">
        <v>986</v>
      </c>
      <c r="L12" s="223" t="s">
        <v>987</v>
      </c>
      <c r="M12" s="222" t="s">
        <v>116</v>
      </c>
      <c r="N12" s="223" t="s">
        <v>117</v>
      </c>
      <c r="O12" s="222" t="s">
        <v>118</v>
      </c>
      <c r="P12" s="222" t="s">
        <v>988</v>
      </c>
      <c r="Q12" s="222" t="s">
        <v>989</v>
      </c>
      <c r="R12" s="222" t="s">
        <v>990</v>
      </c>
      <c r="S12" s="222" t="s">
        <v>119</v>
      </c>
      <c r="T12" s="222" t="s">
        <v>991</v>
      </c>
      <c r="U12" s="222" t="s">
        <v>992</v>
      </c>
      <c r="V12" s="222" t="s">
        <v>993</v>
      </c>
      <c r="W12" s="11"/>
      <c r="X12" s="918"/>
      <c r="Y12" s="6"/>
      <c r="Z12" s="895" t="s">
        <v>180</v>
      </c>
      <c r="AA12" s="222" t="s">
        <v>994</v>
      </c>
      <c r="AB12" s="222" t="s">
        <v>120</v>
      </c>
      <c r="AC12" s="222" t="s">
        <v>995</v>
      </c>
      <c r="AD12" s="222" t="s">
        <v>996</v>
      </c>
      <c r="AE12" s="222" t="s">
        <v>196</v>
      </c>
      <c r="AF12" s="222" t="s">
        <v>197</v>
      </c>
      <c r="AG12" s="222" t="s">
        <v>198</v>
      </c>
      <c r="AH12" s="223" t="s">
        <v>997</v>
      </c>
      <c r="AI12" s="222" t="s">
        <v>199</v>
      </c>
      <c r="AJ12" s="222" t="s">
        <v>998</v>
      </c>
      <c r="AK12" s="222" t="s">
        <v>999</v>
      </c>
      <c r="AL12" s="222" t="s">
        <v>200</v>
      </c>
      <c r="AM12" s="222" t="s">
        <v>201</v>
      </c>
      <c r="AN12" s="222" t="s">
        <v>1000</v>
      </c>
      <c r="AO12" s="238" t="s">
        <v>1001</v>
      </c>
      <c r="AP12" s="238" t="s">
        <v>202</v>
      </c>
      <c r="AQ12" s="238" t="s">
        <v>738</v>
      </c>
    </row>
    <row r="13" spans="1:43" s="88" customFormat="1" ht="21.75" customHeight="1" thickBot="1">
      <c r="A13" s="3"/>
      <c r="B13" s="919"/>
      <c r="C13" s="17"/>
      <c r="D13" s="19" t="s">
        <v>203</v>
      </c>
      <c r="E13" s="21" t="s">
        <v>13</v>
      </c>
      <c r="F13" s="20" t="s">
        <v>204</v>
      </c>
      <c r="G13" s="20" t="s">
        <v>205</v>
      </c>
      <c r="H13" s="21" t="s">
        <v>13</v>
      </c>
      <c r="I13" s="20" t="s">
        <v>1002</v>
      </c>
      <c r="J13" s="20" t="s">
        <v>206</v>
      </c>
      <c r="K13" s="20" t="s">
        <v>207</v>
      </c>
      <c r="L13" s="21" t="s">
        <v>208</v>
      </c>
      <c r="M13" s="20" t="s">
        <v>209</v>
      </c>
      <c r="N13" s="21" t="s">
        <v>210</v>
      </c>
      <c r="O13" s="20" t="s">
        <v>211</v>
      </c>
      <c r="P13" s="20" t="s">
        <v>212</v>
      </c>
      <c r="Q13" s="20" t="s">
        <v>213</v>
      </c>
      <c r="R13" s="20" t="s">
        <v>214</v>
      </c>
      <c r="S13" s="20" t="s">
        <v>215</v>
      </c>
      <c r="T13" s="20" t="s">
        <v>216</v>
      </c>
      <c r="U13" s="20" t="s">
        <v>217</v>
      </c>
      <c r="V13" s="20" t="s">
        <v>218</v>
      </c>
      <c r="W13" s="3"/>
      <c r="X13" s="919"/>
      <c r="Y13" s="17"/>
      <c r="Z13" s="896"/>
      <c r="AA13" s="20" t="s">
        <v>219</v>
      </c>
      <c r="AB13" s="20" t="s">
        <v>220</v>
      </c>
      <c r="AC13" s="20" t="s">
        <v>221</v>
      </c>
      <c r="AD13" s="20" t="s">
        <v>222</v>
      </c>
      <c r="AE13" s="20" t="s">
        <v>228</v>
      </c>
      <c r="AF13" s="20" t="s">
        <v>229</v>
      </c>
      <c r="AG13" s="20" t="s">
        <v>230</v>
      </c>
      <c r="AH13" s="21" t="s">
        <v>231</v>
      </c>
      <c r="AI13" s="20" t="s">
        <v>232</v>
      </c>
      <c r="AJ13" s="20" t="s">
        <v>233</v>
      </c>
      <c r="AK13" s="20" t="s">
        <v>234</v>
      </c>
      <c r="AL13" s="20" t="s">
        <v>235</v>
      </c>
      <c r="AM13" s="20" t="s">
        <v>236</v>
      </c>
      <c r="AN13" s="20" t="s">
        <v>237</v>
      </c>
      <c r="AO13" s="22" t="s">
        <v>238</v>
      </c>
      <c r="AP13" s="22" t="s">
        <v>239</v>
      </c>
      <c r="AQ13" s="22" t="s">
        <v>757</v>
      </c>
    </row>
    <row r="14" spans="1:43" s="2" customFormat="1" ht="12.75" customHeight="1">
      <c r="A14" s="35"/>
      <c r="B14" s="917" t="s">
        <v>250</v>
      </c>
      <c r="C14" s="36"/>
      <c r="D14" s="340" t="s">
        <v>10</v>
      </c>
      <c r="E14" s="332" t="s">
        <v>982</v>
      </c>
      <c r="F14" s="332" t="s">
        <v>982</v>
      </c>
      <c r="G14" s="332" t="s">
        <v>982</v>
      </c>
      <c r="H14" s="332" t="s">
        <v>982</v>
      </c>
      <c r="I14" s="332" t="s">
        <v>982</v>
      </c>
      <c r="J14" s="332" t="s">
        <v>982</v>
      </c>
      <c r="K14" s="332" t="s">
        <v>982</v>
      </c>
      <c r="L14" s="333" t="s">
        <v>982</v>
      </c>
      <c r="M14" s="332" t="s">
        <v>982</v>
      </c>
      <c r="N14" s="333" t="s">
        <v>982</v>
      </c>
      <c r="O14" s="332" t="s">
        <v>982</v>
      </c>
      <c r="P14" s="332" t="s">
        <v>982</v>
      </c>
      <c r="Q14" s="332" t="s">
        <v>982</v>
      </c>
      <c r="R14" s="332" t="s">
        <v>982</v>
      </c>
      <c r="S14" s="332" t="s">
        <v>982</v>
      </c>
      <c r="T14" s="332" t="s">
        <v>982</v>
      </c>
      <c r="U14" s="332" t="s">
        <v>982</v>
      </c>
      <c r="V14" s="332" t="s">
        <v>982</v>
      </c>
      <c r="W14" s="35"/>
      <c r="X14" s="917" t="s">
        <v>250</v>
      </c>
      <c r="Y14" s="36"/>
      <c r="Z14" s="340" t="s">
        <v>10</v>
      </c>
      <c r="AA14" s="332" t="s">
        <v>982</v>
      </c>
      <c r="AB14" s="332" t="s">
        <v>982</v>
      </c>
      <c r="AC14" s="332" t="s">
        <v>982</v>
      </c>
      <c r="AD14" s="332" t="s">
        <v>982</v>
      </c>
      <c r="AE14" s="332" t="s">
        <v>982</v>
      </c>
      <c r="AF14" s="332" t="s">
        <v>982</v>
      </c>
      <c r="AG14" s="332" t="s">
        <v>982</v>
      </c>
      <c r="AH14" s="333" t="s">
        <v>982</v>
      </c>
      <c r="AI14" s="332" t="s">
        <v>982</v>
      </c>
      <c r="AJ14" s="332" t="s">
        <v>982</v>
      </c>
      <c r="AK14" s="332" t="s">
        <v>982</v>
      </c>
      <c r="AL14" s="332" t="s">
        <v>982</v>
      </c>
      <c r="AM14" s="332" t="s">
        <v>982</v>
      </c>
      <c r="AN14" s="332" t="s">
        <v>982</v>
      </c>
      <c r="AO14" s="334" t="s">
        <v>982</v>
      </c>
      <c r="AP14" s="334" t="s">
        <v>982</v>
      </c>
      <c r="AQ14" s="334" t="s">
        <v>982</v>
      </c>
    </row>
    <row r="15" spans="1:43" s="2" customFormat="1" ht="12.75" customHeight="1">
      <c r="A15" s="35"/>
      <c r="B15" s="1052"/>
      <c r="C15" s="36"/>
      <c r="D15" s="340" t="s">
        <v>7</v>
      </c>
      <c r="E15" s="112">
        <v>2500</v>
      </c>
      <c r="F15" s="112">
        <v>1650</v>
      </c>
      <c r="G15" s="112">
        <v>850</v>
      </c>
      <c r="H15" s="112">
        <v>93373</v>
      </c>
      <c r="I15" s="112">
        <v>8954</v>
      </c>
      <c r="J15" s="332" t="s">
        <v>982</v>
      </c>
      <c r="K15" s="332" t="s">
        <v>982</v>
      </c>
      <c r="L15" s="333" t="s">
        <v>982</v>
      </c>
      <c r="M15" s="332" t="s">
        <v>982</v>
      </c>
      <c r="N15" s="333" t="s">
        <v>982</v>
      </c>
      <c r="O15" s="332" t="s">
        <v>982</v>
      </c>
      <c r="P15" s="332" t="s">
        <v>982</v>
      </c>
      <c r="Q15" s="332" t="s">
        <v>982</v>
      </c>
      <c r="R15" s="332" t="s">
        <v>982</v>
      </c>
      <c r="S15" s="332" t="s">
        <v>982</v>
      </c>
      <c r="T15" s="332" t="s">
        <v>982</v>
      </c>
      <c r="U15" s="332" t="s">
        <v>982</v>
      </c>
      <c r="V15" s="332" t="s">
        <v>982</v>
      </c>
      <c r="W15" s="35"/>
      <c r="X15" s="1048"/>
      <c r="Y15" s="36"/>
      <c r="Z15" s="340" t="s">
        <v>7</v>
      </c>
      <c r="AA15" s="332" t="s">
        <v>982</v>
      </c>
      <c r="AB15" s="332" t="s">
        <v>982</v>
      </c>
      <c r="AC15" s="332" t="s">
        <v>982</v>
      </c>
      <c r="AD15" s="332" t="s">
        <v>982</v>
      </c>
      <c r="AE15" s="332" t="s">
        <v>982</v>
      </c>
      <c r="AF15" s="332" t="s">
        <v>982</v>
      </c>
      <c r="AG15" s="332" t="s">
        <v>982</v>
      </c>
      <c r="AH15" s="333" t="s">
        <v>982</v>
      </c>
      <c r="AI15" s="332" t="s">
        <v>982</v>
      </c>
      <c r="AJ15" s="332" t="s">
        <v>982</v>
      </c>
      <c r="AK15" s="332" t="s">
        <v>982</v>
      </c>
      <c r="AL15" s="332" t="s">
        <v>982</v>
      </c>
      <c r="AM15" s="332" t="s">
        <v>982</v>
      </c>
      <c r="AN15" s="112">
        <v>84419</v>
      </c>
      <c r="AO15" s="334" t="s">
        <v>982</v>
      </c>
      <c r="AP15" s="334" t="s">
        <v>982</v>
      </c>
      <c r="AQ15" s="334" t="s">
        <v>982</v>
      </c>
    </row>
    <row r="16" spans="1:43" s="4" customFormat="1" ht="19.5" customHeight="1">
      <c r="A16" s="35"/>
      <c r="B16" s="1052"/>
      <c r="C16" s="36"/>
      <c r="D16" s="340" t="s">
        <v>8</v>
      </c>
      <c r="E16" s="112">
        <v>4450</v>
      </c>
      <c r="F16" s="112">
        <v>2937</v>
      </c>
      <c r="G16" s="112">
        <v>1513</v>
      </c>
      <c r="H16" s="112">
        <v>136534</v>
      </c>
      <c r="I16" s="112">
        <v>23562</v>
      </c>
      <c r="J16" s="332" t="s">
        <v>982</v>
      </c>
      <c r="K16" s="332" t="s">
        <v>982</v>
      </c>
      <c r="L16" s="333" t="s">
        <v>982</v>
      </c>
      <c r="M16" s="332" t="s">
        <v>982</v>
      </c>
      <c r="N16" s="333" t="s">
        <v>982</v>
      </c>
      <c r="O16" s="332" t="s">
        <v>982</v>
      </c>
      <c r="P16" s="332" t="s">
        <v>982</v>
      </c>
      <c r="Q16" s="332" t="s">
        <v>982</v>
      </c>
      <c r="R16" s="332" t="s">
        <v>982</v>
      </c>
      <c r="S16" s="332" t="s">
        <v>982</v>
      </c>
      <c r="T16" s="332" t="s">
        <v>982</v>
      </c>
      <c r="U16" s="332" t="s">
        <v>982</v>
      </c>
      <c r="V16" s="332" t="s">
        <v>982</v>
      </c>
      <c r="W16" s="35"/>
      <c r="X16" s="1048"/>
      <c r="Y16" s="36"/>
      <c r="Z16" s="340" t="s">
        <v>8</v>
      </c>
      <c r="AA16" s="332" t="s">
        <v>982</v>
      </c>
      <c r="AB16" s="332" t="s">
        <v>982</v>
      </c>
      <c r="AC16" s="332" t="s">
        <v>982</v>
      </c>
      <c r="AD16" s="332" t="s">
        <v>982</v>
      </c>
      <c r="AE16" s="332" t="s">
        <v>982</v>
      </c>
      <c r="AF16" s="332" t="s">
        <v>982</v>
      </c>
      <c r="AG16" s="332" t="s">
        <v>982</v>
      </c>
      <c r="AH16" s="333" t="s">
        <v>982</v>
      </c>
      <c r="AI16" s="332" t="s">
        <v>982</v>
      </c>
      <c r="AJ16" s="332" t="s">
        <v>982</v>
      </c>
      <c r="AK16" s="332" t="s">
        <v>982</v>
      </c>
      <c r="AL16" s="112">
        <v>12672</v>
      </c>
      <c r="AM16" s="332" t="s">
        <v>982</v>
      </c>
      <c r="AN16" s="112">
        <v>100300</v>
      </c>
      <c r="AO16" s="334" t="s">
        <v>982</v>
      </c>
      <c r="AP16" s="334" t="s">
        <v>982</v>
      </c>
      <c r="AQ16" s="334" t="s">
        <v>982</v>
      </c>
    </row>
    <row r="17" spans="1:43" s="4" customFormat="1" ht="1.5" customHeight="1">
      <c r="A17" s="35"/>
      <c r="B17" s="35"/>
      <c r="C17" s="36"/>
      <c r="D17" s="119"/>
      <c r="E17" s="112"/>
      <c r="F17" s="112"/>
      <c r="G17" s="112"/>
      <c r="H17" s="112"/>
      <c r="I17" s="112"/>
      <c r="J17" s="112"/>
      <c r="K17" s="112"/>
      <c r="L17" s="113"/>
      <c r="M17" s="112"/>
      <c r="N17" s="113"/>
      <c r="O17" s="112"/>
      <c r="P17" s="112"/>
      <c r="Q17" s="112"/>
      <c r="R17" s="112"/>
      <c r="S17" s="112"/>
      <c r="T17" s="112"/>
      <c r="U17" s="112"/>
      <c r="V17" s="112"/>
      <c r="W17" s="35"/>
      <c r="X17" s="35"/>
      <c r="Y17" s="36"/>
      <c r="Z17" s="119"/>
      <c r="AA17" s="112"/>
      <c r="AB17" s="112"/>
      <c r="AC17" s="112"/>
      <c r="AD17" s="112"/>
      <c r="AE17" s="112"/>
      <c r="AF17" s="52"/>
      <c r="AG17" s="52"/>
      <c r="AH17" s="120"/>
      <c r="AI17" s="52"/>
      <c r="AJ17" s="52"/>
      <c r="AK17" s="52"/>
      <c r="AL17" s="52"/>
      <c r="AM17" s="52"/>
      <c r="AN17" s="52"/>
      <c r="AO17" s="52"/>
      <c r="AP17" s="52"/>
      <c r="AQ17" s="121"/>
    </row>
    <row r="18" spans="1:43" s="4" customFormat="1" ht="12.75" customHeight="1">
      <c r="A18" s="35"/>
      <c r="B18" s="1046" t="s">
        <v>251</v>
      </c>
      <c r="C18" s="36"/>
      <c r="D18" s="340" t="s">
        <v>10</v>
      </c>
      <c r="E18" s="332" t="s">
        <v>982</v>
      </c>
      <c r="F18" s="332" t="s">
        <v>982</v>
      </c>
      <c r="G18" s="332" t="s">
        <v>982</v>
      </c>
      <c r="H18" s="332" t="s">
        <v>982</v>
      </c>
      <c r="I18" s="332" t="s">
        <v>982</v>
      </c>
      <c r="J18" s="332" t="s">
        <v>982</v>
      </c>
      <c r="K18" s="332" t="s">
        <v>982</v>
      </c>
      <c r="L18" s="333" t="s">
        <v>982</v>
      </c>
      <c r="M18" s="332" t="s">
        <v>982</v>
      </c>
      <c r="N18" s="333" t="s">
        <v>982</v>
      </c>
      <c r="O18" s="332" t="s">
        <v>982</v>
      </c>
      <c r="P18" s="332" t="s">
        <v>982</v>
      </c>
      <c r="Q18" s="332" t="s">
        <v>982</v>
      </c>
      <c r="R18" s="332" t="s">
        <v>982</v>
      </c>
      <c r="S18" s="332" t="s">
        <v>982</v>
      </c>
      <c r="T18" s="332" t="s">
        <v>982</v>
      </c>
      <c r="U18" s="332" t="s">
        <v>982</v>
      </c>
      <c r="V18" s="332" t="s">
        <v>982</v>
      </c>
      <c r="W18" s="35"/>
      <c r="X18" s="1046" t="s">
        <v>251</v>
      </c>
      <c r="Y18" s="36"/>
      <c r="Z18" s="340" t="s">
        <v>10</v>
      </c>
      <c r="AA18" s="332" t="s">
        <v>982</v>
      </c>
      <c r="AB18" s="332" t="s">
        <v>982</v>
      </c>
      <c r="AC18" s="332" t="s">
        <v>982</v>
      </c>
      <c r="AD18" s="332" t="s">
        <v>982</v>
      </c>
      <c r="AE18" s="332" t="s">
        <v>982</v>
      </c>
      <c r="AF18" s="332" t="s">
        <v>982</v>
      </c>
      <c r="AG18" s="332" t="s">
        <v>982</v>
      </c>
      <c r="AH18" s="333" t="s">
        <v>982</v>
      </c>
      <c r="AI18" s="332" t="s">
        <v>982</v>
      </c>
      <c r="AJ18" s="332" t="s">
        <v>982</v>
      </c>
      <c r="AK18" s="332" t="s">
        <v>982</v>
      </c>
      <c r="AL18" s="332" t="s">
        <v>982</v>
      </c>
      <c r="AM18" s="332" t="s">
        <v>982</v>
      </c>
      <c r="AN18" s="332" t="s">
        <v>982</v>
      </c>
      <c r="AO18" s="332" t="s">
        <v>982</v>
      </c>
      <c r="AP18" s="332" t="s">
        <v>982</v>
      </c>
      <c r="AQ18" s="334" t="s">
        <v>982</v>
      </c>
    </row>
    <row r="19" spans="1:43" s="4" customFormat="1" ht="12.75" customHeight="1">
      <c r="A19" s="35"/>
      <c r="B19" s="1048"/>
      <c r="C19" s="36"/>
      <c r="D19" s="340" t="s">
        <v>7</v>
      </c>
      <c r="E19" s="112">
        <v>4450</v>
      </c>
      <c r="F19" s="112">
        <v>2937</v>
      </c>
      <c r="G19" s="112">
        <v>1513</v>
      </c>
      <c r="H19" s="112">
        <v>122000</v>
      </c>
      <c r="I19" s="112">
        <v>21000</v>
      </c>
      <c r="J19" s="332" t="s">
        <v>982</v>
      </c>
      <c r="K19" s="332" t="s">
        <v>982</v>
      </c>
      <c r="L19" s="333" t="s">
        <v>982</v>
      </c>
      <c r="M19" s="332" t="s">
        <v>982</v>
      </c>
      <c r="N19" s="333" t="s">
        <v>982</v>
      </c>
      <c r="O19" s="332" t="s">
        <v>982</v>
      </c>
      <c r="P19" s="332" t="s">
        <v>982</v>
      </c>
      <c r="Q19" s="332" t="s">
        <v>982</v>
      </c>
      <c r="R19" s="332" t="s">
        <v>982</v>
      </c>
      <c r="S19" s="332" t="s">
        <v>982</v>
      </c>
      <c r="T19" s="332" t="s">
        <v>982</v>
      </c>
      <c r="U19" s="332" t="s">
        <v>982</v>
      </c>
      <c r="V19" s="332" t="s">
        <v>982</v>
      </c>
      <c r="W19" s="35"/>
      <c r="X19" s="1048"/>
      <c r="Y19" s="36"/>
      <c r="Z19" s="340" t="s">
        <v>7</v>
      </c>
      <c r="AA19" s="332" t="s">
        <v>982</v>
      </c>
      <c r="AB19" s="332" t="s">
        <v>982</v>
      </c>
      <c r="AC19" s="332" t="s">
        <v>982</v>
      </c>
      <c r="AD19" s="332" t="s">
        <v>982</v>
      </c>
      <c r="AE19" s="332" t="s">
        <v>982</v>
      </c>
      <c r="AF19" s="332" t="s">
        <v>982</v>
      </c>
      <c r="AG19" s="332" t="s">
        <v>982</v>
      </c>
      <c r="AH19" s="333" t="s">
        <v>982</v>
      </c>
      <c r="AI19" s="332" t="s">
        <v>982</v>
      </c>
      <c r="AJ19" s="332" t="s">
        <v>982</v>
      </c>
      <c r="AK19" s="332" t="s">
        <v>982</v>
      </c>
      <c r="AL19" s="112">
        <v>11000</v>
      </c>
      <c r="AM19" s="332" t="s">
        <v>982</v>
      </c>
      <c r="AN19" s="112">
        <v>90000</v>
      </c>
      <c r="AO19" s="332" t="s">
        <v>982</v>
      </c>
      <c r="AP19" s="332" t="s">
        <v>982</v>
      </c>
      <c r="AQ19" s="334" t="s">
        <v>982</v>
      </c>
    </row>
    <row r="20" spans="1:43" s="4" customFormat="1" ht="19.5" customHeight="1">
      <c r="A20" s="35"/>
      <c r="B20" s="1048"/>
      <c r="C20" s="36"/>
      <c r="D20" s="340" t="s">
        <v>8</v>
      </c>
      <c r="E20" s="112">
        <v>2000</v>
      </c>
      <c r="F20" s="112">
        <v>1320</v>
      </c>
      <c r="G20" s="112">
        <v>680</v>
      </c>
      <c r="H20" s="112">
        <v>80000</v>
      </c>
      <c r="I20" s="332" t="s">
        <v>982</v>
      </c>
      <c r="J20" s="332" t="s">
        <v>982</v>
      </c>
      <c r="K20" s="332" t="s">
        <v>982</v>
      </c>
      <c r="L20" s="333" t="s">
        <v>982</v>
      </c>
      <c r="M20" s="332" t="s">
        <v>982</v>
      </c>
      <c r="N20" s="333" t="s">
        <v>982</v>
      </c>
      <c r="O20" s="332" t="s">
        <v>982</v>
      </c>
      <c r="P20" s="332" t="s">
        <v>982</v>
      </c>
      <c r="Q20" s="332" t="s">
        <v>982</v>
      </c>
      <c r="R20" s="332" t="s">
        <v>982</v>
      </c>
      <c r="S20" s="332" t="s">
        <v>982</v>
      </c>
      <c r="T20" s="332" t="s">
        <v>982</v>
      </c>
      <c r="U20" s="332" t="s">
        <v>982</v>
      </c>
      <c r="V20" s="332" t="s">
        <v>982</v>
      </c>
      <c r="W20" s="35"/>
      <c r="X20" s="1048"/>
      <c r="Y20" s="36"/>
      <c r="Z20" s="340" t="s">
        <v>8</v>
      </c>
      <c r="AA20" s="332" t="s">
        <v>982</v>
      </c>
      <c r="AB20" s="332" t="s">
        <v>982</v>
      </c>
      <c r="AC20" s="332" t="s">
        <v>982</v>
      </c>
      <c r="AD20" s="332" t="s">
        <v>982</v>
      </c>
      <c r="AE20" s="332" t="s">
        <v>982</v>
      </c>
      <c r="AF20" s="332" t="s">
        <v>982</v>
      </c>
      <c r="AG20" s="332" t="s">
        <v>982</v>
      </c>
      <c r="AH20" s="333" t="s">
        <v>982</v>
      </c>
      <c r="AI20" s="332" t="s">
        <v>982</v>
      </c>
      <c r="AJ20" s="332" t="s">
        <v>982</v>
      </c>
      <c r="AK20" s="332" t="s">
        <v>982</v>
      </c>
      <c r="AL20" s="332" t="s">
        <v>982</v>
      </c>
      <c r="AM20" s="332" t="s">
        <v>982</v>
      </c>
      <c r="AN20" s="112">
        <v>80000</v>
      </c>
      <c r="AO20" s="332" t="s">
        <v>982</v>
      </c>
      <c r="AP20" s="332" t="s">
        <v>982</v>
      </c>
      <c r="AQ20" s="334" t="s">
        <v>982</v>
      </c>
    </row>
    <row r="21" spans="1:43" s="4" customFormat="1" ht="1.5" customHeight="1">
      <c r="A21" s="35"/>
      <c r="B21" s="35"/>
      <c r="C21" s="36"/>
      <c r="D21" s="119"/>
      <c r="E21" s="112"/>
      <c r="F21" s="112"/>
      <c r="G21" s="112"/>
      <c r="H21" s="112"/>
      <c r="I21" s="112"/>
      <c r="J21" s="112"/>
      <c r="K21" s="112"/>
      <c r="L21" s="113"/>
      <c r="M21" s="112"/>
      <c r="N21" s="113"/>
      <c r="O21" s="112"/>
      <c r="P21" s="112"/>
      <c r="Q21" s="112"/>
      <c r="R21" s="112"/>
      <c r="S21" s="112"/>
      <c r="T21" s="112"/>
      <c r="U21" s="112"/>
      <c r="V21" s="112"/>
      <c r="W21" s="35"/>
      <c r="X21" s="35"/>
      <c r="Y21" s="36"/>
      <c r="Z21" s="119"/>
      <c r="AA21" s="112"/>
      <c r="AB21" s="112"/>
      <c r="AC21" s="112"/>
      <c r="AD21" s="112"/>
      <c r="AE21" s="112"/>
      <c r="AF21" s="52"/>
      <c r="AG21" s="52"/>
      <c r="AH21" s="120"/>
      <c r="AI21" s="52"/>
      <c r="AJ21" s="52"/>
      <c r="AK21" s="52"/>
      <c r="AL21" s="52"/>
      <c r="AM21" s="52"/>
      <c r="AN21" s="52"/>
      <c r="AO21" s="52"/>
      <c r="AP21" s="52"/>
      <c r="AQ21" s="121"/>
    </row>
    <row r="22" spans="1:43" s="4" customFormat="1" ht="12.75" customHeight="1">
      <c r="A22" s="35"/>
      <c r="B22" s="1046" t="s">
        <v>252</v>
      </c>
      <c r="C22" s="36"/>
      <c r="D22" s="340" t="s">
        <v>10</v>
      </c>
      <c r="E22" s="332" t="s">
        <v>982</v>
      </c>
      <c r="F22" s="332" t="s">
        <v>982</v>
      </c>
      <c r="G22" s="332" t="s">
        <v>982</v>
      </c>
      <c r="H22" s="332" t="s">
        <v>982</v>
      </c>
      <c r="I22" s="332" t="s">
        <v>982</v>
      </c>
      <c r="J22" s="332" t="s">
        <v>982</v>
      </c>
      <c r="K22" s="332" t="s">
        <v>982</v>
      </c>
      <c r="L22" s="333" t="s">
        <v>982</v>
      </c>
      <c r="M22" s="332" t="s">
        <v>982</v>
      </c>
      <c r="N22" s="333" t="s">
        <v>982</v>
      </c>
      <c r="O22" s="332" t="s">
        <v>982</v>
      </c>
      <c r="P22" s="332" t="s">
        <v>982</v>
      </c>
      <c r="Q22" s="332" t="s">
        <v>982</v>
      </c>
      <c r="R22" s="332" t="s">
        <v>982</v>
      </c>
      <c r="S22" s="332" t="s">
        <v>982</v>
      </c>
      <c r="T22" s="332" t="s">
        <v>982</v>
      </c>
      <c r="U22" s="332" t="s">
        <v>982</v>
      </c>
      <c r="V22" s="332" t="s">
        <v>982</v>
      </c>
      <c r="W22" s="35"/>
      <c r="X22" s="1046" t="s">
        <v>252</v>
      </c>
      <c r="Y22" s="36"/>
      <c r="Z22" s="340" t="s">
        <v>10</v>
      </c>
      <c r="AA22" s="332" t="s">
        <v>982</v>
      </c>
      <c r="AB22" s="332" t="s">
        <v>982</v>
      </c>
      <c r="AC22" s="332" t="s">
        <v>982</v>
      </c>
      <c r="AD22" s="332" t="s">
        <v>982</v>
      </c>
      <c r="AE22" s="332" t="s">
        <v>982</v>
      </c>
      <c r="AF22" s="332" t="s">
        <v>982</v>
      </c>
      <c r="AG22" s="332" t="s">
        <v>982</v>
      </c>
      <c r="AH22" s="333" t="s">
        <v>982</v>
      </c>
      <c r="AI22" s="332" t="s">
        <v>982</v>
      </c>
      <c r="AJ22" s="332" t="s">
        <v>982</v>
      </c>
      <c r="AK22" s="332" t="s">
        <v>982</v>
      </c>
      <c r="AL22" s="332" t="s">
        <v>982</v>
      </c>
      <c r="AM22" s="332" t="s">
        <v>982</v>
      </c>
      <c r="AN22" s="332" t="s">
        <v>982</v>
      </c>
      <c r="AO22" s="332" t="s">
        <v>982</v>
      </c>
      <c r="AP22" s="332" t="s">
        <v>982</v>
      </c>
      <c r="AQ22" s="334" t="s">
        <v>982</v>
      </c>
    </row>
    <row r="23" spans="1:43" s="4" customFormat="1" ht="12.75" customHeight="1">
      <c r="A23" s="35"/>
      <c r="B23" s="1048"/>
      <c r="C23" s="36"/>
      <c r="D23" s="340" t="s">
        <v>7</v>
      </c>
      <c r="E23" s="112">
        <v>5250</v>
      </c>
      <c r="F23" s="112">
        <v>3465</v>
      </c>
      <c r="G23" s="112">
        <v>1785</v>
      </c>
      <c r="H23" s="112">
        <v>110691</v>
      </c>
      <c r="I23" s="332" t="s">
        <v>982</v>
      </c>
      <c r="J23" s="332" t="s">
        <v>982</v>
      </c>
      <c r="K23" s="112">
        <v>2376</v>
      </c>
      <c r="L23" s="333" t="s">
        <v>982</v>
      </c>
      <c r="M23" s="332" t="s">
        <v>982</v>
      </c>
      <c r="N23" s="333" t="s">
        <v>982</v>
      </c>
      <c r="O23" s="332" t="s">
        <v>982</v>
      </c>
      <c r="P23" s="332" t="s">
        <v>982</v>
      </c>
      <c r="Q23" s="332" t="s">
        <v>982</v>
      </c>
      <c r="R23" s="332" t="s">
        <v>982</v>
      </c>
      <c r="S23" s="332" t="s">
        <v>982</v>
      </c>
      <c r="T23" s="332" t="s">
        <v>982</v>
      </c>
      <c r="U23" s="332" t="s">
        <v>982</v>
      </c>
      <c r="V23" s="332" t="s">
        <v>982</v>
      </c>
      <c r="W23" s="35"/>
      <c r="X23" s="1048"/>
      <c r="Y23" s="36"/>
      <c r="Z23" s="340" t="s">
        <v>7</v>
      </c>
      <c r="AA23" s="332" t="s">
        <v>982</v>
      </c>
      <c r="AB23" s="332" t="s">
        <v>982</v>
      </c>
      <c r="AC23" s="332" t="s">
        <v>982</v>
      </c>
      <c r="AD23" s="332" t="s">
        <v>982</v>
      </c>
      <c r="AE23" s="332" t="s">
        <v>982</v>
      </c>
      <c r="AF23" s="332" t="s">
        <v>982</v>
      </c>
      <c r="AG23" s="332" t="s">
        <v>982</v>
      </c>
      <c r="AH23" s="333" t="s">
        <v>982</v>
      </c>
      <c r="AI23" s="332" t="s">
        <v>982</v>
      </c>
      <c r="AJ23" s="332" t="s">
        <v>982</v>
      </c>
      <c r="AK23" s="332" t="s">
        <v>982</v>
      </c>
      <c r="AL23" s="332" t="s">
        <v>982</v>
      </c>
      <c r="AM23" s="332" t="s">
        <v>982</v>
      </c>
      <c r="AN23" s="332" t="s">
        <v>982</v>
      </c>
      <c r="AO23" s="332" t="s">
        <v>982</v>
      </c>
      <c r="AP23" s="332" t="s">
        <v>982</v>
      </c>
      <c r="AQ23" s="114">
        <v>108315</v>
      </c>
    </row>
    <row r="24" spans="1:43" s="4" customFormat="1" ht="19.5" customHeight="1">
      <c r="A24" s="35"/>
      <c r="B24" s="1048"/>
      <c r="C24" s="36"/>
      <c r="D24" s="340" t="s">
        <v>8</v>
      </c>
      <c r="E24" s="112">
        <v>5150</v>
      </c>
      <c r="F24" s="112">
        <v>3399</v>
      </c>
      <c r="G24" s="112">
        <v>1751</v>
      </c>
      <c r="H24" s="112">
        <v>66924</v>
      </c>
      <c r="I24" s="332" t="s">
        <v>982</v>
      </c>
      <c r="J24" s="332" t="s">
        <v>982</v>
      </c>
      <c r="K24" s="112">
        <v>3960</v>
      </c>
      <c r="L24" s="333" t="s">
        <v>982</v>
      </c>
      <c r="M24" s="332" t="s">
        <v>982</v>
      </c>
      <c r="N24" s="333" t="s">
        <v>982</v>
      </c>
      <c r="O24" s="332" t="s">
        <v>982</v>
      </c>
      <c r="P24" s="332" t="s">
        <v>982</v>
      </c>
      <c r="Q24" s="332" t="s">
        <v>982</v>
      </c>
      <c r="R24" s="332" t="s">
        <v>982</v>
      </c>
      <c r="S24" s="332" t="s">
        <v>982</v>
      </c>
      <c r="T24" s="332" t="s">
        <v>982</v>
      </c>
      <c r="U24" s="332" t="s">
        <v>982</v>
      </c>
      <c r="V24" s="332" t="s">
        <v>982</v>
      </c>
      <c r="W24" s="35"/>
      <c r="X24" s="1048"/>
      <c r="Y24" s="36"/>
      <c r="Z24" s="340" t="s">
        <v>8</v>
      </c>
      <c r="AA24" s="332" t="s">
        <v>982</v>
      </c>
      <c r="AB24" s="332" t="s">
        <v>982</v>
      </c>
      <c r="AC24" s="332" t="s">
        <v>982</v>
      </c>
      <c r="AD24" s="112">
        <v>3300</v>
      </c>
      <c r="AE24" s="332" t="s">
        <v>982</v>
      </c>
      <c r="AF24" s="332" t="s">
        <v>982</v>
      </c>
      <c r="AG24" s="332" t="s">
        <v>982</v>
      </c>
      <c r="AH24" s="333" t="s">
        <v>982</v>
      </c>
      <c r="AI24" s="332" t="s">
        <v>982</v>
      </c>
      <c r="AJ24" s="332" t="s">
        <v>982</v>
      </c>
      <c r="AK24" s="332" t="s">
        <v>982</v>
      </c>
      <c r="AL24" s="332" t="s">
        <v>982</v>
      </c>
      <c r="AM24" s="332" t="s">
        <v>982</v>
      </c>
      <c r="AN24" s="332" t="s">
        <v>982</v>
      </c>
      <c r="AO24" s="332" t="s">
        <v>982</v>
      </c>
      <c r="AP24" s="332" t="s">
        <v>982</v>
      </c>
      <c r="AQ24" s="114">
        <v>59664</v>
      </c>
    </row>
    <row r="25" spans="1:43" s="4" customFormat="1" ht="1.5" customHeight="1">
      <c r="A25" s="35"/>
      <c r="B25" s="35"/>
      <c r="C25" s="36"/>
      <c r="D25" s="119"/>
      <c r="E25" s="112"/>
      <c r="F25" s="112"/>
      <c r="G25" s="112"/>
      <c r="H25" s="112"/>
      <c r="I25" s="112"/>
      <c r="J25" s="112"/>
      <c r="K25" s="112"/>
      <c r="L25" s="113"/>
      <c r="M25" s="112"/>
      <c r="N25" s="113"/>
      <c r="O25" s="112"/>
      <c r="P25" s="112"/>
      <c r="Q25" s="112"/>
      <c r="R25" s="112"/>
      <c r="S25" s="112"/>
      <c r="T25" s="112"/>
      <c r="U25" s="112"/>
      <c r="V25" s="112"/>
      <c r="W25" s="35"/>
      <c r="X25" s="35"/>
      <c r="Y25" s="36"/>
      <c r="Z25" s="119"/>
      <c r="AA25" s="112"/>
      <c r="AB25" s="112"/>
      <c r="AC25" s="112"/>
      <c r="AD25" s="112"/>
      <c r="AE25" s="112"/>
      <c r="AF25" s="52"/>
      <c r="AG25" s="52"/>
      <c r="AH25" s="120"/>
      <c r="AI25" s="52"/>
      <c r="AJ25" s="52"/>
      <c r="AK25" s="52"/>
      <c r="AL25" s="52"/>
      <c r="AM25" s="52"/>
      <c r="AN25" s="52"/>
      <c r="AO25" s="52"/>
      <c r="AP25" s="52"/>
      <c r="AQ25" s="121"/>
    </row>
    <row r="26" spans="1:43" s="2" customFormat="1" ht="12.75" customHeight="1">
      <c r="A26" s="35"/>
      <c r="B26" s="1046" t="s">
        <v>253</v>
      </c>
      <c r="C26" s="36"/>
      <c r="D26" s="340" t="s">
        <v>10</v>
      </c>
      <c r="E26" s="332" t="s">
        <v>982</v>
      </c>
      <c r="F26" s="332" t="s">
        <v>982</v>
      </c>
      <c r="G26" s="332" t="s">
        <v>982</v>
      </c>
      <c r="H26" s="332" t="s">
        <v>982</v>
      </c>
      <c r="I26" s="332" t="s">
        <v>982</v>
      </c>
      <c r="J26" s="332" t="s">
        <v>982</v>
      </c>
      <c r="K26" s="332" t="s">
        <v>982</v>
      </c>
      <c r="L26" s="333" t="s">
        <v>982</v>
      </c>
      <c r="M26" s="332" t="s">
        <v>982</v>
      </c>
      <c r="N26" s="333" t="s">
        <v>982</v>
      </c>
      <c r="O26" s="332" t="s">
        <v>982</v>
      </c>
      <c r="P26" s="332" t="s">
        <v>982</v>
      </c>
      <c r="Q26" s="332" t="s">
        <v>982</v>
      </c>
      <c r="R26" s="332" t="s">
        <v>982</v>
      </c>
      <c r="S26" s="332" t="s">
        <v>982</v>
      </c>
      <c r="T26" s="332" t="s">
        <v>982</v>
      </c>
      <c r="U26" s="332" t="s">
        <v>982</v>
      </c>
      <c r="V26" s="332" t="s">
        <v>982</v>
      </c>
      <c r="W26" s="35"/>
      <c r="X26" s="1046" t="s">
        <v>253</v>
      </c>
      <c r="Y26" s="36"/>
      <c r="Z26" s="340" t="s">
        <v>10</v>
      </c>
      <c r="AA26" s="332" t="s">
        <v>982</v>
      </c>
      <c r="AB26" s="332" t="s">
        <v>982</v>
      </c>
      <c r="AC26" s="332" t="s">
        <v>982</v>
      </c>
      <c r="AD26" s="332" t="s">
        <v>982</v>
      </c>
      <c r="AE26" s="332" t="s">
        <v>982</v>
      </c>
      <c r="AF26" s="332" t="s">
        <v>982</v>
      </c>
      <c r="AG26" s="332" t="s">
        <v>982</v>
      </c>
      <c r="AH26" s="333" t="s">
        <v>982</v>
      </c>
      <c r="AI26" s="332" t="s">
        <v>982</v>
      </c>
      <c r="AJ26" s="332" t="s">
        <v>982</v>
      </c>
      <c r="AK26" s="332" t="s">
        <v>982</v>
      </c>
      <c r="AL26" s="332" t="s">
        <v>982</v>
      </c>
      <c r="AM26" s="332" t="s">
        <v>982</v>
      </c>
      <c r="AN26" s="332" t="s">
        <v>982</v>
      </c>
      <c r="AO26" s="332" t="s">
        <v>982</v>
      </c>
      <c r="AP26" s="332" t="s">
        <v>982</v>
      </c>
      <c r="AQ26" s="334" t="s">
        <v>982</v>
      </c>
    </row>
    <row r="27" spans="1:43" s="2" customFormat="1" ht="12.75" customHeight="1">
      <c r="A27" s="35"/>
      <c r="B27" s="1048"/>
      <c r="C27" s="36"/>
      <c r="D27" s="340" t="s">
        <v>7</v>
      </c>
      <c r="E27" s="112">
        <v>2000</v>
      </c>
      <c r="F27" s="112">
        <v>1320</v>
      </c>
      <c r="G27" s="112">
        <v>680</v>
      </c>
      <c r="H27" s="112">
        <v>95040</v>
      </c>
      <c r="I27" s="332" t="s">
        <v>982</v>
      </c>
      <c r="J27" s="332" t="s">
        <v>982</v>
      </c>
      <c r="K27" s="332" t="s">
        <v>982</v>
      </c>
      <c r="L27" s="333" t="s">
        <v>982</v>
      </c>
      <c r="M27" s="332" t="s">
        <v>982</v>
      </c>
      <c r="N27" s="333" t="s">
        <v>982</v>
      </c>
      <c r="O27" s="332" t="s">
        <v>982</v>
      </c>
      <c r="P27" s="332" t="s">
        <v>982</v>
      </c>
      <c r="Q27" s="332" t="s">
        <v>982</v>
      </c>
      <c r="R27" s="332" t="s">
        <v>982</v>
      </c>
      <c r="S27" s="332" t="s">
        <v>982</v>
      </c>
      <c r="T27" s="332" t="s">
        <v>982</v>
      </c>
      <c r="U27" s="332" t="s">
        <v>982</v>
      </c>
      <c r="V27" s="332" t="s">
        <v>982</v>
      </c>
      <c r="W27" s="35"/>
      <c r="X27" s="1048"/>
      <c r="Y27" s="36"/>
      <c r="Z27" s="340" t="s">
        <v>7</v>
      </c>
      <c r="AA27" s="332" t="s">
        <v>982</v>
      </c>
      <c r="AB27" s="332" t="s">
        <v>982</v>
      </c>
      <c r="AC27" s="332" t="s">
        <v>982</v>
      </c>
      <c r="AD27" s="332" t="s">
        <v>982</v>
      </c>
      <c r="AE27" s="332" t="s">
        <v>982</v>
      </c>
      <c r="AF27" s="332" t="s">
        <v>982</v>
      </c>
      <c r="AG27" s="332" t="s">
        <v>982</v>
      </c>
      <c r="AH27" s="333" t="s">
        <v>982</v>
      </c>
      <c r="AI27" s="332" t="s">
        <v>982</v>
      </c>
      <c r="AJ27" s="332" t="s">
        <v>982</v>
      </c>
      <c r="AK27" s="332" t="s">
        <v>982</v>
      </c>
      <c r="AL27" s="332" t="s">
        <v>982</v>
      </c>
      <c r="AM27" s="332" t="s">
        <v>982</v>
      </c>
      <c r="AN27" s="112">
        <v>95040</v>
      </c>
      <c r="AO27" s="332" t="s">
        <v>982</v>
      </c>
      <c r="AP27" s="332" t="s">
        <v>982</v>
      </c>
      <c r="AQ27" s="334" t="s">
        <v>982</v>
      </c>
    </row>
    <row r="28" spans="1:43" s="4" customFormat="1" ht="19.5" customHeight="1">
      <c r="A28" s="35"/>
      <c r="B28" s="1048"/>
      <c r="C28" s="36"/>
      <c r="D28" s="340" t="s">
        <v>8</v>
      </c>
      <c r="E28" s="112">
        <v>1500</v>
      </c>
      <c r="F28" s="112">
        <v>990</v>
      </c>
      <c r="G28" s="112">
        <v>510</v>
      </c>
      <c r="H28" s="112">
        <v>247500</v>
      </c>
      <c r="I28" s="332" t="s">
        <v>982</v>
      </c>
      <c r="J28" s="332" t="s">
        <v>982</v>
      </c>
      <c r="K28" s="332" t="s">
        <v>982</v>
      </c>
      <c r="L28" s="333" t="s">
        <v>982</v>
      </c>
      <c r="M28" s="332" t="s">
        <v>982</v>
      </c>
      <c r="N28" s="333" t="s">
        <v>982</v>
      </c>
      <c r="O28" s="332" t="s">
        <v>982</v>
      </c>
      <c r="P28" s="332" t="s">
        <v>982</v>
      </c>
      <c r="Q28" s="332" t="s">
        <v>982</v>
      </c>
      <c r="R28" s="332" t="s">
        <v>982</v>
      </c>
      <c r="S28" s="332" t="s">
        <v>982</v>
      </c>
      <c r="T28" s="332" t="s">
        <v>982</v>
      </c>
      <c r="U28" s="332" t="s">
        <v>982</v>
      </c>
      <c r="V28" s="332" t="s">
        <v>982</v>
      </c>
      <c r="W28" s="35"/>
      <c r="X28" s="1048"/>
      <c r="Y28" s="36"/>
      <c r="Z28" s="340" t="s">
        <v>8</v>
      </c>
      <c r="AA28" s="332" t="s">
        <v>982</v>
      </c>
      <c r="AB28" s="332" t="s">
        <v>982</v>
      </c>
      <c r="AC28" s="332" t="s">
        <v>982</v>
      </c>
      <c r="AD28" s="332" t="s">
        <v>982</v>
      </c>
      <c r="AE28" s="332" t="s">
        <v>982</v>
      </c>
      <c r="AF28" s="332" t="s">
        <v>982</v>
      </c>
      <c r="AG28" s="332" t="s">
        <v>982</v>
      </c>
      <c r="AH28" s="333" t="s">
        <v>982</v>
      </c>
      <c r="AI28" s="332" t="s">
        <v>982</v>
      </c>
      <c r="AJ28" s="332" t="s">
        <v>982</v>
      </c>
      <c r="AK28" s="332" t="s">
        <v>982</v>
      </c>
      <c r="AL28" s="332" t="s">
        <v>982</v>
      </c>
      <c r="AM28" s="332" t="s">
        <v>982</v>
      </c>
      <c r="AN28" s="112">
        <v>247500</v>
      </c>
      <c r="AO28" s="332" t="s">
        <v>982</v>
      </c>
      <c r="AP28" s="332" t="s">
        <v>982</v>
      </c>
      <c r="AQ28" s="334" t="s">
        <v>982</v>
      </c>
    </row>
    <row r="29" spans="1:43" s="4" customFormat="1" ht="1.5" customHeight="1">
      <c r="A29" s="35"/>
      <c r="B29" s="35"/>
      <c r="C29" s="36"/>
      <c r="D29" s="119"/>
      <c r="E29" s="112"/>
      <c r="F29" s="112"/>
      <c r="G29" s="112"/>
      <c r="H29" s="112"/>
      <c r="I29" s="112"/>
      <c r="J29" s="112"/>
      <c r="K29" s="112"/>
      <c r="L29" s="113"/>
      <c r="M29" s="112"/>
      <c r="N29" s="113"/>
      <c r="O29" s="112"/>
      <c r="P29" s="112"/>
      <c r="Q29" s="112"/>
      <c r="R29" s="112"/>
      <c r="S29" s="112"/>
      <c r="T29" s="112"/>
      <c r="U29" s="112"/>
      <c r="V29" s="112"/>
      <c r="W29" s="35"/>
      <c r="X29" s="35"/>
      <c r="Y29" s="36"/>
      <c r="Z29" s="119"/>
      <c r="AA29" s="112"/>
      <c r="AB29" s="112"/>
      <c r="AC29" s="112"/>
      <c r="AD29" s="112"/>
      <c r="AE29" s="112"/>
      <c r="AF29" s="52"/>
      <c r="AG29" s="52"/>
      <c r="AH29" s="120"/>
      <c r="AI29" s="52"/>
      <c r="AJ29" s="52"/>
      <c r="AK29" s="52"/>
      <c r="AL29" s="52"/>
      <c r="AM29" s="52"/>
      <c r="AN29" s="52"/>
      <c r="AO29" s="52"/>
      <c r="AP29" s="52"/>
      <c r="AQ29" s="121"/>
    </row>
    <row r="30" spans="1:43" s="2" customFormat="1" ht="12.75" customHeight="1">
      <c r="A30" s="35"/>
      <c r="B30" s="1046" t="s">
        <v>254</v>
      </c>
      <c r="C30" s="36"/>
      <c r="D30" s="340" t="s">
        <v>10</v>
      </c>
      <c r="E30" s="332" t="s">
        <v>982</v>
      </c>
      <c r="F30" s="332" t="s">
        <v>982</v>
      </c>
      <c r="G30" s="332" t="s">
        <v>982</v>
      </c>
      <c r="H30" s="332" t="s">
        <v>982</v>
      </c>
      <c r="I30" s="332" t="s">
        <v>982</v>
      </c>
      <c r="J30" s="332" t="s">
        <v>982</v>
      </c>
      <c r="K30" s="332" t="s">
        <v>982</v>
      </c>
      <c r="L30" s="333" t="s">
        <v>982</v>
      </c>
      <c r="M30" s="332" t="s">
        <v>982</v>
      </c>
      <c r="N30" s="333" t="s">
        <v>982</v>
      </c>
      <c r="O30" s="332" t="s">
        <v>982</v>
      </c>
      <c r="P30" s="332" t="s">
        <v>982</v>
      </c>
      <c r="Q30" s="332" t="s">
        <v>982</v>
      </c>
      <c r="R30" s="332" t="s">
        <v>982</v>
      </c>
      <c r="S30" s="332" t="s">
        <v>982</v>
      </c>
      <c r="T30" s="332" t="s">
        <v>982</v>
      </c>
      <c r="U30" s="332" t="s">
        <v>982</v>
      </c>
      <c r="V30" s="332" t="s">
        <v>982</v>
      </c>
      <c r="W30" s="35"/>
      <c r="X30" s="1046" t="s">
        <v>254</v>
      </c>
      <c r="Y30" s="36"/>
      <c r="Z30" s="340" t="s">
        <v>10</v>
      </c>
      <c r="AA30" s="332" t="s">
        <v>982</v>
      </c>
      <c r="AB30" s="332" t="s">
        <v>982</v>
      </c>
      <c r="AC30" s="332" t="s">
        <v>982</v>
      </c>
      <c r="AD30" s="332" t="s">
        <v>982</v>
      </c>
      <c r="AE30" s="332" t="s">
        <v>982</v>
      </c>
      <c r="AF30" s="332" t="s">
        <v>982</v>
      </c>
      <c r="AG30" s="332" t="s">
        <v>982</v>
      </c>
      <c r="AH30" s="333" t="s">
        <v>982</v>
      </c>
      <c r="AI30" s="332" t="s">
        <v>982</v>
      </c>
      <c r="AJ30" s="332" t="s">
        <v>982</v>
      </c>
      <c r="AK30" s="332" t="s">
        <v>982</v>
      </c>
      <c r="AL30" s="332" t="s">
        <v>982</v>
      </c>
      <c r="AM30" s="332" t="s">
        <v>982</v>
      </c>
      <c r="AN30" s="332" t="s">
        <v>982</v>
      </c>
      <c r="AO30" s="332" t="s">
        <v>982</v>
      </c>
      <c r="AP30" s="332" t="s">
        <v>982</v>
      </c>
      <c r="AQ30" s="334" t="s">
        <v>982</v>
      </c>
    </row>
    <row r="31" spans="1:43" s="2" customFormat="1" ht="12.75" customHeight="1">
      <c r="A31" s="35"/>
      <c r="B31" s="1048"/>
      <c r="C31" s="36"/>
      <c r="D31" s="340" t="s">
        <v>7</v>
      </c>
      <c r="E31" s="112">
        <v>3800</v>
      </c>
      <c r="F31" s="112">
        <v>2508</v>
      </c>
      <c r="G31" s="112">
        <v>1292</v>
      </c>
      <c r="H31" s="112">
        <v>163088</v>
      </c>
      <c r="I31" s="332" t="s">
        <v>982</v>
      </c>
      <c r="J31" s="332" t="s">
        <v>982</v>
      </c>
      <c r="K31" s="112">
        <v>11088</v>
      </c>
      <c r="L31" s="333" t="s">
        <v>982</v>
      </c>
      <c r="M31" s="332" t="s">
        <v>982</v>
      </c>
      <c r="N31" s="333" t="s">
        <v>982</v>
      </c>
      <c r="O31" s="332" t="s">
        <v>982</v>
      </c>
      <c r="P31" s="332" t="s">
        <v>982</v>
      </c>
      <c r="Q31" s="332" t="s">
        <v>982</v>
      </c>
      <c r="R31" s="332" t="s">
        <v>982</v>
      </c>
      <c r="S31" s="332" t="s">
        <v>982</v>
      </c>
      <c r="T31" s="332" t="s">
        <v>982</v>
      </c>
      <c r="U31" s="332" t="s">
        <v>982</v>
      </c>
      <c r="V31" s="332" t="s">
        <v>982</v>
      </c>
      <c r="W31" s="35"/>
      <c r="X31" s="1048"/>
      <c r="Y31" s="36"/>
      <c r="Z31" s="340" t="s">
        <v>7</v>
      </c>
      <c r="AA31" s="332" t="s">
        <v>982</v>
      </c>
      <c r="AB31" s="332" t="s">
        <v>982</v>
      </c>
      <c r="AC31" s="332" t="s">
        <v>982</v>
      </c>
      <c r="AD31" s="332" t="s">
        <v>982</v>
      </c>
      <c r="AE31" s="332" t="s">
        <v>982</v>
      </c>
      <c r="AF31" s="332" t="s">
        <v>982</v>
      </c>
      <c r="AG31" s="332" t="s">
        <v>982</v>
      </c>
      <c r="AH31" s="333" t="s">
        <v>982</v>
      </c>
      <c r="AI31" s="332" t="s">
        <v>982</v>
      </c>
      <c r="AJ31" s="332" t="s">
        <v>982</v>
      </c>
      <c r="AK31" s="332" t="s">
        <v>982</v>
      </c>
      <c r="AL31" s="332" t="s">
        <v>982</v>
      </c>
      <c r="AM31" s="332" t="s">
        <v>982</v>
      </c>
      <c r="AN31" s="112">
        <v>152000</v>
      </c>
      <c r="AO31" s="332" t="s">
        <v>982</v>
      </c>
      <c r="AP31" s="332" t="s">
        <v>982</v>
      </c>
      <c r="AQ31" s="334" t="s">
        <v>982</v>
      </c>
    </row>
    <row r="32" spans="1:43" s="4" customFormat="1" ht="19.5" customHeight="1">
      <c r="A32" s="35"/>
      <c r="B32" s="1048"/>
      <c r="C32" s="36"/>
      <c r="D32" s="340" t="s">
        <v>8</v>
      </c>
      <c r="E32" s="112">
        <v>2000</v>
      </c>
      <c r="F32" s="112">
        <v>1320</v>
      </c>
      <c r="G32" s="112">
        <v>680</v>
      </c>
      <c r="H32" s="112">
        <v>95000</v>
      </c>
      <c r="I32" s="332" t="s">
        <v>982</v>
      </c>
      <c r="J32" s="332" t="s">
        <v>982</v>
      </c>
      <c r="K32" s="332" t="s">
        <v>982</v>
      </c>
      <c r="L32" s="333" t="s">
        <v>982</v>
      </c>
      <c r="M32" s="332" t="s">
        <v>982</v>
      </c>
      <c r="N32" s="333" t="s">
        <v>982</v>
      </c>
      <c r="O32" s="332" t="s">
        <v>982</v>
      </c>
      <c r="P32" s="332" t="s">
        <v>982</v>
      </c>
      <c r="Q32" s="332" t="s">
        <v>982</v>
      </c>
      <c r="R32" s="332" t="s">
        <v>982</v>
      </c>
      <c r="S32" s="332" t="s">
        <v>982</v>
      </c>
      <c r="T32" s="332" t="s">
        <v>982</v>
      </c>
      <c r="U32" s="332" t="s">
        <v>982</v>
      </c>
      <c r="V32" s="332" t="s">
        <v>982</v>
      </c>
      <c r="W32" s="35"/>
      <c r="X32" s="1048"/>
      <c r="Y32" s="36"/>
      <c r="Z32" s="340" t="s">
        <v>8</v>
      </c>
      <c r="AA32" s="332" t="s">
        <v>982</v>
      </c>
      <c r="AB32" s="332" t="s">
        <v>982</v>
      </c>
      <c r="AC32" s="332" t="s">
        <v>982</v>
      </c>
      <c r="AD32" s="332" t="s">
        <v>982</v>
      </c>
      <c r="AE32" s="332" t="s">
        <v>982</v>
      </c>
      <c r="AF32" s="332" t="s">
        <v>982</v>
      </c>
      <c r="AG32" s="332" t="s">
        <v>982</v>
      </c>
      <c r="AH32" s="333" t="s">
        <v>982</v>
      </c>
      <c r="AI32" s="332" t="s">
        <v>982</v>
      </c>
      <c r="AJ32" s="332" t="s">
        <v>982</v>
      </c>
      <c r="AK32" s="332" t="s">
        <v>982</v>
      </c>
      <c r="AL32" s="332" t="s">
        <v>982</v>
      </c>
      <c r="AM32" s="332" t="s">
        <v>982</v>
      </c>
      <c r="AN32" s="112">
        <v>95000</v>
      </c>
      <c r="AO32" s="332" t="s">
        <v>982</v>
      </c>
      <c r="AP32" s="332" t="s">
        <v>982</v>
      </c>
      <c r="AQ32" s="334" t="s">
        <v>982</v>
      </c>
    </row>
    <row r="33" spans="1:43" s="4" customFormat="1" ht="1.5" customHeight="1">
      <c r="A33" s="35"/>
      <c r="B33" s="35"/>
      <c r="C33" s="36"/>
      <c r="D33" s="119"/>
      <c r="E33" s="112"/>
      <c r="F33" s="112"/>
      <c r="G33" s="112"/>
      <c r="H33" s="112"/>
      <c r="I33" s="112"/>
      <c r="J33" s="112"/>
      <c r="K33" s="112"/>
      <c r="L33" s="113"/>
      <c r="M33" s="112"/>
      <c r="N33" s="113"/>
      <c r="O33" s="112"/>
      <c r="P33" s="112"/>
      <c r="Q33" s="112"/>
      <c r="R33" s="112"/>
      <c r="S33" s="112"/>
      <c r="T33" s="112"/>
      <c r="U33" s="112"/>
      <c r="V33" s="112"/>
      <c r="W33" s="35"/>
      <c r="X33" s="35"/>
      <c r="Y33" s="36"/>
      <c r="Z33" s="119"/>
      <c r="AA33" s="112"/>
      <c r="AB33" s="112"/>
      <c r="AC33" s="112"/>
      <c r="AD33" s="112"/>
      <c r="AE33" s="112"/>
      <c r="AF33" s="52"/>
      <c r="AG33" s="52"/>
      <c r="AH33" s="120"/>
      <c r="AI33" s="52"/>
      <c r="AJ33" s="52"/>
      <c r="AK33" s="52"/>
      <c r="AL33" s="52"/>
      <c r="AM33" s="52"/>
      <c r="AN33" s="52"/>
      <c r="AO33" s="52"/>
      <c r="AP33" s="52"/>
      <c r="AQ33" s="121"/>
    </row>
    <row r="34" spans="1:43" s="4" customFormat="1" ht="12.75" customHeight="1">
      <c r="A34" s="35"/>
      <c r="B34" s="1046" t="s">
        <v>255</v>
      </c>
      <c r="C34" s="36"/>
      <c r="D34" s="340" t="s">
        <v>10</v>
      </c>
      <c r="E34" s="112">
        <v>1320</v>
      </c>
      <c r="F34" s="112">
        <v>1320</v>
      </c>
      <c r="G34" s="332" t="s">
        <v>982</v>
      </c>
      <c r="H34" s="112">
        <v>85536</v>
      </c>
      <c r="I34" s="332" t="s">
        <v>982</v>
      </c>
      <c r="J34" s="332" t="s">
        <v>982</v>
      </c>
      <c r="K34" s="332" t="s">
        <v>982</v>
      </c>
      <c r="L34" s="333" t="s">
        <v>982</v>
      </c>
      <c r="M34" s="332" t="s">
        <v>982</v>
      </c>
      <c r="N34" s="333" t="s">
        <v>982</v>
      </c>
      <c r="O34" s="332" t="s">
        <v>982</v>
      </c>
      <c r="P34" s="332" t="s">
        <v>982</v>
      </c>
      <c r="Q34" s="332" t="s">
        <v>982</v>
      </c>
      <c r="R34" s="332" t="s">
        <v>982</v>
      </c>
      <c r="S34" s="332" t="s">
        <v>982</v>
      </c>
      <c r="T34" s="332" t="s">
        <v>982</v>
      </c>
      <c r="U34" s="332" t="s">
        <v>982</v>
      </c>
      <c r="V34" s="332" t="s">
        <v>982</v>
      </c>
      <c r="W34" s="35"/>
      <c r="X34" s="1046" t="s">
        <v>255</v>
      </c>
      <c r="Y34" s="36"/>
      <c r="Z34" s="340" t="s">
        <v>10</v>
      </c>
      <c r="AA34" s="332" t="s">
        <v>982</v>
      </c>
      <c r="AB34" s="332" t="s">
        <v>982</v>
      </c>
      <c r="AC34" s="332" t="s">
        <v>982</v>
      </c>
      <c r="AD34" s="332" t="s">
        <v>982</v>
      </c>
      <c r="AE34" s="332" t="s">
        <v>982</v>
      </c>
      <c r="AF34" s="332" t="s">
        <v>982</v>
      </c>
      <c r="AG34" s="332" t="s">
        <v>982</v>
      </c>
      <c r="AH34" s="333" t="s">
        <v>982</v>
      </c>
      <c r="AI34" s="332" t="s">
        <v>982</v>
      </c>
      <c r="AJ34" s="332" t="s">
        <v>982</v>
      </c>
      <c r="AK34" s="332" t="s">
        <v>982</v>
      </c>
      <c r="AL34" s="332" t="s">
        <v>982</v>
      </c>
      <c r="AM34" s="332" t="s">
        <v>982</v>
      </c>
      <c r="AN34" s="112">
        <v>85536</v>
      </c>
      <c r="AO34" s="332" t="s">
        <v>982</v>
      </c>
      <c r="AP34" s="332" t="s">
        <v>982</v>
      </c>
      <c r="AQ34" s="334" t="s">
        <v>982</v>
      </c>
    </row>
    <row r="35" spans="1:43" s="4" customFormat="1" ht="12.75" customHeight="1">
      <c r="A35" s="35"/>
      <c r="B35" s="1048"/>
      <c r="C35" s="36"/>
      <c r="D35" s="340" t="s">
        <v>7</v>
      </c>
      <c r="E35" s="112">
        <v>1320</v>
      </c>
      <c r="F35" s="112">
        <v>1320</v>
      </c>
      <c r="G35" s="332" t="s">
        <v>982</v>
      </c>
      <c r="H35" s="112">
        <v>85536</v>
      </c>
      <c r="I35" s="332" t="s">
        <v>982</v>
      </c>
      <c r="J35" s="332" t="s">
        <v>982</v>
      </c>
      <c r="K35" s="332" t="s">
        <v>982</v>
      </c>
      <c r="L35" s="333" t="s">
        <v>982</v>
      </c>
      <c r="M35" s="332" t="s">
        <v>982</v>
      </c>
      <c r="N35" s="333" t="s">
        <v>982</v>
      </c>
      <c r="O35" s="332" t="s">
        <v>982</v>
      </c>
      <c r="P35" s="332" t="s">
        <v>982</v>
      </c>
      <c r="Q35" s="332" t="s">
        <v>982</v>
      </c>
      <c r="R35" s="332" t="s">
        <v>982</v>
      </c>
      <c r="S35" s="332" t="s">
        <v>982</v>
      </c>
      <c r="T35" s="332" t="s">
        <v>982</v>
      </c>
      <c r="U35" s="332" t="s">
        <v>982</v>
      </c>
      <c r="V35" s="332" t="s">
        <v>982</v>
      </c>
      <c r="W35" s="35"/>
      <c r="X35" s="1048"/>
      <c r="Y35" s="36"/>
      <c r="Z35" s="340" t="s">
        <v>7</v>
      </c>
      <c r="AA35" s="332" t="s">
        <v>982</v>
      </c>
      <c r="AB35" s="332" t="s">
        <v>982</v>
      </c>
      <c r="AC35" s="332" t="s">
        <v>982</v>
      </c>
      <c r="AD35" s="332" t="s">
        <v>982</v>
      </c>
      <c r="AE35" s="332" t="s">
        <v>982</v>
      </c>
      <c r="AF35" s="332" t="s">
        <v>982</v>
      </c>
      <c r="AG35" s="332" t="s">
        <v>982</v>
      </c>
      <c r="AH35" s="333" t="s">
        <v>982</v>
      </c>
      <c r="AI35" s="332" t="s">
        <v>982</v>
      </c>
      <c r="AJ35" s="332" t="s">
        <v>982</v>
      </c>
      <c r="AK35" s="332" t="s">
        <v>982</v>
      </c>
      <c r="AL35" s="332" t="s">
        <v>982</v>
      </c>
      <c r="AM35" s="332" t="s">
        <v>982</v>
      </c>
      <c r="AN35" s="112">
        <v>85536</v>
      </c>
      <c r="AO35" s="332" t="s">
        <v>982</v>
      </c>
      <c r="AP35" s="332" t="s">
        <v>982</v>
      </c>
      <c r="AQ35" s="334" t="s">
        <v>982</v>
      </c>
    </row>
    <row r="36" spans="1:43" s="4" customFormat="1" ht="19.5" customHeight="1">
      <c r="A36" s="35"/>
      <c r="B36" s="1048"/>
      <c r="C36" s="36"/>
      <c r="D36" s="340" t="s">
        <v>8</v>
      </c>
      <c r="E36" s="332" t="s">
        <v>982</v>
      </c>
      <c r="F36" s="332" t="s">
        <v>982</v>
      </c>
      <c r="G36" s="332" t="s">
        <v>982</v>
      </c>
      <c r="H36" s="332" t="s">
        <v>982</v>
      </c>
      <c r="I36" s="332" t="s">
        <v>982</v>
      </c>
      <c r="J36" s="332" t="s">
        <v>982</v>
      </c>
      <c r="K36" s="332" t="s">
        <v>982</v>
      </c>
      <c r="L36" s="333" t="s">
        <v>982</v>
      </c>
      <c r="M36" s="332" t="s">
        <v>982</v>
      </c>
      <c r="N36" s="333" t="s">
        <v>982</v>
      </c>
      <c r="O36" s="332" t="s">
        <v>982</v>
      </c>
      <c r="P36" s="332" t="s">
        <v>982</v>
      </c>
      <c r="Q36" s="332" t="s">
        <v>982</v>
      </c>
      <c r="R36" s="332" t="s">
        <v>982</v>
      </c>
      <c r="S36" s="332" t="s">
        <v>982</v>
      </c>
      <c r="T36" s="332" t="s">
        <v>982</v>
      </c>
      <c r="U36" s="332" t="s">
        <v>982</v>
      </c>
      <c r="V36" s="332" t="s">
        <v>982</v>
      </c>
      <c r="W36" s="35"/>
      <c r="X36" s="1048"/>
      <c r="Y36" s="36"/>
      <c r="Z36" s="340" t="s">
        <v>8</v>
      </c>
      <c r="AA36" s="332" t="s">
        <v>982</v>
      </c>
      <c r="AB36" s="332" t="s">
        <v>982</v>
      </c>
      <c r="AC36" s="332" t="s">
        <v>982</v>
      </c>
      <c r="AD36" s="332" t="s">
        <v>982</v>
      </c>
      <c r="AE36" s="332" t="s">
        <v>982</v>
      </c>
      <c r="AF36" s="332" t="s">
        <v>982</v>
      </c>
      <c r="AG36" s="332" t="s">
        <v>982</v>
      </c>
      <c r="AH36" s="333" t="s">
        <v>982</v>
      </c>
      <c r="AI36" s="332" t="s">
        <v>982</v>
      </c>
      <c r="AJ36" s="332" t="s">
        <v>982</v>
      </c>
      <c r="AK36" s="332" t="s">
        <v>982</v>
      </c>
      <c r="AL36" s="332" t="s">
        <v>982</v>
      </c>
      <c r="AM36" s="332" t="s">
        <v>982</v>
      </c>
      <c r="AN36" s="332" t="s">
        <v>982</v>
      </c>
      <c r="AO36" s="332" t="s">
        <v>982</v>
      </c>
      <c r="AP36" s="332" t="s">
        <v>982</v>
      </c>
      <c r="AQ36" s="334" t="s">
        <v>982</v>
      </c>
    </row>
    <row r="37" spans="1:43" s="4" customFormat="1" ht="1.5" customHeight="1">
      <c r="A37" s="35"/>
      <c r="B37" s="35"/>
      <c r="C37" s="36"/>
      <c r="D37" s="119"/>
      <c r="E37" s="112"/>
      <c r="F37" s="112"/>
      <c r="G37" s="112"/>
      <c r="H37" s="112"/>
      <c r="I37" s="112"/>
      <c r="J37" s="112"/>
      <c r="K37" s="112"/>
      <c r="L37" s="113"/>
      <c r="M37" s="112"/>
      <c r="N37" s="113"/>
      <c r="O37" s="112"/>
      <c r="P37" s="112"/>
      <c r="Q37" s="112"/>
      <c r="R37" s="112"/>
      <c r="S37" s="112"/>
      <c r="T37" s="112"/>
      <c r="U37" s="112"/>
      <c r="V37" s="112"/>
      <c r="W37" s="35"/>
      <c r="X37" s="35"/>
      <c r="Y37" s="36"/>
      <c r="Z37" s="119"/>
      <c r="AA37" s="112"/>
      <c r="AB37" s="112"/>
      <c r="AC37" s="112"/>
      <c r="AD37" s="112"/>
      <c r="AE37" s="112"/>
      <c r="AF37" s="52"/>
      <c r="AG37" s="52"/>
      <c r="AH37" s="120"/>
      <c r="AI37" s="52"/>
      <c r="AJ37" s="52"/>
      <c r="AK37" s="52"/>
      <c r="AL37" s="52"/>
      <c r="AM37" s="52"/>
      <c r="AN37" s="52"/>
      <c r="AO37" s="52"/>
      <c r="AP37" s="52"/>
      <c r="AQ37" s="121"/>
    </row>
    <row r="38" spans="1:43" s="2" customFormat="1" ht="12.75" customHeight="1">
      <c r="A38" s="35"/>
      <c r="B38" s="1046" t="s">
        <v>256</v>
      </c>
      <c r="C38" s="36"/>
      <c r="D38" s="340" t="s">
        <v>10</v>
      </c>
      <c r="E38" s="332" t="s">
        <v>982</v>
      </c>
      <c r="F38" s="332" t="s">
        <v>982</v>
      </c>
      <c r="G38" s="332" t="s">
        <v>982</v>
      </c>
      <c r="H38" s="332" t="s">
        <v>982</v>
      </c>
      <c r="I38" s="332" t="s">
        <v>982</v>
      </c>
      <c r="J38" s="332" t="s">
        <v>982</v>
      </c>
      <c r="K38" s="332" t="s">
        <v>982</v>
      </c>
      <c r="L38" s="333" t="s">
        <v>982</v>
      </c>
      <c r="M38" s="332" t="s">
        <v>982</v>
      </c>
      <c r="N38" s="333" t="s">
        <v>982</v>
      </c>
      <c r="O38" s="332" t="s">
        <v>982</v>
      </c>
      <c r="P38" s="332" t="s">
        <v>982</v>
      </c>
      <c r="Q38" s="332" t="s">
        <v>982</v>
      </c>
      <c r="R38" s="332" t="s">
        <v>982</v>
      </c>
      <c r="S38" s="332" t="s">
        <v>982</v>
      </c>
      <c r="T38" s="332" t="s">
        <v>982</v>
      </c>
      <c r="U38" s="332" t="s">
        <v>982</v>
      </c>
      <c r="V38" s="332" t="s">
        <v>982</v>
      </c>
      <c r="W38" s="35"/>
      <c r="X38" s="1046" t="s">
        <v>256</v>
      </c>
      <c r="Y38" s="36"/>
      <c r="Z38" s="340" t="s">
        <v>10</v>
      </c>
      <c r="AA38" s="332" t="s">
        <v>982</v>
      </c>
      <c r="AB38" s="332" t="s">
        <v>982</v>
      </c>
      <c r="AC38" s="332" t="s">
        <v>982</v>
      </c>
      <c r="AD38" s="332" t="s">
        <v>982</v>
      </c>
      <c r="AE38" s="332" t="s">
        <v>982</v>
      </c>
      <c r="AF38" s="332" t="s">
        <v>982</v>
      </c>
      <c r="AG38" s="332" t="s">
        <v>982</v>
      </c>
      <c r="AH38" s="333" t="s">
        <v>982</v>
      </c>
      <c r="AI38" s="332" t="s">
        <v>982</v>
      </c>
      <c r="AJ38" s="332" t="s">
        <v>982</v>
      </c>
      <c r="AK38" s="332" t="s">
        <v>982</v>
      </c>
      <c r="AL38" s="332" t="s">
        <v>982</v>
      </c>
      <c r="AM38" s="332" t="s">
        <v>982</v>
      </c>
      <c r="AN38" s="332" t="s">
        <v>982</v>
      </c>
      <c r="AO38" s="332" t="s">
        <v>982</v>
      </c>
      <c r="AP38" s="332" t="s">
        <v>982</v>
      </c>
      <c r="AQ38" s="334" t="s">
        <v>982</v>
      </c>
    </row>
    <row r="39" spans="1:43" s="2" customFormat="1" ht="12.75" customHeight="1">
      <c r="A39" s="35"/>
      <c r="B39" s="1048"/>
      <c r="C39" s="36"/>
      <c r="D39" s="340" t="s">
        <v>7</v>
      </c>
      <c r="E39" s="112">
        <v>7500</v>
      </c>
      <c r="F39" s="112">
        <v>7500</v>
      </c>
      <c r="G39" s="332" t="s">
        <v>982</v>
      </c>
      <c r="H39" s="112">
        <v>90000</v>
      </c>
      <c r="I39" s="332" t="s">
        <v>982</v>
      </c>
      <c r="J39" s="332" t="s">
        <v>982</v>
      </c>
      <c r="K39" s="332" t="s">
        <v>982</v>
      </c>
      <c r="L39" s="333" t="s">
        <v>982</v>
      </c>
      <c r="M39" s="332" t="s">
        <v>982</v>
      </c>
      <c r="N39" s="333" t="s">
        <v>982</v>
      </c>
      <c r="O39" s="332" t="s">
        <v>982</v>
      </c>
      <c r="P39" s="332" t="s">
        <v>982</v>
      </c>
      <c r="Q39" s="332" t="s">
        <v>982</v>
      </c>
      <c r="R39" s="332" t="s">
        <v>982</v>
      </c>
      <c r="S39" s="332" t="s">
        <v>982</v>
      </c>
      <c r="T39" s="332" t="s">
        <v>982</v>
      </c>
      <c r="U39" s="332" t="s">
        <v>982</v>
      </c>
      <c r="V39" s="332" t="s">
        <v>982</v>
      </c>
      <c r="W39" s="35"/>
      <c r="X39" s="1048"/>
      <c r="Y39" s="36"/>
      <c r="Z39" s="340" t="s">
        <v>7</v>
      </c>
      <c r="AA39" s="332" t="s">
        <v>982</v>
      </c>
      <c r="AB39" s="332" t="s">
        <v>982</v>
      </c>
      <c r="AC39" s="332" t="s">
        <v>982</v>
      </c>
      <c r="AD39" s="332" t="s">
        <v>982</v>
      </c>
      <c r="AE39" s="332" t="s">
        <v>982</v>
      </c>
      <c r="AF39" s="332" t="s">
        <v>982</v>
      </c>
      <c r="AG39" s="332" t="s">
        <v>982</v>
      </c>
      <c r="AH39" s="333" t="s">
        <v>982</v>
      </c>
      <c r="AI39" s="332" t="s">
        <v>982</v>
      </c>
      <c r="AJ39" s="332" t="s">
        <v>982</v>
      </c>
      <c r="AK39" s="332" t="s">
        <v>982</v>
      </c>
      <c r="AL39" s="332" t="s">
        <v>982</v>
      </c>
      <c r="AM39" s="332" t="s">
        <v>982</v>
      </c>
      <c r="AN39" s="332" t="s">
        <v>982</v>
      </c>
      <c r="AO39" s="332" t="s">
        <v>982</v>
      </c>
      <c r="AP39" s="332" t="s">
        <v>982</v>
      </c>
      <c r="AQ39" s="114">
        <v>90000</v>
      </c>
    </row>
    <row r="40" spans="1:43" s="4" customFormat="1" ht="19.5" customHeight="1">
      <c r="A40" s="35"/>
      <c r="B40" s="1048"/>
      <c r="C40" s="36"/>
      <c r="D40" s="340" t="s">
        <v>8</v>
      </c>
      <c r="E40" s="332" t="s">
        <v>982</v>
      </c>
      <c r="F40" s="332" t="s">
        <v>982</v>
      </c>
      <c r="G40" s="332" t="s">
        <v>982</v>
      </c>
      <c r="H40" s="332" t="s">
        <v>982</v>
      </c>
      <c r="I40" s="332" t="s">
        <v>982</v>
      </c>
      <c r="J40" s="332" t="s">
        <v>982</v>
      </c>
      <c r="K40" s="332" t="s">
        <v>982</v>
      </c>
      <c r="L40" s="333" t="s">
        <v>982</v>
      </c>
      <c r="M40" s="332" t="s">
        <v>982</v>
      </c>
      <c r="N40" s="333" t="s">
        <v>982</v>
      </c>
      <c r="O40" s="332" t="s">
        <v>982</v>
      </c>
      <c r="P40" s="332" t="s">
        <v>982</v>
      </c>
      <c r="Q40" s="332" t="s">
        <v>982</v>
      </c>
      <c r="R40" s="332" t="s">
        <v>982</v>
      </c>
      <c r="S40" s="332" t="s">
        <v>982</v>
      </c>
      <c r="T40" s="332" t="s">
        <v>982</v>
      </c>
      <c r="U40" s="332" t="s">
        <v>982</v>
      </c>
      <c r="V40" s="332" t="s">
        <v>982</v>
      </c>
      <c r="W40" s="35"/>
      <c r="X40" s="1048"/>
      <c r="Y40" s="36"/>
      <c r="Z40" s="340" t="s">
        <v>8</v>
      </c>
      <c r="AA40" s="332" t="s">
        <v>982</v>
      </c>
      <c r="AB40" s="332" t="s">
        <v>982</v>
      </c>
      <c r="AC40" s="332" t="s">
        <v>982</v>
      </c>
      <c r="AD40" s="332" t="s">
        <v>982</v>
      </c>
      <c r="AE40" s="332" t="s">
        <v>982</v>
      </c>
      <c r="AF40" s="332" t="s">
        <v>982</v>
      </c>
      <c r="AG40" s="332" t="s">
        <v>982</v>
      </c>
      <c r="AH40" s="333" t="s">
        <v>982</v>
      </c>
      <c r="AI40" s="332" t="s">
        <v>982</v>
      </c>
      <c r="AJ40" s="332" t="s">
        <v>982</v>
      </c>
      <c r="AK40" s="332" t="s">
        <v>982</v>
      </c>
      <c r="AL40" s="332" t="s">
        <v>982</v>
      </c>
      <c r="AM40" s="332" t="s">
        <v>982</v>
      </c>
      <c r="AN40" s="332" t="s">
        <v>982</v>
      </c>
      <c r="AO40" s="332" t="s">
        <v>982</v>
      </c>
      <c r="AP40" s="332" t="s">
        <v>982</v>
      </c>
      <c r="AQ40" s="334" t="s">
        <v>982</v>
      </c>
    </row>
    <row r="41" spans="1:43" s="4" customFormat="1" ht="1.5" customHeight="1">
      <c r="A41" s="35"/>
      <c r="B41" s="35"/>
      <c r="C41" s="36"/>
      <c r="D41" s="643"/>
      <c r="E41" s="112"/>
      <c r="F41" s="112"/>
      <c r="G41" s="112"/>
      <c r="H41" s="112"/>
      <c r="I41" s="112"/>
      <c r="J41" s="112"/>
      <c r="K41" s="112"/>
      <c r="L41" s="113"/>
      <c r="M41" s="112"/>
      <c r="N41" s="113"/>
      <c r="O41" s="112"/>
      <c r="P41" s="112"/>
      <c r="Q41" s="112"/>
      <c r="R41" s="112"/>
      <c r="S41" s="112"/>
      <c r="T41" s="112"/>
      <c r="U41" s="112"/>
      <c r="V41" s="112"/>
      <c r="W41" s="35"/>
      <c r="X41" s="35"/>
      <c r="Y41" s="36"/>
      <c r="Z41" s="643"/>
      <c r="AA41" s="112"/>
      <c r="AB41" s="112"/>
      <c r="AC41" s="112"/>
      <c r="AD41" s="112"/>
      <c r="AE41" s="112"/>
      <c r="AF41" s="112"/>
      <c r="AG41" s="112"/>
      <c r="AH41" s="113"/>
      <c r="AI41" s="112"/>
      <c r="AJ41" s="112"/>
      <c r="AK41" s="112"/>
      <c r="AL41" s="112"/>
      <c r="AM41" s="112"/>
      <c r="AN41" s="112"/>
      <c r="AO41" s="112"/>
      <c r="AP41" s="112"/>
      <c r="AQ41" s="114"/>
    </row>
    <row r="42" spans="1:43" s="4" customFormat="1" ht="12.75" customHeight="1">
      <c r="A42" s="35"/>
      <c r="B42" s="1046" t="s">
        <v>257</v>
      </c>
      <c r="C42" s="36"/>
      <c r="D42" s="340" t="s">
        <v>10</v>
      </c>
      <c r="E42" s="112">
        <f>F42+G42</f>
        <v>640.4300000000001</v>
      </c>
      <c r="F42" s="112">
        <v>480.32</v>
      </c>
      <c r="G42" s="112">
        <v>160.11</v>
      </c>
      <c r="H42" s="112">
        <v>12500</v>
      </c>
      <c r="I42" s="332" t="s">
        <v>982</v>
      </c>
      <c r="J42" s="332" t="s">
        <v>982</v>
      </c>
      <c r="K42" s="332" t="s">
        <v>982</v>
      </c>
      <c r="L42" s="333" t="s">
        <v>982</v>
      </c>
      <c r="M42" s="332" t="s">
        <v>982</v>
      </c>
      <c r="N42" s="333" t="s">
        <v>982</v>
      </c>
      <c r="O42" s="332" t="s">
        <v>982</v>
      </c>
      <c r="P42" s="332" t="s">
        <v>982</v>
      </c>
      <c r="Q42" s="332" t="s">
        <v>982</v>
      </c>
      <c r="R42" s="332" t="s">
        <v>982</v>
      </c>
      <c r="S42" s="332" t="s">
        <v>982</v>
      </c>
      <c r="T42" s="332" t="s">
        <v>982</v>
      </c>
      <c r="U42" s="332" t="s">
        <v>982</v>
      </c>
      <c r="V42" s="332" t="s">
        <v>982</v>
      </c>
      <c r="W42" s="35"/>
      <c r="X42" s="1046" t="s">
        <v>9</v>
      </c>
      <c r="Y42" s="36"/>
      <c r="Z42" s="340" t="s">
        <v>10</v>
      </c>
      <c r="AA42" s="332" t="s">
        <v>982</v>
      </c>
      <c r="AB42" s="332" t="s">
        <v>982</v>
      </c>
      <c r="AC42" s="332" t="s">
        <v>982</v>
      </c>
      <c r="AD42" s="332" t="s">
        <v>982</v>
      </c>
      <c r="AE42" s="332" t="s">
        <v>982</v>
      </c>
      <c r="AF42" s="332" t="s">
        <v>982</v>
      </c>
      <c r="AG42" s="332" t="s">
        <v>982</v>
      </c>
      <c r="AH42" s="333" t="s">
        <v>982</v>
      </c>
      <c r="AI42" s="332" t="s">
        <v>982</v>
      </c>
      <c r="AJ42" s="332" t="s">
        <v>982</v>
      </c>
      <c r="AK42" s="332" t="s">
        <v>982</v>
      </c>
      <c r="AL42" s="332" t="s">
        <v>982</v>
      </c>
      <c r="AM42" s="332" t="s">
        <v>982</v>
      </c>
      <c r="AN42" s="112">
        <v>6000</v>
      </c>
      <c r="AO42" s="332" t="s">
        <v>982</v>
      </c>
      <c r="AP42" s="332" t="s">
        <v>982</v>
      </c>
      <c r="AQ42" s="114">
        <v>6500</v>
      </c>
    </row>
    <row r="43" spans="1:43" s="4" customFormat="1" ht="12.75" customHeight="1">
      <c r="A43" s="35"/>
      <c r="B43" s="1048"/>
      <c r="C43" s="36"/>
      <c r="D43" s="340" t="s">
        <v>7</v>
      </c>
      <c r="E43" s="332" t="s">
        <v>982</v>
      </c>
      <c r="F43" s="332" t="s">
        <v>982</v>
      </c>
      <c r="G43" s="332" t="s">
        <v>982</v>
      </c>
      <c r="H43" s="332" t="s">
        <v>982</v>
      </c>
      <c r="I43" s="332" t="s">
        <v>982</v>
      </c>
      <c r="J43" s="332" t="s">
        <v>982</v>
      </c>
      <c r="K43" s="332" t="s">
        <v>982</v>
      </c>
      <c r="L43" s="333" t="s">
        <v>982</v>
      </c>
      <c r="M43" s="332" t="s">
        <v>982</v>
      </c>
      <c r="N43" s="333" t="s">
        <v>982</v>
      </c>
      <c r="O43" s="332" t="s">
        <v>982</v>
      </c>
      <c r="P43" s="332" t="s">
        <v>982</v>
      </c>
      <c r="Q43" s="332" t="s">
        <v>982</v>
      </c>
      <c r="R43" s="332" t="s">
        <v>982</v>
      </c>
      <c r="S43" s="332" t="s">
        <v>982</v>
      </c>
      <c r="T43" s="332" t="s">
        <v>982</v>
      </c>
      <c r="U43" s="332" t="s">
        <v>982</v>
      </c>
      <c r="V43" s="332" t="s">
        <v>982</v>
      </c>
      <c r="W43" s="35"/>
      <c r="X43" s="1048"/>
      <c r="Y43" s="36"/>
      <c r="Z43" s="340" t="s">
        <v>7</v>
      </c>
      <c r="AA43" s="332" t="s">
        <v>982</v>
      </c>
      <c r="AB43" s="332" t="s">
        <v>982</v>
      </c>
      <c r="AC43" s="332" t="s">
        <v>982</v>
      </c>
      <c r="AD43" s="332" t="s">
        <v>982</v>
      </c>
      <c r="AE43" s="332" t="s">
        <v>982</v>
      </c>
      <c r="AF43" s="332" t="s">
        <v>982</v>
      </c>
      <c r="AG43" s="332" t="s">
        <v>982</v>
      </c>
      <c r="AH43" s="333" t="s">
        <v>982</v>
      </c>
      <c r="AI43" s="332" t="s">
        <v>982</v>
      </c>
      <c r="AJ43" s="332" t="s">
        <v>982</v>
      </c>
      <c r="AK43" s="332" t="s">
        <v>982</v>
      </c>
      <c r="AL43" s="332" t="s">
        <v>982</v>
      </c>
      <c r="AM43" s="332" t="s">
        <v>982</v>
      </c>
      <c r="AN43" s="332" t="s">
        <v>982</v>
      </c>
      <c r="AO43" s="332" t="s">
        <v>982</v>
      </c>
      <c r="AP43" s="332" t="s">
        <v>982</v>
      </c>
      <c r="AQ43" s="334" t="s">
        <v>982</v>
      </c>
    </row>
    <row r="44" spans="1:43" s="4" customFormat="1" ht="19.5" customHeight="1">
      <c r="A44" s="35"/>
      <c r="B44" s="1048"/>
      <c r="C44" s="36"/>
      <c r="D44" s="340" t="s">
        <v>8</v>
      </c>
      <c r="E44" s="332" t="s">
        <v>982</v>
      </c>
      <c r="F44" s="332" t="s">
        <v>982</v>
      </c>
      <c r="G44" s="332" t="s">
        <v>982</v>
      </c>
      <c r="H44" s="332" t="s">
        <v>982</v>
      </c>
      <c r="I44" s="332" t="s">
        <v>982</v>
      </c>
      <c r="J44" s="332" t="s">
        <v>982</v>
      </c>
      <c r="K44" s="332" t="s">
        <v>982</v>
      </c>
      <c r="L44" s="333" t="s">
        <v>982</v>
      </c>
      <c r="M44" s="332" t="s">
        <v>982</v>
      </c>
      <c r="N44" s="333" t="s">
        <v>982</v>
      </c>
      <c r="O44" s="332" t="s">
        <v>982</v>
      </c>
      <c r="P44" s="332" t="s">
        <v>982</v>
      </c>
      <c r="Q44" s="332" t="s">
        <v>982</v>
      </c>
      <c r="R44" s="332" t="s">
        <v>982</v>
      </c>
      <c r="S44" s="332" t="s">
        <v>982</v>
      </c>
      <c r="T44" s="332" t="s">
        <v>982</v>
      </c>
      <c r="U44" s="332" t="s">
        <v>982</v>
      </c>
      <c r="V44" s="332" t="s">
        <v>982</v>
      </c>
      <c r="W44" s="35"/>
      <c r="X44" s="1048"/>
      <c r="Y44" s="36"/>
      <c r="Z44" s="340" t="s">
        <v>8</v>
      </c>
      <c r="AA44" s="332" t="s">
        <v>982</v>
      </c>
      <c r="AB44" s="332" t="s">
        <v>982</v>
      </c>
      <c r="AC44" s="332" t="s">
        <v>982</v>
      </c>
      <c r="AD44" s="332" t="s">
        <v>982</v>
      </c>
      <c r="AE44" s="332" t="s">
        <v>982</v>
      </c>
      <c r="AF44" s="332" t="s">
        <v>982</v>
      </c>
      <c r="AG44" s="332" t="s">
        <v>982</v>
      </c>
      <c r="AH44" s="333" t="s">
        <v>982</v>
      </c>
      <c r="AI44" s="332" t="s">
        <v>982</v>
      </c>
      <c r="AJ44" s="332" t="s">
        <v>982</v>
      </c>
      <c r="AK44" s="332" t="s">
        <v>982</v>
      </c>
      <c r="AL44" s="332" t="s">
        <v>982</v>
      </c>
      <c r="AM44" s="332" t="s">
        <v>982</v>
      </c>
      <c r="AN44" s="332" t="s">
        <v>982</v>
      </c>
      <c r="AO44" s="332" t="s">
        <v>982</v>
      </c>
      <c r="AP44" s="332" t="s">
        <v>982</v>
      </c>
      <c r="AQ44" s="334" t="s">
        <v>982</v>
      </c>
    </row>
    <row r="45" spans="1:43" s="4" customFormat="1" ht="1.5" customHeight="1">
      <c r="A45" s="35"/>
      <c r="B45" s="35"/>
      <c r="C45" s="36"/>
      <c r="D45" s="643"/>
      <c r="E45" s="112"/>
      <c r="F45" s="112"/>
      <c r="G45" s="112"/>
      <c r="H45" s="112"/>
      <c r="I45" s="112"/>
      <c r="J45" s="112"/>
      <c r="K45" s="112"/>
      <c r="L45" s="113"/>
      <c r="M45" s="112"/>
      <c r="N45" s="113"/>
      <c r="O45" s="112"/>
      <c r="P45" s="112"/>
      <c r="Q45" s="112"/>
      <c r="R45" s="112"/>
      <c r="S45" s="112"/>
      <c r="T45" s="112"/>
      <c r="U45" s="112"/>
      <c r="V45" s="112"/>
      <c r="W45" s="35"/>
      <c r="X45" s="35"/>
      <c r="Y45" s="36"/>
      <c r="Z45" s="643"/>
      <c r="AA45" s="112"/>
      <c r="AB45" s="112"/>
      <c r="AC45" s="112"/>
      <c r="AD45" s="112"/>
      <c r="AE45" s="112"/>
      <c r="AF45" s="112"/>
      <c r="AG45" s="112"/>
      <c r="AH45" s="113"/>
      <c r="AI45" s="112"/>
      <c r="AJ45" s="112"/>
      <c r="AK45" s="112"/>
      <c r="AL45" s="112"/>
      <c r="AM45" s="112"/>
      <c r="AN45" s="112"/>
      <c r="AO45" s="112"/>
      <c r="AP45" s="112"/>
      <c r="AQ45" s="114"/>
    </row>
    <row r="46" spans="1:43" s="2" customFormat="1" ht="12.75" customHeight="1">
      <c r="A46" s="35"/>
      <c r="B46" s="1046" t="s">
        <v>258</v>
      </c>
      <c r="C46" s="36"/>
      <c r="D46" s="340" t="s">
        <v>10</v>
      </c>
      <c r="E46" s="112">
        <f>F46+G46</f>
        <v>2049.11</v>
      </c>
      <c r="F46" s="112">
        <v>1889</v>
      </c>
      <c r="G46" s="112">
        <v>160.11</v>
      </c>
      <c r="H46" s="112">
        <f>AN46+AQ46</f>
        <v>67944</v>
      </c>
      <c r="I46" s="332" t="s">
        <v>982</v>
      </c>
      <c r="J46" s="332" t="s">
        <v>982</v>
      </c>
      <c r="K46" s="332" t="s">
        <v>982</v>
      </c>
      <c r="L46" s="333" t="s">
        <v>982</v>
      </c>
      <c r="M46" s="332" t="s">
        <v>982</v>
      </c>
      <c r="N46" s="333" t="s">
        <v>982</v>
      </c>
      <c r="O46" s="332" t="s">
        <v>982</v>
      </c>
      <c r="P46" s="332" t="s">
        <v>982</v>
      </c>
      <c r="Q46" s="332" t="s">
        <v>982</v>
      </c>
      <c r="R46" s="332" t="s">
        <v>982</v>
      </c>
      <c r="S46" s="332" t="s">
        <v>982</v>
      </c>
      <c r="T46" s="332" t="s">
        <v>982</v>
      </c>
      <c r="U46" s="332" t="s">
        <v>982</v>
      </c>
      <c r="V46" s="332" t="s">
        <v>982</v>
      </c>
      <c r="W46" s="35"/>
      <c r="X46" s="1046" t="s">
        <v>258</v>
      </c>
      <c r="Y46" s="36"/>
      <c r="Z46" s="340" t="s">
        <v>10</v>
      </c>
      <c r="AA46" s="332" t="s">
        <v>982</v>
      </c>
      <c r="AB46" s="332" t="s">
        <v>982</v>
      </c>
      <c r="AC46" s="332" t="s">
        <v>982</v>
      </c>
      <c r="AD46" s="332" t="s">
        <v>982</v>
      </c>
      <c r="AE46" s="332" t="s">
        <v>982</v>
      </c>
      <c r="AF46" s="332" t="s">
        <v>982</v>
      </c>
      <c r="AG46" s="332" t="s">
        <v>982</v>
      </c>
      <c r="AH46" s="333" t="s">
        <v>982</v>
      </c>
      <c r="AI46" s="332" t="s">
        <v>982</v>
      </c>
      <c r="AJ46" s="332" t="s">
        <v>982</v>
      </c>
      <c r="AK46" s="332" t="s">
        <v>982</v>
      </c>
      <c r="AL46" s="332" t="s">
        <v>982</v>
      </c>
      <c r="AM46" s="332" t="s">
        <v>982</v>
      </c>
      <c r="AN46" s="112">
        <v>40000</v>
      </c>
      <c r="AO46" s="332" t="s">
        <v>982</v>
      </c>
      <c r="AP46" s="332" t="s">
        <v>982</v>
      </c>
      <c r="AQ46" s="114">
        <v>27944</v>
      </c>
    </row>
    <row r="47" spans="1:43" s="2" customFormat="1" ht="12.75" customHeight="1">
      <c r="A47" s="35"/>
      <c r="B47" s="1048"/>
      <c r="C47" s="36"/>
      <c r="D47" s="340" t="s">
        <v>7</v>
      </c>
      <c r="E47" s="332" t="s">
        <v>982</v>
      </c>
      <c r="F47" s="332" t="s">
        <v>982</v>
      </c>
      <c r="G47" s="332" t="s">
        <v>982</v>
      </c>
      <c r="H47" s="332" t="s">
        <v>982</v>
      </c>
      <c r="I47" s="332" t="s">
        <v>982</v>
      </c>
      <c r="J47" s="332" t="s">
        <v>982</v>
      </c>
      <c r="K47" s="332" t="s">
        <v>982</v>
      </c>
      <c r="L47" s="333" t="s">
        <v>982</v>
      </c>
      <c r="M47" s="332" t="s">
        <v>982</v>
      </c>
      <c r="N47" s="333" t="s">
        <v>982</v>
      </c>
      <c r="O47" s="332" t="s">
        <v>982</v>
      </c>
      <c r="P47" s="332" t="s">
        <v>982</v>
      </c>
      <c r="Q47" s="332" t="s">
        <v>982</v>
      </c>
      <c r="R47" s="332" t="s">
        <v>982</v>
      </c>
      <c r="S47" s="332" t="s">
        <v>982</v>
      </c>
      <c r="T47" s="332" t="s">
        <v>982</v>
      </c>
      <c r="U47" s="332" t="s">
        <v>982</v>
      </c>
      <c r="V47" s="332" t="s">
        <v>982</v>
      </c>
      <c r="W47" s="35"/>
      <c r="X47" s="1048"/>
      <c r="Y47" s="36"/>
      <c r="Z47" s="340" t="s">
        <v>7</v>
      </c>
      <c r="AA47" s="332" t="s">
        <v>982</v>
      </c>
      <c r="AB47" s="332" t="s">
        <v>982</v>
      </c>
      <c r="AC47" s="332" t="s">
        <v>982</v>
      </c>
      <c r="AD47" s="332" t="s">
        <v>982</v>
      </c>
      <c r="AE47" s="332" t="s">
        <v>982</v>
      </c>
      <c r="AF47" s="332" t="s">
        <v>982</v>
      </c>
      <c r="AG47" s="332" t="s">
        <v>982</v>
      </c>
      <c r="AH47" s="333" t="s">
        <v>982</v>
      </c>
      <c r="AI47" s="332" t="s">
        <v>982</v>
      </c>
      <c r="AJ47" s="332" t="s">
        <v>982</v>
      </c>
      <c r="AK47" s="332" t="s">
        <v>982</v>
      </c>
      <c r="AL47" s="332" t="s">
        <v>982</v>
      </c>
      <c r="AM47" s="332" t="s">
        <v>982</v>
      </c>
      <c r="AN47" s="332" t="s">
        <v>982</v>
      </c>
      <c r="AO47" s="332" t="s">
        <v>982</v>
      </c>
      <c r="AP47" s="332" t="s">
        <v>982</v>
      </c>
      <c r="AQ47" s="334" t="s">
        <v>982</v>
      </c>
    </row>
    <row r="48" spans="1:43" s="4" customFormat="1" ht="19.5" customHeight="1" thickBot="1">
      <c r="A48" s="33"/>
      <c r="B48" s="1047"/>
      <c r="C48" s="34"/>
      <c r="D48" s="341" t="s">
        <v>8</v>
      </c>
      <c r="E48" s="336" t="s">
        <v>982</v>
      </c>
      <c r="F48" s="336" t="s">
        <v>982</v>
      </c>
      <c r="G48" s="336" t="s">
        <v>982</v>
      </c>
      <c r="H48" s="336" t="s">
        <v>982</v>
      </c>
      <c r="I48" s="336" t="s">
        <v>982</v>
      </c>
      <c r="J48" s="336" t="s">
        <v>982</v>
      </c>
      <c r="K48" s="336" t="s">
        <v>982</v>
      </c>
      <c r="L48" s="337" t="s">
        <v>982</v>
      </c>
      <c r="M48" s="336" t="s">
        <v>982</v>
      </c>
      <c r="N48" s="337" t="s">
        <v>982</v>
      </c>
      <c r="O48" s="336" t="s">
        <v>982</v>
      </c>
      <c r="P48" s="336" t="s">
        <v>982</v>
      </c>
      <c r="Q48" s="336" t="s">
        <v>982</v>
      </c>
      <c r="R48" s="336" t="s">
        <v>982</v>
      </c>
      <c r="S48" s="336" t="s">
        <v>982</v>
      </c>
      <c r="T48" s="336" t="s">
        <v>982</v>
      </c>
      <c r="U48" s="336" t="s">
        <v>982</v>
      </c>
      <c r="V48" s="336" t="s">
        <v>982</v>
      </c>
      <c r="W48" s="33"/>
      <c r="X48" s="1047"/>
      <c r="Y48" s="34"/>
      <c r="Z48" s="341" t="s">
        <v>8</v>
      </c>
      <c r="AA48" s="336" t="s">
        <v>982</v>
      </c>
      <c r="AB48" s="336" t="s">
        <v>982</v>
      </c>
      <c r="AC48" s="336" t="s">
        <v>982</v>
      </c>
      <c r="AD48" s="336" t="s">
        <v>982</v>
      </c>
      <c r="AE48" s="336" t="s">
        <v>982</v>
      </c>
      <c r="AF48" s="336" t="s">
        <v>982</v>
      </c>
      <c r="AG48" s="336" t="s">
        <v>982</v>
      </c>
      <c r="AH48" s="337" t="s">
        <v>982</v>
      </c>
      <c r="AI48" s="336" t="s">
        <v>982</v>
      </c>
      <c r="AJ48" s="336" t="s">
        <v>982</v>
      </c>
      <c r="AK48" s="336" t="s">
        <v>982</v>
      </c>
      <c r="AL48" s="336" t="s">
        <v>982</v>
      </c>
      <c r="AM48" s="336" t="s">
        <v>982</v>
      </c>
      <c r="AN48" s="336" t="s">
        <v>982</v>
      </c>
      <c r="AO48" s="336" t="s">
        <v>982</v>
      </c>
      <c r="AP48" s="336" t="s">
        <v>982</v>
      </c>
      <c r="AQ48" s="338" t="s">
        <v>982</v>
      </c>
    </row>
    <row r="49" spans="1:45" s="2" customFormat="1" ht="11.25" customHeight="1">
      <c r="A49" s="183" t="s">
        <v>174</v>
      </c>
      <c r="L49" s="822" t="s">
        <v>172</v>
      </c>
      <c r="M49" s="821"/>
      <c r="N49" s="821"/>
      <c r="O49" s="821"/>
      <c r="P49" s="821"/>
      <c r="Q49" s="821"/>
      <c r="R49" s="821"/>
      <c r="S49" s="821"/>
      <c r="T49" s="821"/>
      <c r="U49" s="821"/>
      <c r="V49" s="821"/>
      <c r="W49" s="183" t="s">
        <v>174</v>
      </c>
      <c r="AH49" s="822" t="s">
        <v>172</v>
      </c>
      <c r="AI49" s="823"/>
      <c r="AJ49" s="823"/>
      <c r="AK49" s="823"/>
      <c r="AL49" s="823"/>
      <c r="AM49" s="823"/>
      <c r="AN49" s="823"/>
      <c r="AO49" s="823"/>
      <c r="AP49" s="823"/>
      <c r="AQ49" s="823"/>
      <c r="AR49" s="342"/>
      <c r="AS49" s="342"/>
    </row>
    <row r="50" spans="1:45" s="2" customFormat="1" ht="11.25" customHeight="1">
      <c r="A50" s="183" t="s">
        <v>175</v>
      </c>
      <c r="L50" s="4" t="s">
        <v>173</v>
      </c>
      <c r="M50" s="748"/>
      <c r="N50" s="748"/>
      <c r="O50" s="748"/>
      <c r="P50" s="748"/>
      <c r="Q50" s="748"/>
      <c r="R50" s="748"/>
      <c r="S50" s="748"/>
      <c r="T50" s="748"/>
      <c r="U50" s="748"/>
      <c r="V50" s="748"/>
      <c r="W50" s="183" t="s">
        <v>176</v>
      </c>
      <c r="AH50" s="4" t="s">
        <v>173</v>
      </c>
      <c r="AI50" s="342"/>
      <c r="AJ50" s="342"/>
      <c r="AK50" s="342"/>
      <c r="AL50" s="342"/>
      <c r="AM50" s="342"/>
      <c r="AN50" s="342"/>
      <c r="AO50" s="342"/>
      <c r="AP50" s="342"/>
      <c r="AQ50" s="342"/>
      <c r="AR50" s="342"/>
      <c r="AS50" s="342"/>
    </row>
    <row r="51" spans="1:45" s="2" customFormat="1" ht="11.25" customHeight="1">
      <c r="A51" s="183"/>
      <c r="L51" s="4" t="s">
        <v>177</v>
      </c>
      <c r="M51" s="748"/>
      <c r="N51" s="748"/>
      <c r="O51" s="748"/>
      <c r="P51" s="748"/>
      <c r="Q51" s="748"/>
      <c r="R51" s="748"/>
      <c r="S51" s="748"/>
      <c r="T51" s="748"/>
      <c r="U51" s="748"/>
      <c r="V51" s="748"/>
      <c r="W51" s="183"/>
      <c r="AH51" s="4" t="s">
        <v>177</v>
      </c>
      <c r="AI51" s="342"/>
      <c r="AJ51" s="342"/>
      <c r="AK51" s="342"/>
      <c r="AL51" s="342"/>
      <c r="AM51" s="342"/>
      <c r="AN51" s="342"/>
      <c r="AO51" s="342"/>
      <c r="AP51" s="342"/>
      <c r="AQ51" s="342"/>
      <c r="AR51" s="342"/>
      <c r="AS51" s="342"/>
    </row>
    <row r="52" s="2" customFormat="1" ht="12.75" customHeight="1"/>
  </sheetData>
  <mergeCells count="40">
    <mergeCell ref="B34:B36"/>
    <mergeCell ref="X34:X36"/>
    <mergeCell ref="B38:B40"/>
    <mergeCell ref="X38:X40"/>
    <mergeCell ref="B46:B48"/>
    <mergeCell ref="X46:X48"/>
    <mergeCell ref="X42:X44"/>
    <mergeCell ref="B42:B44"/>
    <mergeCell ref="AH11:AL11"/>
    <mergeCell ref="Z12:Z13"/>
    <mergeCell ref="X26:X28"/>
    <mergeCell ref="X11:X13"/>
    <mergeCell ref="X14:X16"/>
    <mergeCell ref="X18:X20"/>
    <mergeCell ref="X22:X24"/>
    <mergeCell ref="B30:B32"/>
    <mergeCell ref="X30:X32"/>
    <mergeCell ref="AF11:AG11"/>
    <mergeCell ref="B18:B20"/>
    <mergeCell ref="B26:B28"/>
    <mergeCell ref="B11:B13"/>
    <mergeCell ref="E11:G11"/>
    <mergeCell ref="H11:K11"/>
    <mergeCell ref="D11:D12"/>
    <mergeCell ref="B14:B16"/>
    <mergeCell ref="B22:B24"/>
    <mergeCell ref="A2:K2"/>
    <mergeCell ref="L2:V2"/>
    <mergeCell ref="B8:B9"/>
    <mergeCell ref="D5:D6"/>
    <mergeCell ref="B5:B7"/>
    <mergeCell ref="E5:G5"/>
    <mergeCell ref="H5:K5"/>
    <mergeCell ref="X8:X9"/>
    <mergeCell ref="AH2:AQ2"/>
    <mergeCell ref="AF5:AG5"/>
    <mergeCell ref="AH5:AL5"/>
    <mergeCell ref="Z6:Z7"/>
    <mergeCell ref="W2:AG2"/>
    <mergeCell ref="X5:X7"/>
  </mergeCells>
  <printOptions/>
  <pageMargins left="1.1811023622047245" right="1.1811023622047245" top="1.5748031496062993" bottom="1.4960629921259843" header="0.5118110236220472" footer="0.9055118110236221"/>
  <pageSetup firstPageNumber="156" useFirstPageNumber="1" horizontalDpi="1200" verticalDpi="1200" orientation="portrait" paperSize="9" r:id="rId2"/>
  <headerFooter alignWithMargins="0">
    <oddFooter>&amp;C&amp;"華康中圓體,標準"&amp;11‧&amp;"Times New Roman,標準"&amp;P&amp;"華康中圓體,標準"‧</oddFooter>
  </headerFooter>
  <colBreaks count="1" manualBreakCount="1">
    <brk id="22" max="65535" man="1"/>
  </colBreaks>
  <drawing r:id="rId1"/>
</worksheet>
</file>

<file path=xl/worksheets/sheet23.xml><?xml version="1.0" encoding="utf-8"?>
<worksheet xmlns="http://schemas.openxmlformats.org/spreadsheetml/2006/main" xmlns:r="http://schemas.openxmlformats.org/officeDocument/2006/relationships">
  <dimension ref="A1:P57"/>
  <sheetViews>
    <sheetView showGridLines="0" zoomScale="120" zoomScaleNormal="120" workbookViewId="0" topLeftCell="A1">
      <selection activeCell="B1" sqref="B1"/>
    </sheetView>
  </sheetViews>
  <sheetFormatPr defaultColWidth="9.00390625" defaultRowHeight="16.5"/>
  <cols>
    <col min="1" max="1" width="0.6171875" style="84" customWidth="1"/>
    <col min="2" max="2" width="21.125" style="84" customWidth="1"/>
    <col min="3" max="3" width="0.6171875" style="84" customWidth="1"/>
    <col min="4" max="6" width="9.625" style="84" customWidth="1"/>
    <col min="7" max="8" width="11.625" style="84" customWidth="1"/>
    <col min="9" max="11" width="14.125" style="84" customWidth="1"/>
    <col min="12" max="13" width="16.125" style="84" customWidth="1"/>
    <col min="14" max="16384" width="9.00390625" style="84" customWidth="1"/>
  </cols>
  <sheetData>
    <row r="1" spans="1:13" s="1" customFormat="1" ht="18" customHeight="1">
      <c r="A1" s="250" t="s">
        <v>973</v>
      </c>
      <c r="B1" s="129"/>
      <c r="M1" s="38" t="s">
        <v>981</v>
      </c>
    </row>
    <row r="2" spans="1:16" s="5" customFormat="1" ht="24.75" customHeight="1">
      <c r="A2" s="1011" t="s">
        <v>26</v>
      </c>
      <c r="B2" s="886"/>
      <c r="C2" s="886"/>
      <c r="D2" s="886"/>
      <c r="E2" s="886"/>
      <c r="F2" s="886"/>
      <c r="G2" s="886"/>
      <c r="H2" s="886"/>
      <c r="I2" s="886" t="s">
        <v>879</v>
      </c>
      <c r="J2" s="886"/>
      <c r="K2" s="886"/>
      <c r="L2" s="886"/>
      <c r="M2" s="886"/>
      <c r="N2" s="111"/>
      <c r="O2" s="111"/>
      <c r="P2" s="111"/>
    </row>
    <row r="3" spans="8:13" s="1" customFormat="1" ht="15" customHeight="1">
      <c r="H3" s="193" t="s">
        <v>796</v>
      </c>
      <c r="M3" s="163" t="s">
        <v>182</v>
      </c>
    </row>
    <row r="4" spans="8:13" s="1" customFormat="1" ht="15" customHeight="1" thickBot="1">
      <c r="H4" s="343" t="s">
        <v>797</v>
      </c>
      <c r="M4" s="164" t="s">
        <v>181</v>
      </c>
    </row>
    <row r="5" spans="1:13" s="1" customFormat="1" ht="19.5" customHeight="1">
      <c r="A5" s="165"/>
      <c r="B5" s="866" t="s">
        <v>11</v>
      </c>
      <c r="C5" s="166"/>
      <c r="D5" s="1053" t="s">
        <v>510</v>
      </c>
      <c r="E5" s="852"/>
      <c r="F5" s="852"/>
      <c r="G5" s="852"/>
      <c r="H5" s="1054"/>
      <c r="I5" s="851" t="s">
        <v>511</v>
      </c>
      <c r="J5" s="852"/>
      <c r="K5" s="852"/>
      <c r="L5" s="852"/>
      <c r="M5" s="852"/>
    </row>
    <row r="6" spans="1:13" s="1" customFormat="1" ht="19.5" customHeight="1">
      <c r="A6" s="41"/>
      <c r="B6" s="849"/>
      <c r="C6" s="42"/>
      <c r="D6" s="344" t="s">
        <v>791</v>
      </c>
      <c r="E6" s="345" t="s">
        <v>798</v>
      </c>
      <c r="F6" s="345" t="s">
        <v>799</v>
      </c>
      <c r="G6" s="345" t="s">
        <v>928</v>
      </c>
      <c r="H6" s="345" t="s">
        <v>929</v>
      </c>
      <c r="I6" s="346" t="s">
        <v>0</v>
      </c>
      <c r="J6" s="345" t="s">
        <v>941</v>
      </c>
      <c r="K6" s="345" t="s">
        <v>799</v>
      </c>
      <c r="L6" s="345" t="s">
        <v>928</v>
      </c>
      <c r="M6" s="347" t="s">
        <v>929</v>
      </c>
    </row>
    <row r="7" spans="1:13" s="1" customFormat="1" ht="19.5" customHeight="1" thickBot="1">
      <c r="A7" s="167"/>
      <c r="B7" s="850"/>
      <c r="C7" s="168"/>
      <c r="D7" s="169" t="s">
        <v>1219</v>
      </c>
      <c r="E7" s="170" t="s">
        <v>930</v>
      </c>
      <c r="F7" s="170" t="s">
        <v>931</v>
      </c>
      <c r="G7" s="170" t="s">
        <v>932</v>
      </c>
      <c r="H7" s="170" t="s">
        <v>933</v>
      </c>
      <c r="I7" s="171" t="s">
        <v>1219</v>
      </c>
      <c r="J7" s="170" t="s">
        <v>930</v>
      </c>
      <c r="K7" s="170" t="s">
        <v>931</v>
      </c>
      <c r="L7" s="170" t="s">
        <v>932</v>
      </c>
      <c r="M7" s="172" t="s">
        <v>933</v>
      </c>
    </row>
    <row r="8" spans="1:13" s="1" customFormat="1" ht="18" customHeight="1">
      <c r="A8" s="41"/>
      <c r="B8" s="205" t="s">
        <v>512</v>
      </c>
      <c r="C8" s="42"/>
      <c r="D8" s="97">
        <v>2303</v>
      </c>
      <c r="E8" s="98">
        <v>261</v>
      </c>
      <c r="F8" s="98">
        <v>1903</v>
      </c>
      <c r="G8" s="98">
        <v>78</v>
      </c>
      <c r="H8" s="98">
        <v>61</v>
      </c>
      <c r="I8" s="99">
        <v>7763</v>
      </c>
      <c r="J8" s="98">
        <v>783</v>
      </c>
      <c r="K8" s="98">
        <v>6394</v>
      </c>
      <c r="L8" s="98">
        <v>232</v>
      </c>
      <c r="M8" s="100">
        <v>354</v>
      </c>
    </row>
    <row r="9" spans="1:13" s="1" customFormat="1" ht="18" customHeight="1">
      <c r="A9" s="41"/>
      <c r="B9" s="205" t="s">
        <v>261</v>
      </c>
      <c r="C9" s="42"/>
      <c r="D9" s="97">
        <v>2275</v>
      </c>
      <c r="E9" s="98">
        <v>324</v>
      </c>
      <c r="F9" s="98">
        <v>1854</v>
      </c>
      <c r="G9" s="98">
        <v>87</v>
      </c>
      <c r="H9" s="98">
        <v>10</v>
      </c>
      <c r="I9" s="99">
        <v>7564</v>
      </c>
      <c r="J9" s="98">
        <v>1134</v>
      </c>
      <c r="K9" s="98">
        <v>6139</v>
      </c>
      <c r="L9" s="98">
        <v>261</v>
      </c>
      <c r="M9" s="100">
        <v>30</v>
      </c>
    </row>
    <row r="10" spans="1:13" s="1" customFormat="1" ht="18" customHeight="1">
      <c r="A10" s="41"/>
      <c r="B10" s="205" t="s">
        <v>262</v>
      </c>
      <c r="C10" s="42"/>
      <c r="D10" s="97">
        <v>2492</v>
      </c>
      <c r="E10" s="98">
        <v>327</v>
      </c>
      <c r="F10" s="98">
        <v>1863</v>
      </c>
      <c r="G10" s="98">
        <v>94</v>
      </c>
      <c r="H10" s="98">
        <v>208</v>
      </c>
      <c r="I10" s="99">
        <v>8198</v>
      </c>
      <c r="J10" s="98">
        <v>1137</v>
      </c>
      <c r="K10" s="98">
        <v>6032</v>
      </c>
      <c r="L10" s="98">
        <v>282</v>
      </c>
      <c r="M10" s="100">
        <v>747</v>
      </c>
    </row>
    <row r="11" spans="1:13" s="1" customFormat="1" ht="9" customHeight="1">
      <c r="A11" s="41"/>
      <c r="B11" s="206"/>
      <c r="C11" s="42"/>
      <c r="D11" s="97"/>
      <c r="E11" s="98"/>
      <c r="F11" s="98"/>
      <c r="G11" s="98"/>
      <c r="H11" s="98"/>
      <c r="I11" s="99"/>
      <c r="J11" s="98"/>
      <c r="K11" s="98"/>
      <c r="L11" s="98"/>
      <c r="M11" s="100"/>
    </row>
    <row r="12" spans="1:13" s="1" customFormat="1" ht="18" customHeight="1">
      <c r="A12" s="41"/>
      <c r="B12" s="205" t="s">
        <v>263</v>
      </c>
      <c r="C12" s="42"/>
      <c r="D12" s="97">
        <v>1768</v>
      </c>
      <c r="E12" s="98">
        <v>412</v>
      </c>
      <c r="F12" s="98">
        <v>1269</v>
      </c>
      <c r="G12" s="98">
        <v>77</v>
      </c>
      <c r="H12" s="98">
        <v>10</v>
      </c>
      <c r="I12" s="99">
        <v>5873</v>
      </c>
      <c r="J12" s="98">
        <v>1430</v>
      </c>
      <c r="K12" s="98">
        <v>4178</v>
      </c>
      <c r="L12" s="98">
        <v>235</v>
      </c>
      <c r="M12" s="100">
        <v>30</v>
      </c>
    </row>
    <row r="13" spans="1:13" s="1" customFormat="1" ht="18" customHeight="1">
      <c r="A13" s="41"/>
      <c r="B13" s="205" t="s">
        <v>264</v>
      </c>
      <c r="C13" s="42"/>
      <c r="D13" s="97">
        <v>1943</v>
      </c>
      <c r="E13" s="98">
        <v>410</v>
      </c>
      <c r="F13" s="98">
        <v>1452</v>
      </c>
      <c r="G13" s="98">
        <v>71</v>
      </c>
      <c r="H13" s="98">
        <v>10</v>
      </c>
      <c r="I13" s="99">
        <v>6476</v>
      </c>
      <c r="J13" s="98">
        <v>1423</v>
      </c>
      <c r="K13" s="98">
        <v>4810</v>
      </c>
      <c r="L13" s="98">
        <v>213</v>
      </c>
      <c r="M13" s="100">
        <v>30</v>
      </c>
    </row>
    <row r="14" spans="1:13" s="1" customFormat="1" ht="18" customHeight="1">
      <c r="A14" s="41"/>
      <c r="B14" s="205" t="s">
        <v>265</v>
      </c>
      <c r="C14" s="42"/>
      <c r="D14" s="97">
        <v>1950</v>
      </c>
      <c r="E14" s="98">
        <v>360</v>
      </c>
      <c r="F14" s="98">
        <v>1508</v>
      </c>
      <c r="G14" s="98">
        <v>72</v>
      </c>
      <c r="H14" s="98">
        <v>10</v>
      </c>
      <c r="I14" s="99">
        <v>6353</v>
      </c>
      <c r="J14" s="98">
        <v>1408</v>
      </c>
      <c r="K14" s="98">
        <v>4699</v>
      </c>
      <c r="L14" s="98">
        <v>216</v>
      </c>
      <c r="M14" s="100">
        <v>30</v>
      </c>
    </row>
    <row r="15" spans="1:13" s="1" customFormat="1" ht="9" customHeight="1">
      <c r="A15" s="41"/>
      <c r="B15" s="206"/>
      <c r="C15" s="42"/>
      <c r="D15" s="97"/>
      <c r="E15" s="98"/>
      <c r="F15" s="98"/>
      <c r="G15" s="98"/>
      <c r="H15" s="98"/>
      <c r="I15" s="99"/>
      <c r="J15" s="98"/>
      <c r="K15" s="98"/>
      <c r="L15" s="98"/>
      <c r="M15" s="100"/>
    </row>
    <row r="16" spans="1:13" s="1" customFormat="1" ht="18" customHeight="1">
      <c r="A16" s="41"/>
      <c r="B16" s="205" t="s">
        <v>266</v>
      </c>
      <c r="C16" s="42"/>
      <c r="D16" s="97">
        <v>2336</v>
      </c>
      <c r="E16" s="98">
        <v>357</v>
      </c>
      <c r="F16" s="98">
        <v>1851</v>
      </c>
      <c r="G16" s="98">
        <v>118</v>
      </c>
      <c r="H16" s="98">
        <v>10</v>
      </c>
      <c r="I16" s="99">
        <v>7528</v>
      </c>
      <c r="J16" s="98">
        <v>1403</v>
      </c>
      <c r="K16" s="98">
        <v>5741</v>
      </c>
      <c r="L16" s="98">
        <v>354</v>
      </c>
      <c r="M16" s="100">
        <v>30</v>
      </c>
    </row>
    <row r="17" spans="1:13" s="1" customFormat="1" ht="18" customHeight="1">
      <c r="A17" s="41"/>
      <c r="B17" s="205" t="s">
        <v>267</v>
      </c>
      <c r="C17" s="42"/>
      <c r="D17" s="97">
        <v>2606</v>
      </c>
      <c r="E17" s="98">
        <v>606</v>
      </c>
      <c r="F17" s="98">
        <v>1865</v>
      </c>
      <c r="G17" s="98">
        <v>125</v>
      </c>
      <c r="H17" s="98">
        <v>10</v>
      </c>
      <c r="I17" s="99">
        <v>7591</v>
      </c>
      <c r="J17" s="98">
        <v>1404</v>
      </c>
      <c r="K17" s="98">
        <v>5782</v>
      </c>
      <c r="L17" s="98">
        <v>375</v>
      </c>
      <c r="M17" s="100">
        <v>30</v>
      </c>
    </row>
    <row r="18" spans="1:13" s="1" customFormat="1" ht="18" customHeight="1">
      <c r="A18" s="41"/>
      <c r="B18" s="205" t="s">
        <v>268</v>
      </c>
      <c r="C18" s="42"/>
      <c r="D18" s="97">
        <v>2372</v>
      </c>
      <c r="E18" s="99">
        <v>359</v>
      </c>
      <c r="F18" s="99">
        <v>1871</v>
      </c>
      <c r="G18" s="99">
        <v>132</v>
      </c>
      <c r="H18" s="99">
        <v>10</v>
      </c>
      <c r="I18" s="99">
        <v>7605</v>
      </c>
      <c r="J18" s="99">
        <v>1406</v>
      </c>
      <c r="K18" s="99">
        <v>5775</v>
      </c>
      <c r="L18" s="99">
        <v>396</v>
      </c>
      <c r="M18" s="488">
        <v>28</v>
      </c>
    </row>
    <row r="19" spans="1:13" s="1" customFormat="1" ht="9" customHeight="1">
      <c r="A19" s="41"/>
      <c r="B19" s="206"/>
      <c r="C19" s="42"/>
      <c r="D19" s="97"/>
      <c r="E19" s="98"/>
      <c r="F19" s="98"/>
      <c r="G19" s="98"/>
      <c r="H19" s="98"/>
      <c r="I19" s="99"/>
      <c r="J19" s="98"/>
      <c r="K19" s="98"/>
      <c r="L19" s="98"/>
      <c r="M19" s="100"/>
    </row>
    <row r="20" spans="1:13" s="1" customFormat="1" ht="18" customHeight="1">
      <c r="A20" s="41"/>
      <c r="B20" s="205" t="s">
        <v>269</v>
      </c>
      <c r="C20" s="42"/>
      <c r="D20" s="97">
        <f aca="true" t="shared" si="0" ref="D20:M20">SUM(D22:D38)</f>
        <v>2514</v>
      </c>
      <c r="E20" s="99">
        <f t="shared" si="0"/>
        <v>357</v>
      </c>
      <c r="F20" s="99">
        <f t="shared" si="0"/>
        <v>1970</v>
      </c>
      <c r="G20" s="99">
        <f t="shared" si="0"/>
        <v>176</v>
      </c>
      <c r="H20" s="99">
        <f t="shared" si="0"/>
        <v>11</v>
      </c>
      <c r="I20" s="99">
        <f t="shared" si="0"/>
        <v>8021</v>
      </c>
      <c r="J20" s="99">
        <f t="shared" si="0"/>
        <v>1410</v>
      </c>
      <c r="K20" s="99">
        <f t="shared" si="0"/>
        <v>6054</v>
      </c>
      <c r="L20" s="99">
        <f t="shared" si="0"/>
        <v>528</v>
      </c>
      <c r="M20" s="488">
        <f t="shared" si="0"/>
        <v>29</v>
      </c>
    </row>
    <row r="21" spans="1:13" s="1" customFormat="1" ht="9" customHeight="1">
      <c r="A21" s="41"/>
      <c r="B21" s="206"/>
      <c r="C21" s="42"/>
      <c r="D21" s="97"/>
      <c r="E21" s="98"/>
      <c r="F21" s="98"/>
      <c r="G21" s="98"/>
      <c r="H21" s="98"/>
      <c r="I21" s="99"/>
      <c r="J21" s="98"/>
      <c r="K21" s="98"/>
      <c r="L21" s="98"/>
      <c r="M21" s="100"/>
    </row>
    <row r="22" spans="1:13" s="1" customFormat="1" ht="18" customHeight="1">
      <c r="A22" s="41"/>
      <c r="B22" s="207" t="s">
        <v>834</v>
      </c>
      <c r="C22" s="42"/>
      <c r="D22" s="97">
        <f>SUM(E22:H22)</f>
        <v>208</v>
      </c>
      <c r="E22" s="227" t="s">
        <v>1005</v>
      </c>
      <c r="F22" s="98">
        <v>208</v>
      </c>
      <c r="G22" s="227" t="s">
        <v>1005</v>
      </c>
      <c r="H22" s="227" t="s">
        <v>1005</v>
      </c>
      <c r="I22" s="99">
        <f>SUM(J22:M22)</f>
        <v>624</v>
      </c>
      <c r="J22" s="227" t="s">
        <v>1005</v>
      </c>
      <c r="K22" s="98">
        <v>624</v>
      </c>
      <c r="L22" s="227" t="s">
        <v>1005</v>
      </c>
      <c r="M22" s="213" t="s">
        <v>1005</v>
      </c>
    </row>
    <row r="23" spans="1:13" s="1" customFormat="1" ht="9" customHeight="1">
      <c r="A23" s="41"/>
      <c r="B23" s="44"/>
      <c r="C23" s="42"/>
      <c r="D23" s="97"/>
      <c r="E23" s="98"/>
      <c r="F23" s="98"/>
      <c r="G23" s="98"/>
      <c r="H23" s="98"/>
      <c r="I23" s="99"/>
      <c r="J23" s="98"/>
      <c r="K23" s="98"/>
      <c r="L23" s="98"/>
      <c r="M23" s="100"/>
    </row>
    <row r="24" spans="1:13" s="1" customFormat="1" ht="18" customHeight="1">
      <c r="A24" s="41"/>
      <c r="B24" s="207" t="s">
        <v>835</v>
      </c>
      <c r="C24" s="42"/>
      <c r="D24" s="97">
        <f aca="true" t="shared" si="1" ref="D24:D38">SUM(E24:H24)</f>
        <v>257</v>
      </c>
      <c r="E24" s="98">
        <v>150</v>
      </c>
      <c r="F24" s="98">
        <v>106</v>
      </c>
      <c r="G24" s="227" t="s">
        <v>1005</v>
      </c>
      <c r="H24" s="98">
        <v>1</v>
      </c>
      <c r="I24" s="99">
        <f aca="true" t="shared" si="2" ref="I24:I38">SUM(J24:M24)</f>
        <v>854</v>
      </c>
      <c r="J24" s="98">
        <v>460</v>
      </c>
      <c r="K24" s="98">
        <v>393</v>
      </c>
      <c r="L24" s="227" t="s">
        <v>1005</v>
      </c>
      <c r="M24" s="100">
        <v>1</v>
      </c>
    </row>
    <row r="25" spans="1:13" s="1" customFormat="1" ht="18" customHeight="1">
      <c r="A25" s="41"/>
      <c r="B25" s="207" t="s">
        <v>836</v>
      </c>
      <c r="C25" s="42"/>
      <c r="D25" s="97">
        <f t="shared" si="1"/>
        <v>72</v>
      </c>
      <c r="E25" s="98">
        <v>44</v>
      </c>
      <c r="F25" s="98">
        <v>24</v>
      </c>
      <c r="G25" s="227" t="s">
        <v>1005</v>
      </c>
      <c r="H25" s="98">
        <v>4</v>
      </c>
      <c r="I25" s="99">
        <f t="shared" si="2"/>
        <v>266</v>
      </c>
      <c r="J25" s="98">
        <v>121</v>
      </c>
      <c r="K25" s="98">
        <v>133</v>
      </c>
      <c r="L25" s="227" t="s">
        <v>1005</v>
      </c>
      <c r="M25" s="100">
        <v>12</v>
      </c>
    </row>
    <row r="26" spans="1:13" s="1" customFormat="1" ht="18" customHeight="1">
      <c r="A26" s="41"/>
      <c r="B26" s="207" t="s">
        <v>837</v>
      </c>
      <c r="C26" s="42"/>
      <c r="D26" s="97">
        <f t="shared" si="1"/>
        <v>28</v>
      </c>
      <c r="E26" s="227" t="s">
        <v>1005</v>
      </c>
      <c r="F26" s="98">
        <v>28</v>
      </c>
      <c r="G26" s="227" t="s">
        <v>1005</v>
      </c>
      <c r="H26" s="227" t="s">
        <v>1005</v>
      </c>
      <c r="I26" s="99">
        <f t="shared" si="2"/>
        <v>84</v>
      </c>
      <c r="J26" s="227" t="s">
        <v>1005</v>
      </c>
      <c r="K26" s="98">
        <v>84</v>
      </c>
      <c r="L26" s="227" t="s">
        <v>1005</v>
      </c>
      <c r="M26" s="213" t="s">
        <v>1005</v>
      </c>
    </row>
    <row r="27" spans="1:13" s="1" customFormat="1" ht="9" customHeight="1">
      <c r="A27" s="41"/>
      <c r="B27" s="44"/>
      <c r="C27" s="42"/>
      <c r="D27" s="97"/>
      <c r="E27" s="98"/>
      <c r="F27" s="98"/>
      <c r="G27" s="98"/>
      <c r="H27" s="98"/>
      <c r="I27" s="99"/>
      <c r="J27" s="98"/>
      <c r="K27" s="98"/>
      <c r="L27" s="98"/>
      <c r="M27" s="100"/>
    </row>
    <row r="28" spans="1:13" s="1" customFormat="1" ht="18" customHeight="1">
      <c r="A28" s="41"/>
      <c r="B28" s="207" t="s">
        <v>838</v>
      </c>
      <c r="C28" s="42"/>
      <c r="D28" s="97">
        <f t="shared" si="1"/>
        <v>67</v>
      </c>
      <c r="E28" s="98">
        <v>24</v>
      </c>
      <c r="F28" s="98">
        <v>42</v>
      </c>
      <c r="G28" s="227" t="s">
        <v>1005</v>
      </c>
      <c r="H28" s="98">
        <v>1</v>
      </c>
      <c r="I28" s="99">
        <f t="shared" si="2"/>
        <v>230</v>
      </c>
      <c r="J28" s="98">
        <v>95</v>
      </c>
      <c r="K28" s="98">
        <v>132</v>
      </c>
      <c r="L28" s="227" t="s">
        <v>1005</v>
      </c>
      <c r="M28" s="100">
        <v>3</v>
      </c>
    </row>
    <row r="29" spans="1:13" s="1" customFormat="1" ht="18" customHeight="1">
      <c r="A29" s="41"/>
      <c r="B29" s="207" t="s">
        <v>839</v>
      </c>
      <c r="C29" s="42"/>
      <c r="D29" s="97">
        <f t="shared" si="1"/>
        <v>143</v>
      </c>
      <c r="E29" s="227" t="s">
        <v>1005</v>
      </c>
      <c r="F29" s="227" t="s">
        <v>1005</v>
      </c>
      <c r="G29" s="98">
        <v>143</v>
      </c>
      <c r="H29" s="227" t="s">
        <v>1005</v>
      </c>
      <c r="I29" s="99">
        <f t="shared" si="2"/>
        <v>429</v>
      </c>
      <c r="J29" s="227" t="s">
        <v>1005</v>
      </c>
      <c r="K29" s="227" t="s">
        <v>1005</v>
      </c>
      <c r="L29" s="98">
        <v>429</v>
      </c>
      <c r="M29" s="213" t="s">
        <v>1005</v>
      </c>
    </row>
    <row r="30" spans="1:13" s="1" customFormat="1" ht="18" customHeight="1">
      <c r="A30" s="41"/>
      <c r="B30" s="207" t="s">
        <v>840</v>
      </c>
      <c r="C30" s="42"/>
      <c r="D30" s="97">
        <f t="shared" si="1"/>
        <v>443</v>
      </c>
      <c r="E30" s="227" t="s">
        <v>1005</v>
      </c>
      <c r="F30" s="98">
        <v>443</v>
      </c>
      <c r="G30" s="227" t="s">
        <v>1005</v>
      </c>
      <c r="H30" s="227" t="s">
        <v>1005</v>
      </c>
      <c r="I30" s="99">
        <f t="shared" si="2"/>
        <v>1329</v>
      </c>
      <c r="J30" s="227" t="s">
        <v>1005</v>
      </c>
      <c r="K30" s="98">
        <v>1329</v>
      </c>
      <c r="L30" s="227" t="s">
        <v>1005</v>
      </c>
      <c r="M30" s="213" t="s">
        <v>1005</v>
      </c>
    </row>
    <row r="31" spans="1:13" s="1" customFormat="1" ht="9" customHeight="1">
      <c r="A31" s="41"/>
      <c r="B31" s="44"/>
      <c r="C31" s="42"/>
      <c r="D31" s="97"/>
      <c r="E31" s="98"/>
      <c r="F31" s="348"/>
      <c r="G31" s="98"/>
      <c r="H31" s="98"/>
      <c r="I31" s="99"/>
      <c r="J31" s="98"/>
      <c r="K31" s="98"/>
      <c r="L31" s="98"/>
      <c r="M31" s="100"/>
    </row>
    <row r="32" spans="1:13" s="1" customFormat="1" ht="18" customHeight="1">
      <c r="A32" s="41"/>
      <c r="B32" s="207" t="s">
        <v>841</v>
      </c>
      <c r="C32" s="42"/>
      <c r="D32" s="97">
        <f t="shared" si="1"/>
        <v>480</v>
      </c>
      <c r="E32" s="227" t="s">
        <v>1005</v>
      </c>
      <c r="F32" s="98">
        <v>480</v>
      </c>
      <c r="G32" s="227" t="s">
        <v>1005</v>
      </c>
      <c r="H32" s="227" t="s">
        <v>1005</v>
      </c>
      <c r="I32" s="99">
        <f t="shared" si="2"/>
        <v>1440</v>
      </c>
      <c r="J32" s="227" t="s">
        <v>1005</v>
      </c>
      <c r="K32" s="98">
        <v>1440</v>
      </c>
      <c r="L32" s="227" t="s">
        <v>1005</v>
      </c>
      <c r="M32" s="213" t="s">
        <v>1005</v>
      </c>
    </row>
    <row r="33" spans="1:13" s="1" customFormat="1" ht="18" customHeight="1">
      <c r="A33" s="41"/>
      <c r="B33" s="207" t="s">
        <v>842</v>
      </c>
      <c r="C33" s="42"/>
      <c r="D33" s="97">
        <f t="shared" si="1"/>
        <v>19</v>
      </c>
      <c r="E33" s="227" t="s">
        <v>1005</v>
      </c>
      <c r="F33" s="98">
        <v>19</v>
      </c>
      <c r="G33" s="227" t="s">
        <v>1005</v>
      </c>
      <c r="H33" s="227" t="s">
        <v>1005</v>
      </c>
      <c r="I33" s="99">
        <f t="shared" si="2"/>
        <v>57</v>
      </c>
      <c r="J33" s="227" t="s">
        <v>1005</v>
      </c>
      <c r="K33" s="98">
        <v>57</v>
      </c>
      <c r="L33" s="227" t="s">
        <v>1005</v>
      </c>
      <c r="M33" s="213" t="s">
        <v>1005</v>
      </c>
    </row>
    <row r="34" spans="1:13" s="1" customFormat="1" ht="18" customHeight="1">
      <c r="A34" s="41"/>
      <c r="B34" s="207" t="s">
        <v>843</v>
      </c>
      <c r="C34" s="42"/>
      <c r="D34" s="97">
        <f t="shared" si="1"/>
        <v>22</v>
      </c>
      <c r="E34" s="227" t="s">
        <v>1005</v>
      </c>
      <c r="F34" s="227" t="s">
        <v>1005</v>
      </c>
      <c r="G34" s="98">
        <v>22</v>
      </c>
      <c r="H34" s="227" t="s">
        <v>1005</v>
      </c>
      <c r="I34" s="99">
        <f t="shared" si="2"/>
        <v>66</v>
      </c>
      <c r="J34" s="227" t="s">
        <v>1005</v>
      </c>
      <c r="K34" s="227" t="s">
        <v>1005</v>
      </c>
      <c r="L34" s="98">
        <v>66</v>
      </c>
      <c r="M34" s="213" t="s">
        <v>1005</v>
      </c>
    </row>
    <row r="35" spans="1:13" s="1" customFormat="1" ht="9" customHeight="1">
      <c r="A35" s="41"/>
      <c r="B35" s="44"/>
      <c r="C35" s="42"/>
      <c r="D35" s="97"/>
      <c r="E35" s="98"/>
      <c r="F35" s="98"/>
      <c r="G35" s="98"/>
      <c r="H35" s="98"/>
      <c r="I35" s="99"/>
      <c r="J35" s="98"/>
      <c r="K35" s="98"/>
      <c r="L35" s="98"/>
      <c r="M35" s="100"/>
    </row>
    <row r="36" spans="1:13" s="1" customFormat="1" ht="18" customHeight="1">
      <c r="A36" s="41"/>
      <c r="B36" s="207" t="s">
        <v>844</v>
      </c>
      <c r="C36" s="42"/>
      <c r="D36" s="97">
        <f t="shared" si="1"/>
        <v>672</v>
      </c>
      <c r="E36" s="98">
        <v>109</v>
      </c>
      <c r="F36" s="98">
        <v>560</v>
      </c>
      <c r="G36" s="227" t="s">
        <v>1005</v>
      </c>
      <c r="H36" s="98">
        <v>3</v>
      </c>
      <c r="I36" s="99">
        <f t="shared" si="2"/>
        <v>2299</v>
      </c>
      <c r="J36" s="98">
        <v>614</v>
      </c>
      <c r="K36" s="98">
        <v>1676</v>
      </c>
      <c r="L36" s="227" t="s">
        <v>1005</v>
      </c>
      <c r="M36" s="100">
        <v>9</v>
      </c>
    </row>
    <row r="37" spans="1:13" s="1" customFormat="1" ht="18" customHeight="1">
      <c r="A37" s="41"/>
      <c r="B37" s="207" t="s">
        <v>845</v>
      </c>
      <c r="C37" s="42"/>
      <c r="D37" s="97">
        <f t="shared" si="1"/>
        <v>92</v>
      </c>
      <c r="E37" s="98">
        <v>30</v>
      </c>
      <c r="F37" s="98">
        <v>60</v>
      </c>
      <c r="G37" s="227" t="s">
        <v>1005</v>
      </c>
      <c r="H37" s="98">
        <v>2</v>
      </c>
      <c r="I37" s="99">
        <f t="shared" si="2"/>
        <v>310</v>
      </c>
      <c r="J37" s="98">
        <v>120</v>
      </c>
      <c r="K37" s="98">
        <v>186</v>
      </c>
      <c r="L37" s="227" t="s">
        <v>1005</v>
      </c>
      <c r="M37" s="100">
        <v>4</v>
      </c>
    </row>
    <row r="38" spans="1:13" s="1" customFormat="1" ht="18" customHeight="1" thickBot="1">
      <c r="A38" s="45"/>
      <c r="B38" s="208" t="s">
        <v>846</v>
      </c>
      <c r="C38" s="46"/>
      <c r="D38" s="487">
        <f t="shared" si="1"/>
        <v>11</v>
      </c>
      <c r="E38" s="235" t="s">
        <v>1005</v>
      </c>
      <c r="F38" s="235" t="s">
        <v>1005</v>
      </c>
      <c r="G38" s="173">
        <v>11</v>
      </c>
      <c r="H38" s="235" t="s">
        <v>1005</v>
      </c>
      <c r="I38" s="644">
        <f t="shared" si="2"/>
        <v>33</v>
      </c>
      <c r="J38" s="235" t="s">
        <v>1005</v>
      </c>
      <c r="K38" s="235" t="s">
        <v>1005</v>
      </c>
      <c r="L38" s="173">
        <v>33</v>
      </c>
      <c r="M38" s="236" t="s">
        <v>1005</v>
      </c>
    </row>
    <row r="39" spans="1:9" s="1" customFormat="1" ht="15.75" customHeight="1">
      <c r="A39" s="186" t="s">
        <v>513</v>
      </c>
      <c r="I39" s="2" t="s">
        <v>431</v>
      </c>
    </row>
    <row r="54" ht="15.75">
      <c r="H54" s="551"/>
    </row>
    <row r="55" ht="15.75">
      <c r="H55" s="551"/>
    </row>
    <row r="56" ht="15.75">
      <c r="H56" s="551"/>
    </row>
    <row r="57" ht="15.75">
      <c r="H57" s="551"/>
    </row>
  </sheetData>
  <mergeCells count="5">
    <mergeCell ref="A2:H2"/>
    <mergeCell ref="I2:M2"/>
    <mergeCell ref="B5:B7"/>
    <mergeCell ref="D5:H5"/>
    <mergeCell ref="I5:M5"/>
  </mergeCells>
  <printOptions/>
  <pageMargins left="1.1811023622047245" right="1.1811023622047245" top="1.5748031496062993" bottom="1.5748031496062993" header="0.5118110236220472" footer="0.9055118110236221"/>
  <pageSetup firstPageNumber="16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4.xml><?xml version="1.0" encoding="utf-8"?>
<worksheet xmlns="http://schemas.openxmlformats.org/spreadsheetml/2006/main" xmlns:r="http://schemas.openxmlformats.org/officeDocument/2006/relationships">
  <dimension ref="A1:AB43"/>
  <sheetViews>
    <sheetView showGridLines="0" zoomScale="120" zoomScaleNormal="120" workbookViewId="0" topLeftCell="A1">
      <selection activeCell="Z4" sqref="Z4:AB4"/>
    </sheetView>
  </sheetViews>
  <sheetFormatPr defaultColWidth="9.00390625" defaultRowHeight="16.5"/>
  <cols>
    <col min="1" max="1" width="0.37109375" style="84" customWidth="1"/>
    <col min="2" max="2" width="16.625" style="84" customWidth="1"/>
    <col min="3" max="3" width="0.12890625" style="84" customWidth="1"/>
    <col min="4" max="4" width="4.125" style="84" customWidth="1"/>
    <col min="5" max="6" width="5.125" style="84" customWidth="1"/>
    <col min="7" max="7" width="5.375" style="84" customWidth="1"/>
    <col min="8" max="8" width="6.625" style="84" customWidth="1"/>
    <col min="9" max="9" width="4.125" style="84" customWidth="1"/>
    <col min="10" max="10" width="5.375" style="84" customWidth="1"/>
    <col min="11" max="11" width="6.625" style="84" customWidth="1"/>
    <col min="12" max="12" width="4.125" style="84" customWidth="1"/>
    <col min="13" max="13" width="5.375" style="84" customWidth="1"/>
    <col min="14" max="14" width="6.625" style="84" customWidth="1"/>
    <col min="15" max="15" width="5.125" style="84" customWidth="1"/>
    <col min="16" max="16" width="6.625" style="84" customWidth="1"/>
    <col min="17" max="17" width="4.875" style="84" customWidth="1"/>
    <col min="18" max="18" width="5.125" style="84" customWidth="1"/>
    <col min="19" max="19" width="6.625" style="84" customWidth="1"/>
    <col min="20" max="20" width="4.875" style="84" customWidth="1"/>
    <col min="21" max="21" width="5.125" style="84" customWidth="1"/>
    <col min="22" max="22" width="6.625" style="84" customWidth="1"/>
    <col min="23" max="23" width="4.875" style="84" customWidth="1"/>
    <col min="24" max="25" width="5.375" style="84" customWidth="1"/>
    <col min="26" max="26" width="4.625" style="84" customWidth="1"/>
    <col min="27" max="28" width="5.375" style="84" customWidth="1"/>
    <col min="29" max="16384" width="9.00390625" style="84" customWidth="1"/>
  </cols>
  <sheetData>
    <row r="1" spans="1:28" s="1" customFormat="1" ht="18" customHeight="1">
      <c r="A1" s="1055" t="s">
        <v>973</v>
      </c>
      <c r="B1" s="1056"/>
      <c r="C1" s="1056"/>
      <c r="D1" s="1056"/>
      <c r="AB1" s="38" t="s">
        <v>981</v>
      </c>
    </row>
    <row r="2" spans="2:28" s="5" customFormat="1" ht="24.75" customHeight="1">
      <c r="B2" s="1011" t="s">
        <v>514</v>
      </c>
      <c r="C2" s="886"/>
      <c r="D2" s="886"/>
      <c r="E2" s="886"/>
      <c r="F2" s="886"/>
      <c r="G2" s="886"/>
      <c r="H2" s="886"/>
      <c r="I2" s="886"/>
      <c r="J2" s="886"/>
      <c r="K2" s="886"/>
      <c r="L2" s="886"/>
      <c r="M2" s="886"/>
      <c r="N2" s="886"/>
      <c r="O2" s="886" t="s">
        <v>518</v>
      </c>
      <c r="P2" s="886"/>
      <c r="Q2" s="886"/>
      <c r="R2" s="886"/>
      <c r="S2" s="886"/>
      <c r="T2" s="886"/>
      <c r="U2" s="886"/>
      <c r="V2" s="886"/>
      <c r="W2" s="886"/>
      <c r="X2" s="886"/>
      <c r="Y2" s="886"/>
      <c r="Z2" s="886"/>
      <c r="AA2" s="886"/>
      <c r="AB2" s="886"/>
    </row>
    <row r="3" spans="1:28" s="24" customFormat="1" ht="15" customHeight="1" thickBot="1">
      <c r="A3" s="53"/>
      <c r="B3" s="53"/>
      <c r="C3" s="53"/>
      <c r="N3" s="320" t="s">
        <v>795</v>
      </c>
      <c r="AB3" s="53" t="s">
        <v>227</v>
      </c>
    </row>
    <row r="4" spans="1:28" s="24" customFormat="1" ht="25.5" customHeight="1">
      <c r="A4" s="28"/>
      <c r="B4" s="984" t="s">
        <v>270</v>
      </c>
      <c r="C4" s="54"/>
      <c r="D4" s="1058" t="s">
        <v>271</v>
      </c>
      <c r="E4" s="1059"/>
      <c r="F4" s="1060"/>
      <c r="G4" s="1061" t="s">
        <v>272</v>
      </c>
      <c r="H4" s="1059"/>
      <c r="I4" s="1059"/>
      <c r="J4" s="1059"/>
      <c r="K4" s="1059"/>
      <c r="L4" s="1059"/>
      <c r="M4" s="1059"/>
      <c r="N4" s="1060"/>
      <c r="O4" s="1062" t="s">
        <v>273</v>
      </c>
      <c r="P4" s="1059"/>
      <c r="Q4" s="1059"/>
      <c r="R4" s="1059"/>
      <c r="S4" s="1059"/>
      <c r="T4" s="1059"/>
      <c r="U4" s="1059"/>
      <c r="V4" s="1060"/>
      <c r="W4" s="1061" t="s">
        <v>274</v>
      </c>
      <c r="X4" s="1059"/>
      <c r="Y4" s="1060"/>
      <c r="Z4" s="984" t="s">
        <v>275</v>
      </c>
      <c r="AA4" s="981"/>
      <c r="AB4" s="981"/>
    </row>
    <row r="5" spans="1:28" s="24" customFormat="1" ht="16.5" customHeight="1">
      <c r="A5" s="55"/>
      <c r="B5" s="1057"/>
      <c r="C5" s="48"/>
      <c r="D5" s="987" t="s">
        <v>276</v>
      </c>
      <c r="E5" s="975" t="s">
        <v>895</v>
      </c>
      <c r="F5" s="975" t="s">
        <v>896</v>
      </c>
      <c r="G5" s="1065" t="s">
        <v>277</v>
      </c>
      <c r="H5" s="1066"/>
      <c r="I5" s="1065" t="s">
        <v>278</v>
      </c>
      <c r="J5" s="1066"/>
      <c r="K5" s="1066"/>
      <c r="L5" s="1065" t="s">
        <v>279</v>
      </c>
      <c r="M5" s="1066"/>
      <c r="N5" s="1066"/>
      <c r="O5" s="1067" t="s">
        <v>277</v>
      </c>
      <c r="P5" s="1066"/>
      <c r="Q5" s="1065" t="s">
        <v>278</v>
      </c>
      <c r="R5" s="1066"/>
      <c r="S5" s="1066"/>
      <c r="T5" s="1065" t="s">
        <v>279</v>
      </c>
      <c r="U5" s="1066"/>
      <c r="V5" s="1066"/>
      <c r="W5" s="975" t="s">
        <v>276</v>
      </c>
      <c r="X5" s="975" t="s">
        <v>280</v>
      </c>
      <c r="Y5" s="975" t="s">
        <v>281</v>
      </c>
      <c r="Z5" s="975" t="s">
        <v>276</v>
      </c>
      <c r="AA5" s="975" t="s">
        <v>280</v>
      </c>
      <c r="AB5" s="1068" t="s">
        <v>281</v>
      </c>
    </row>
    <row r="6" spans="1:28" s="24" customFormat="1" ht="16.5" customHeight="1">
      <c r="A6" s="55"/>
      <c r="B6" s="1057"/>
      <c r="C6" s="48"/>
      <c r="D6" s="1063"/>
      <c r="E6" s="1064"/>
      <c r="F6" s="1064"/>
      <c r="G6" s="308" t="s">
        <v>282</v>
      </c>
      <c r="H6" s="308" t="s">
        <v>283</v>
      </c>
      <c r="I6" s="308" t="s">
        <v>284</v>
      </c>
      <c r="J6" s="308" t="s">
        <v>282</v>
      </c>
      <c r="K6" s="308" t="s">
        <v>283</v>
      </c>
      <c r="L6" s="308" t="s">
        <v>284</v>
      </c>
      <c r="M6" s="308" t="s">
        <v>282</v>
      </c>
      <c r="N6" s="308" t="s">
        <v>283</v>
      </c>
      <c r="O6" s="309" t="s">
        <v>282</v>
      </c>
      <c r="P6" s="308" t="s">
        <v>283</v>
      </c>
      <c r="Q6" s="308" t="s">
        <v>284</v>
      </c>
      <c r="R6" s="308" t="s">
        <v>282</v>
      </c>
      <c r="S6" s="308" t="s">
        <v>283</v>
      </c>
      <c r="T6" s="308" t="s">
        <v>284</v>
      </c>
      <c r="U6" s="308" t="s">
        <v>282</v>
      </c>
      <c r="V6" s="308" t="s">
        <v>283</v>
      </c>
      <c r="W6" s="1064"/>
      <c r="X6" s="1064"/>
      <c r="Y6" s="1064"/>
      <c r="Z6" s="1064"/>
      <c r="AA6" s="1064"/>
      <c r="AB6" s="1069"/>
    </row>
    <row r="7" spans="1:28" s="24" customFormat="1" ht="25.5" customHeight="1" thickBot="1">
      <c r="A7" s="57"/>
      <c r="B7" s="63" t="s">
        <v>285</v>
      </c>
      <c r="C7" s="59"/>
      <c r="D7" s="50" t="s">
        <v>286</v>
      </c>
      <c r="E7" s="26" t="s">
        <v>287</v>
      </c>
      <c r="F7" s="26" t="s">
        <v>288</v>
      </c>
      <c r="G7" s="26" t="s">
        <v>289</v>
      </c>
      <c r="H7" s="26" t="s">
        <v>290</v>
      </c>
      <c r="I7" s="26" t="s">
        <v>286</v>
      </c>
      <c r="J7" s="26" t="s">
        <v>289</v>
      </c>
      <c r="K7" s="26" t="s">
        <v>290</v>
      </c>
      <c r="L7" s="26" t="s">
        <v>286</v>
      </c>
      <c r="M7" s="26" t="s">
        <v>289</v>
      </c>
      <c r="N7" s="26" t="s">
        <v>290</v>
      </c>
      <c r="O7" s="29" t="s">
        <v>289</v>
      </c>
      <c r="P7" s="26" t="s">
        <v>290</v>
      </c>
      <c r="Q7" s="26" t="s">
        <v>286</v>
      </c>
      <c r="R7" s="26" t="s">
        <v>289</v>
      </c>
      <c r="S7" s="26" t="s">
        <v>290</v>
      </c>
      <c r="T7" s="26" t="s">
        <v>286</v>
      </c>
      <c r="U7" s="26" t="s">
        <v>289</v>
      </c>
      <c r="V7" s="26" t="s">
        <v>290</v>
      </c>
      <c r="W7" s="26" t="s">
        <v>286</v>
      </c>
      <c r="X7" s="26" t="s">
        <v>287</v>
      </c>
      <c r="Y7" s="26" t="s">
        <v>288</v>
      </c>
      <c r="Z7" s="26" t="s">
        <v>286</v>
      </c>
      <c r="AA7" s="26" t="s">
        <v>287</v>
      </c>
      <c r="AB7" s="27" t="s">
        <v>288</v>
      </c>
    </row>
    <row r="8" spans="1:28" s="24" customFormat="1" ht="16.5" customHeight="1">
      <c r="A8" s="55"/>
      <c r="B8" s="322" t="s">
        <v>99</v>
      </c>
      <c r="C8" s="48"/>
      <c r="D8" s="645">
        <v>4012</v>
      </c>
      <c r="E8" s="103">
        <v>1498</v>
      </c>
      <c r="F8" s="103">
        <v>2514</v>
      </c>
      <c r="G8" s="103">
        <v>395</v>
      </c>
      <c r="H8" s="293" t="s">
        <v>1211</v>
      </c>
      <c r="I8" s="103">
        <v>191</v>
      </c>
      <c r="J8" s="103">
        <v>191</v>
      </c>
      <c r="K8" s="293" t="s">
        <v>1211</v>
      </c>
      <c r="L8" s="103">
        <v>204</v>
      </c>
      <c r="M8" s="103">
        <v>204</v>
      </c>
      <c r="N8" s="293" t="s">
        <v>1211</v>
      </c>
      <c r="O8" s="106">
        <v>1552</v>
      </c>
      <c r="P8" s="103">
        <v>910</v>
      </c>
      <c r="Q8" s="103">
        <v>1208</v>
      </c>
      <c r="R8" s="103">
        <v>658</v>
      </c>
      <c r="S8" s="103">
        <v>550</v>
      </c>
      <c r="T8" s="103">
        <v>1254</v>
      </c>
      <c r="U8" s="103">
        <v>894</v>
      </c>
      <c r="V8" s="103">
        <v>360</v>
      </c>
      <c r="W8" s="103">
        <v>408</v>
      </c>
      <c r="X8" s="293" t="s">
        <v>1211</v>
      </c>
      <c r="Y8" s="103">
        <v>408</v>
      </c>
      <c r="Z8" s="103">
        <v>747</v>
      </c>
      <c r="AA8" s="103">
        <v>99</v>
      </c>
      <c r="AB8" s="109">
        <v>648</v>
      </c>
    </row>
    <row r="9" spans="1:28" s="24" customFormat="1" ht="16.5" customHeight="1">
      <c r="A9" s="55"/>
      <c r="B9" s="322" t="s">
        <v>100</v>
      </c>
      <c r="C9" s="48"/>
      <c r="D9" s="645">
        <v>3258</v>
      </c>
      <c r="E9" s="103">
        <v>1649</v>
      </c>
      <c r="F9" s="103">
        <v>1609</v>
      </c>
      <c r="G9" s="103">
        <v>324</v>
      </c>
      <c r="H9" s="293" t="s">
        <v>1211</v>
      </c>
      <c r="I9" s="103">
        <v>324</v>
      </c>
      <c r="J9" s="103">
        <v>324</v>
      </c>
      <c r="K9" s="293" t="s">
        <v>1211</v>
      </c>
      <c r="L9" s="293" t="s">
        <v>1211</v>
      </c>
      <c r="M9" s="293" t="s">
        <v>1211</v>
      </c>
      <c r="N9" s="293" t="s">
        <v>1211</v>
      </c>
      <c r="O9" s="106">
        <v>1573</v>
      </c>
      <c r="P9" s="103">
        <v>859</v>
      </c>
      <c r="Q9" s="103">
        <v>1236</v>
      </c>
      <c r="R9" s="103">
        <v>677</v>
      </c>
      <c r="S9" s="103">
        <v>559</v>
      </c>
      <c r="T9" s="103">
        <v>1196</v>
      </c>
      <c r="U9" s="103">
        <v>896</v>
      </c>
      <c r="V9" s="103">
        <v>300</v>
      </c>
      <c r="W9" s="103">
        <v>118</v>
      </c>
      <c r="X9" s="293" t="s">
        <v>1211</v>
      </c>
      <c r="Y9" s="103">
        <v>118</v>
      </c>
      <c r="Z9" s="103">
        <v>384</v>
      </c>
      <c r="AA9" s="103">
        <v>89</v>
      </c>
      <c r="AB9" s="109">
        <v>295</v>
      </c>
    </row>
    <row r="10" spans="1:28" s="24" customFormat="1" ht="16.5" customHeight="1">
      <c r="A10" s="55"/>
      <c r="B10" s="322" t="s">
        <v>101</v>
      </c>
      <c r="C10" s="48"/>
      <c r="D10" s="645">
        <v>3887</v>
      </c>
      <c r="E10" s="103">
        <v>1684</v>
      </c>
      <c r="F10" s="103">
        <v>2203</v>
      </c>
      <c r="G10" s="103">
        <v>328</v>
      </c>
      <c r="H10" s="103">
        <v>86</v>
      </c>
      <c r="I10" s="103">
        <v>375</v>
      </c>
      <c r="J10" s="103">
        <v>328</v>
      </c>
      <c r="K10" s="103">
        <v>47</v>
      </c>
      <c r="L10" s="103">
        <v>39</v>
      </c>
      <c r="M10" s="293" t="s">
        <v>1211</v>
      </c>
      <c r="N10" s="103">
        <v>39</v>
      </c>
      <c r="O10" s="106">
        <v>1555</v>
      </c>
      <c r="P10" s="103">
        <v>871</v>
      </c>
      <c r="Q10" s="103">
        <v>1144</v>
      </c>
      <c r="R10" s="103">
        <v>632</v>
      </c>
      <c r="S10" s="103">
        <v>512</v>
      </c>
      <c r="T10" s="103">
        <v>1282</v>
      </c>
      <c r="U10" s="103">
        <v>923</v>
      </c>
      <c r="V10" s="103">
        <v>359</v>
      </c>
      <c r="W10" s="103">
        <v>5</v>
      </c>
      <c r="X10" s="103">
        <v>5</v>
      </c>
      <c r="Y10" s="293" t="s">
        <v>1211</v>
      </c>
      <c r="Z10" s="103">
        <v>1042</v>
      </c>
      <c r="AA10" s="103">
        <v>160</v>
      </c>
      <c r="AB10" s="109">
        <v>882</v>
      </c>
    </row>
    <row r="11" spans="1:28" s="24" customFormat="1" ht="5.25" customHeight="1">
      <c r="A11" s="55"/>
      <c r="B11" s="365"/>
      <c r="C11" s="48"/>
      <c r="D11" s="645"/>
      <c r="E11" s="103"/>
      <c r="F11" s="103"/>
      <c r="G11" s="103"/>
      <c r="H11" s="103"/>
      <c r="I11" s="103"/>
      <c r="J11" s="103"/>
      <c r="K11" s="103"/>
      <c r="L11" s="103"/>
      <c r="M11" s="103"/>
      <c r="N11" s="103"/>
      <c r="O11" s="106"/>
      <c r="P11" s="103"/>
      <c r="Q11" s="103"/>
      <c r="R11" s="103"/>
      <c r="S11" s="103"/>
      <c r="T11" s="103"/>
      <c r="U11" s="103"/>
      <c r="V11" s="103"/>
      <c r="W11" s="103"/>
      <c r="X11" s="103"/>
      <c r="Y11" s="103"/>
      <c r="Z11" s="103"/>
      <c r="AA11" s="103"/>
      <c r="AB11" s="109"/>
    </row>
    <row r="12" spans="1:28" s="24" customFormat="1" ht="16.5" customHeight="1">
      <c r="A12" s="55"/>
      <c r="B12" s="322" t="s">
        <v>102</v>
      </c>
      <c r="C12" s="48"/>
      <c r="D12" s="645">
        <v>2272</v>
      </c>
      <c r="E12" s="103">
        <v>1649</v>
      </c>
      <c r="F12" s="103">
        <v>623</v>
      </c>
      <c r="G12" s="103">
        <v>412</v>
      </c>
      <c r="H12" s="293" t="s">
        <v>1211</v>
      </c>
      <c r="I12" s="103">
        <v>412</v>
      </c>
      <c r="J12" s="103">
        <v>412</v>
      </c>
      <c r="K12" s="293" t="s">
        <v>1211</v>
      </c>
      <c r="L12" s="293" t="s">
        <v>1211</v>
      </c>
      <c r="M12" s="293" t="s">
        <v>1211</v>
      </c>
      <c r="N12" s="293" t="s">
        <v>1211</v>
      </c>
      <c r="O12" s="106">
        <v>1100</v>
      </c>
      <c r="P12" s="103">
        <v>686</v>
      </c>
      <c r="Q12" s="103">
        <v>1227</v>
      </c>
      <c r="R12" s="103">
        <v>755</v>
      </c>
      <c r="S12" s="103">
        <v>472</v>
      </c>
      <c r="T12" s="103">
        <v>559</v>
      </c>
      <c r="U12" s="103">
        <v>345</v>
      </c>
      <c r="V12" s="103">
        <v>214</v>
      </c>
      <c r="W12" s="103">
        <v>64</v>
      </c>
      <c r="X12" s="293" t="s">
        <v>1211</v>
      </c>
      <c r="Y12" s="103">
        <v>64</v>
      </c>
      <c r="Z12" s="103">
        <v>10</v>
      </c>
      <c r="AA12" s="103">
        <v>10</v>
      </c>
      <c r="AB12" s="296" t="s">
        <v>1211</v>
      </c>
    </row>
    <row r="13" spans="1:28" s="24" customFormat="1" ht="16.5" customHeight="1">
      <c r="A13" s="55"/>
      <c r="B13" s="322" t="s">
        <v>103</v>
      </c>
      <c r="C13" s="48"/>
      <c r="D13" s="645">
        <v>3079</v>
      </c>
      <c r="E13" s="103">
        <v>1717</v>
      </c>
      <c r="F13" s="103">
        <v>1362</v>
      </c>
      <c r="G13" s="103">
        <v>410</v>
      </c>
      <c r="H13" s="293" t="s">
        <v>1211</v>
      </c>
      <c r="I13" s="103">
        <v>410</v>
      </c>
      <c r="J13" s="103">
        <v>410</v>
      </c>
      <c r="K13" s="293" t="s">
        <v>1211</v>
      </c>
      <c r="L13" s="293" t="s">
        <v>1211</v>
      </c>
      <c r="M13" s="293" t="s">
        <v>1211</v>
      </c>
      <c r="N13" s="293" t="s">
        <v>1211</v>
      </c>
      <c r="O13" s="106">
        <v>1107</v>
      </c>
      <c r="P13" s="103">
        <v>674</v>
      </c>
      <c r="Q13" s="103">
        <v>1214</v>
      </c>
      <c r="R13" s="103">
        <v>751</v>
      </c>
      <c r="S13" s="103">
        <v>463</v>
      </c>
      <c r="T13" s="103">
        <v>567</v>
      </c>
      <c r="U13" s="103">
        <v>356</v>
      </c>
      <c r="V13" s="103">
        <v>211</v>
      </c>
      <c r="W13" s="103">
        <v>11</v>
      </c>
      <c r="X13" s="293" t="s">
        <v>1211</v>
      </c>
      <c r="Y13" s="103">
        <v>11</v>
      </c>
      <c r="Z13" s="103">
        <v>877</v>
      </c>
      <c r="AA13" s="103">
        <v>93</v>
      </c>
      <c r="AB13" s="109">
        <v>784</v>
      </c>
    </row>
    <row r="14" spans="1:28" s="24" customFormat="1" ht="16.5" customHeight="1">
      <c r="A14" s="55"/>
      <c r="B14" s="322" t="s">
        <v>104</v>
      </c>
      <c r="C14" s="48"/>
      <c r="D14" s="645">
        <v>2596</v>
      </c>
      <c r="E14" s="103">
        <v>1820</v>
      </c>
      <c r="F14" s="103">
        <v>776</v>
      </c>
      <c r="G14" s="103">
        <v>379</v>
      </c>
      <c r="H14" s="293" t="s">
        <v>1211</v>
      </c>
      <c r="I14" s="103">
        <v>379</v>
      </c>
      <c r="J14" s="103">
        <v>379</v>
      </c>
      <c r="K14" s="293" t="s">
        <v>1211</v>
      </c>
      <c r="L14" s="293" t="s">
        <v>1211</v>
      </c>
      <c r="M14" s="293" t="s">
        <v>1211</v>
      </c>
      <c r="N14" s="293" t="s">
        <v>1211</v>
      </c>
      <c r="O14" s="106">
        <v>1129</v>
      </c>
      <c r="P14" s="103">
        <v>1015</v>
      </c>
      <c r="Q14" s="103">
        <v>1431</v>
      </c>
      <c r="R14" s="103">
        <v>750</v>
      </c>
      <c r="S14" s="103">
        <v>681</v>
      </c>
      <c r="T14" s="103">
        <v>713</v>
      </c>
      <c r="U14" s="103">
        <v>379</v>
      </c>
      <c r="V14" s="103">
        <v>334</v>
      </c>
      <c r="W14" s="103">
        <v>63</v>
      </c>
      <c r="X14" s="293" t="s">
        <v>1211</v>
      </c>
      <c r="Y14" s="103">
        <v>63</v>
      </c>
      <c r="Z14" s="103">
        <v>10</v>
      </c>
      <c r="AA14" s="103">
        <v>10</v>
      </c>
      <c r="AB14" s="296" t="s">
        <v>1211</v>
      </c>
    </row>
    <row r="15" spans="1:28" s="24" customFormat="1" ht="5.25" customHeight="1">
      <c r="A15" s="55"/>
      <c r="B15" s="365"/>
      <c r="C15" s="48"/>
      <c r="D15" s="645"/>
      <c r="E15" s="103"/>
      <c r="F15" s="103"/>
      <c r="G15" s="103"/>
      <c r="H15" s="103"/>
      <c r="I15" s="103"/>
      <c r="J15" s="103"/>
      <c r="K15" s="103"/>
      <c r="L15" s="103"/>
      <c r="M15" s="103"/>
      <c r="N15" s="103"/>
      <c r="O15" s="106"/>
      <c r="P15" s="103"/>
      <c r="Q15" s="103"/>
      <c r="R15" s="103"/>
      <c r="S15" s="103"/>
      <c r="T15" s="103"/>
      <c r="U15" s="103"/>
      <c r="V15" s="103"/>
      <c r="W15" s="103"/>
      <c r="X15" s="103"/>
      <c r="Y15" s="103"/>
      <c r="Z15" s="103"/>
      <c r="AA15" s="103"/>
      <c r="AB15" s="109"/>
    </row>
    <row r="16" spans="1:28" s="24" customFormat="1" ht="16.5" customHeight="1">
      <c r="A16" s="55"/>
      <c r="B16" s="322" t="s">
        <v>105</v>
      </c>
      <c r="C16" s="48"/>
      <c r="D16" s="645">
        <v>2903</v>
      </c>
      <c r="E16" s="103">
        <v>2493</v>
      </c>
      <c r="F16" s="103">
        <v>410</v>
      </c>
      <c r="G16" s="103">
        <v>382</v>
      </c>
      <c r="H16" s="293" t="s">
        <v>1211</v>
      </c>
      <c r="I16" s="103">
        <v>382</v>
      </c>
      <c r="J16" s="103">
        <v>382</v>
      </c>
      <c r="K16" s="293" t="s">
        <v>1211</v>
      </c>
      <c r="L16" s="293" t="s">
        <v>1211</v>
      </c>
      <c r="M16" s="293" t="s">
        <v>1211</v>
      </c>
      <c r="N16" s="293" t="s">
        <v>1211</v>
      </c>
      <c r="O16" s="106">
        <v>1394</v>
      </c>
      <c r="P16" s="103">
        <v>1034</v>
      </c>
      <c r="Q16" s="103">
        <v>2101</v>
      </c>
      <c r="R16" s="103">
        <v>1394</v>
      </c>
      <c r="S16" s="103">
        <v>707</v>
      </c>
      <c r="T16" s="103">
        <v>327</v>
      </c>
      <c r="U16" s="293" t="s">
        <v>1211</v>
      </c>
      <c r="V16" s="103">
        <v>327</v>
      </c>
      <c r="W16" s="103">
        <v>83</v>
      </c>
      <c r="X16" s="293" t="s">
        <v>1211</v>
      </c>
      <c r="Y16" s="103">
        <v>83</v>
      </c>
      <c r="Z16" s="103">
        <v>10</v>
      </c>
      <c r="AA16" s="103">
        <v>10</v>
      </c>
      <c r="AB16" s="296" t="s">
        <v>1211</v>
      </c>
    </row>
    <row r="17" spans="1:28" s="24" customFormat="1" ht="16.5" customHeight="1">
      <c r="A17" s="55"/>
      <c r="B17" s="322" t="s">
        <v>108</v>
      </c>
      <c r="C17" s="48"/>
      <c r="D17" s="645">
        <v>5192</v>
      </c>
      <c r="E17" s="103">
        <v>3816</v>
      </c>
      <c r="F17" s="103">
        <v>1376</v>
      </c>
      <c r="G17" s="103">
        <v>764</v>
      </c>
      <c r="H17" s="293" t="s">
        <v>1211</v>
      </c>
      <c r="I17" s="103">
        <v>764</v>
      </c>
      <c r="J17" s="103">
        <v>794</v>
      </c>
      <c r="K17" s="293" t="s">
        <v>1211</v>
      </c>
      <c r="L17" s="293" t="s">
        <v>1211</v>
      </c>
      <c r="M17" s="293" t="s">
        <v>1211</v>
      </c>
      <c r="N17" s="293" t="s">
        <v>1211</v>
      </c>
      <c r="O17" s="106">
        <v>2258</v>
      </c>
      <c r="P17" s="103">
        <v>2064</v>
      </c>
      <c r="Q17" s="103">
        <v>3032</v>
      </c>
      <c r="R17" s="103">
        <v>1618</v>
      </c>
      <c r="S17" s="103">
        <v>1414</v>
      </c>
      <c r="T17" s="103">
        <v>1290</v>
      </c>
      <c r="U17" s="103">
        <v>640</v>
      </c>
      <c r="V17" s="103">
        <v>650</v>
      </c>
      <c r="W17" s="103">
        <v>86</v>
      </c>
      <c r="X17" s="293" t="s">
        <v>1211</v>
      </c>
      <c r="Y17" s="103">
        <v>86</v>
      </c>
      <c r="Z17" s="103">
        <v>20</v>
      </c>
      <c r="AA17" s="103">
        <v>20</v>
      </c>
      <c r="AB17" s="296" t="s">
        <v>1211</v>
      </c>
    </row>
    <row r="18" spans="1:28" s="24" customFormat="1" ht="16.5" customHeight="1">
      <c r="A18" s="55"/>
      <c r="B18" s="322" t="s">
        <v>106</v>
      </c>
      <c r="C18" s="48"/>
      <c r="D18" s="645">
        <v>5480</v>
      </c>
      <c r="E18" s="103">
        <v>3914</v>
      </c>
      <c r="F18" s="103">
        <v>1566</v>
      </c>
      <c r="G18" s="103">
        <v>854</v>
      </c>
      <c r="H18" s="293" t="s">
        <v>975</v>
      </c>
      <c r="I18" s="103">
        <v>854</v>
      </c>
      <c r="J18" s="106">
        <v>854</v>
      </c>
      <c r="K18" s="293" t="s">
        <v>975</v>
      </c>
      <c r="L18" s="293" t="s">
        <v>975</v>
      </c>
      <c r="M18" s="293" t="s">
        <v>975</v>
      </c>
      <c r="N18" s="293" t="s">
        <v>975</v>
      </c>
      <c r="O18" s="106">
        <v>2296</v>
      </c>
      <c r="P18" s="103">
        <v>2224</v>
      </c>
      <c r="Q18" s="103">
        <v>3040</v>
      </c>
      <c r="R18" s="103">
        <v>1633</v>
      </c>
      <c r="S18" s="103">
        <v>1407</v>
      </c>
      <c r="T18" s="103">
        <v>1480</v>
      </c>
      <c r="U18" s="103">
        <v>663</v>
      </c>
      <c r="V18" s="103">
        <v>817</v>
      </c>
      <c r="W18" s="106">
        <v>86</v>
      </c>
      <c r="X18" s="293" t="s">
        <v>975</v>
      </c>
      <c r="Y18" s="103">
        <v>86</v>
      </c>
      <c r="Z18" s="106">
        <v>20</v>
      </c>
      <c r="AA18" s="106">
        <v>20</v>
      </c>
      <c r="AB18" s="296" t="s">
        <v>975</v>
      </c>
    </row>
    <row r="19" spans="1:28" s="24" customFormat="1" ht="5.25" customHeight="1">
      <c r="A19" s="55"/>
      <c r="B19" s="365"/>
      <c r="C19" s="48"/>
      <c r="D19" s="645"/>
      <c r="E19" s="103"/>
      <c r="F19" s="103"/>
      <c r="G19" s="103"/>
      <c r="H19" s="103"/>
      <c r="I19" s="103"/>
      <c r="J19" s="106"/>
      <c r="K19" s="103"/>
      <c r="L19" s="103"/>
      <c r="M19" s="103"/>
      <c r="N19" s="103"/>
      <c r="O19" s="106"/>
      <c r="P19" s="103"/>
      <c r="Q19" s="103"/>
      <c r="R19" s="103"/>
      <c r="S19" s="103"/>
      <c r="T19" s="103"/>
      <c r="U19" s="103"/>
      <c r="V19" s="103"/>
      <c r="W19" s="106"/>
      <c r="X19" s="103"/>
      <c r="Y19" s="103"/>
      <c r="Z19" s="106"/>
      <c r="AA19" s="106"/>
      <c r="AB19" s="109"/>
    </row>
    <row r="20" spans="1:28" s="24" customFormat="1" ht="16.5" customHeight="1">
      <c r="A20" s="55"/>
      <c r="B20" s="322" t="s">
        <v>107</v>
      </c>
      <c r="C20" s="48"/>
      <c r="D20" s="645">
        <f>SUM(D22:D41)</f>
        <v>5938</v>
      </c>
      <c r="E20" s="103">
        <f>SUM(E22:E41)</f>
        <v>3928</v>
      </c>
      <c r="F20" s="103">
        <f>SUM(F22:F41)</f>
        <v>2010</v>
      </c>
      <c r="G20" s="103">
        <f>SUM(G22:G41)</f>
        <v>858</v>
      </c>
      <c r="H20" s="293" t="s">
        <v>1211</v>
      </c>
      <c r="I20" s="103">
        <f aca="true" t="shared" si="0" ref="I20:AA20">SUM(I22:I41)</f>
        <v>858</v>
      </c>
      <c r="J20" s="106">
        <f t="shared" si="0"/>
        <v>858</v>
      </c>
      <c r="K20" s="293" t="s">
        <v>1211</v>
      </c>
      <c r="L20" s="293" t="s">
        <v>1211</v>
      </c>
      <c r="M20" s="293" t="s">
        <v>1211</v>
      </c>
      <c r="N20" s="293" t="s">
        <v>1211</v>
      </c>
      <c r="O20" s="106">
        <f>SUM(O22:O41)</f>
        <v>1936</v>
      </c>
      <c r="P20" s="103">
        <f t="shared" si="0"/>
        <v>2235</v>
      </c>
      <c r="Q20" s="103">
        <f t="shared" si="0"/>
        <v>3048</v>
      </c>
      <c r="R20" s="103">
        <f t="shared" si="0"/>
        <v>1635</v>
      </c>
      <c r="S20" s="103">
        <f t="shared" si="0"/>
        <v>1413</v>
      </c>
      <c r="T20" s="103">
        <f t="shared" si="0"/>
        <v>1774</v>
      </c>
      <c r="U20" s="103">
        <f t="shared" si="0"/>
        <v>952</v>
      </c>
      <c r="V20" s="103">
        <f>SUM(V22:V41)</f>
        <v>822</v>
      </c>
      <c r="W20" s="106">
        <f t="shared" si="0"/>
        <v>236</v>
      </c>
      <c r="X20" s="293" t="s">
        <v>1211</v>
      </c>
      <c r="Y20" s="103">
        <f t="shared" si="0"/>
        <v>236</v>
      </c>
      <c r="Z20" s="106">
        <f t="shared" si="0"/>
        <v>22</v>
      </c>
      <c r="AA20" s="106">
        <f t="shared" si="0"/>
        <v>22</v>
      </c>
      <c r="AB20" s="296" t="s">
        <v>1211</v>
      </c>
    </row>
    <row r="21" spans="1:28" s="24" customFormat="1" ht="5.25" customHeight="1">
      <c r="A21" s="55"/>
      <c r="B21" s="74"/>
      <c r="C21" s="48"/>
      <c r="D21" s="645"/>
      <c r="E21" s="103"/>
      <c r="F21" s="103"/>
      <c r="G21" s="103"/>
      <c r="H21" s="103"/>
      <c r="I21" s="103"/>
      <c r="J21" s="103"/>
      <c r="K21" s="103"/>
      <c r="L21" s="103"/>
      <c r="M21" s="103"/>
      <c r="N21" s="103"/>
      <c r="O21" s="106"/>
      <c r="P21" s="103"/>
      <c r="Q21" s="103"/>
      <c r="R21" s="103"/>
      <c r="S21" s="103"/>
      <c r="T21" s="103"/>
      <c r="U21" s="103"/>
      <c r="V21" s="103"/>
      <c r="W21" s="103"/>
      <c r="X21" s="103"/>
      <c r="Y21" s="103"/>
      <c r="Z21" s="103"/>
      <c r="AA21" s="103"/>
      <c r="AB21" s="109"/>
    </row>
    <row r="22" spans="1:28" s="24" customFormat="1" ht="16.5" customHeight="1">
      <c r="A22" s="55"/>
      <c r="B22" s="733" t="s">
        <v>880</v>
      </c>
      <c r="C22" s="48"/>
      <c r="D22" s="103">
        <f>F22</f>
        <v>75</v>
      </c>
      <c r="E22" s="293" t="s">
        <v>1211</v>
      </c>
      <c r="F22" s="103">
        <f>T22</f>
        <v>75</v>
      </c>
      <c r="G22" s="293" t="s">
        <v>1211</v>
      </c>
      <c r="H22" s="293" t="s">
        <v>1211</v>
      </c>
      <c r="I22" s="293" t="s">
        <v>1211</v>
      </c>
      <c r="J22" s="293" t="s">
        <v>1211</v>
      </c>
      <c r="K22" s="293" t="s">
        <v>1211</v>
      </c>
      <c r="L22" s="293" t="s">
        <v>1211</v>
      </c>
      <c r="M22" s="293" t="s">
        <v>1211</v>
      </c>
      <c r="N22" s="293" t="s">
        <v>1211</v>
      </c>
      <c r="O22" s="106">
        <f>U22</f>
        <v>75</v>
      </c>
      <c r="P22" s="646" t="s">
        <v>1211</v>
      </c>
      <c r="Q22" s="646" t="s">
        <v>1211</v>
      </c>
      <c r="R22" s="646" t="s">
        <v>1211</v>
      </c>
      <c r="S22" s="646" t="s">
        <v>1211</v>
      </c>
      <c r="T22" s="103">
        <f>U22</f>
        <v>75</v>
      </c>
      <c r="U22" s="103">
        <v>75</v>
      </c>
      <c r="V22" s="646" t="s">
        <v>1211</v>
      </c>
      <c r="W22" s="647" t="s">
        <v>1211</v>
      </c>
      <c r="X22" s="647" t="s">
        <v>1211</v>
      </c>
      <c r="Y22" s="647" t="s">
        <v>1211</v>
      </c>
      <c r="Z22" s="647" t="s">
        <v>1211</v>
      </c>
      <c r="AA22" s="647" t="s">
        <v>1211</v>
      </c>
      <c r="AB22" s="647" t="s">
        <v>1211</v>
      </c>
    </row>
    <row r="23" spans="1:28" s="24" customFormat="1" ht="5.25" customHeight="1">
      <c r="A23" s="55"/>
      <c r="B23" s="62"/>
      <c r="C23" s="48"/>
      <c r="D23" s="103"/>
      <c r="E23" s="103"/>
      <c r="F23" s="103"/>
      <c r="G23" s="103"/>
      <c r="H23" s="103"/>
      <c r="I23" s="103"/>
      <c r="J23" s="103"/>
      <c r="K23" s="103"/>
      <c r="L23" s="103"/>
      <c r="M23" s="103"/>
      <c r="N23" s="103"/>
      <c r="O23" s="106"/>
      <c r="P23" s="103"/>
      <c r="Q23" s="103"/>
      <c r="R23" s="103"/>
      <c r="S23" s="103"/>
      <c r="T23" s="103"/>
      <c r="U23" s="109"/>
      <c r="V23" s="103"/>
      <c r="W23" s="648"/>
      <c r="X23" s="648"/>
      <c r="Y23" s="648"/>
      <c r="Z23" s="103"/>
      <c r="AA23" s="103"/>
      <c r="AB23" s="109"/>
    </row>
    <row r="24" spans="1:28" s="24" customFormat="1" ht="16.5" customHeight="1">
      <c r="A24" s="55"/>
      <c r="B24" s="733" t="s">
        <v>881</v>
      </c>
      <c r="C24" s="48"/>
      <c r="D24" s="103">
        <f>E24+F24</f>
        <v>460</v>
      </c>
      <c r="E24" s="103">
        <f>I24+Q24+AA24</f>
        <v>392</v>
      </c>
      <c r="F24" s="103">
        <f>T24</f>
        <v>68</v>
      </c>
      <c r="G24" s="103">
        <v>61</v>
      </c>
      <c r="H24" s="293" t="s">
        <v>1211</v>
      </c>
      <c r="I24" s="103">
        <f>J24</f>
        <v>61</v>
      </c>
      <c r="J24" s="103">
        <v>61</v>
      </c>
      <c r="K24" s="293" t="s">
        <v>1211</v>
      </c>
      <c r="L24" s="293" t="s">
        <v>1211</v>
      </c>
      <c r="M24" s="293" t="s">
        <v>1211</v>
      </c>
      <c r="N24" s="293" t="s">
        <v>1211</v>
      </c>
      <c r="O24" s="106">
        <f>R24</f>
        <v>156</v>
      </c>
      <c r="P24" s="103">
        <f>S24+V24</f>
        <v>242</v>
      </c>
      <c r="Q24" s="103">
        <f>R24+S24</f>
        <v>330</v>
      </c>
      <c r="R24" s="103">
        <v>156</v>
      </c>
      <c r="S24" s="103">
        <v>174</v>
      </c>
      <c r="T24" s="103">
        <f>V24</f>
        <v>68</v>
      </c>
      <c r="U24" s="647" t="s">
        <v>1211</v>
      </c>
      <c r="V24" s="103">
        <v>68</v>
      </c>
      <c r="W24" s="647" t="s">
        <v>1211</v>
      </c>
      <c r="X24" s="647" t="s">
        <v>1211</v>
      </c>
      <c r="Y24" s="647" t="s">
        <v>1211</v>
      </c>
      <c r="Z24" s="103">
        <v>1</v>
      </c>
      <c r="AA24" s="103">
        <v>1</v>
      </c>
      <c r="AB24" s="647" t="s">
        <v>1211</v>
      </c>
    </row>
    <row r="25" spans="1:28" s="24" customFormat="1" ht="16.5" customHeight="1">
      <c r="A25" s="55"/>
      <c r="B25" s="733" t="s">
        <v>882</v>
      </c>
      <c r="C25" s="48"/>
      <c r="D25" s="103">
        <f>E25+F25</f>
        <v>232</v>
      </c>
      <c r="E25" s="103">
        <f>I25+Q25+AA25</f>
        <v>186</v>
      </c>
      <c r="F25" s="103">
        <f>T25</f>
        <v>46</v>
      </c>
      <c r="G25" s="103">
        <v>47</v>
      </c>
      <c r="H25" s="293" t="s">
        <v>1211</v>
      </c>
      <c r="I25" s="103">
        <f>J25</f>
        <v>47</v>
      </c>
      <c r="J25" s="103">
        <v>47</v>
      </c>
      <c r="K25" s="293" t="s">
        <v>1211</v>
      </c>
      <c r="L25" s="293" t="s">
        <v>1211</v>
      </c>
      <c r="M25" s="293" t="s">
        <v>1211</v>
      </c>
      <c r="N25" s="293" t="s">
        <v>1211</v>
      </c>
      <c r="O25" s="106">
        <f>R25</f>
        <v>52</v>
      </c>
      <c r="P25" s="103">
        <v>129</v>
      </c>
      <c r="Q25" s="103">
        <f>R25+S25</f>
        <v>135</v>
      </c>
      <c r="R25" s="103">
        <v>52</v>
      </c>
      <c r="S25" s="103">
        <v>83</v>
      </c>
      <c r="T25" s="103">
        <f>V25</f>
        <v>46</v>
      </c>
      <c r="U25" s="647" t="s">
        <v>1211</v>
      </c>
      <c r="V25" s="103">
        <v>46</v>
      </c>
      <c r="W25" s="647" t="s">
        <v>1211</v>
      </c>
      <c r="X25" s="647" t="s">
        <v>1211</v>
      </c>
      <c r="Y25" s="647" t="s">
        <v>1211</v>
      </c>
      <c r="Z25" s="103">
        <v>4</v>
      </c>
      <c r="AA25" s="103">
        <v>4</v>
      </c>
      <c r="AB25" s="647" t="s">
        <v>1211</v>
      </c>
    </row>
    <row r="26" spans="1:28" s="24" customFormat="1" ht="16.5" customHeight="1">
      <c r="A26" s="55"/>
      <c r="B26" s="733" t="s">
        <v>883</v>
      </c>
      <c r="C26" s="48"/>
      <c r="D26" s="103">
        <f>F26</f>
        <v>18</v>
      </c>
      <c r="E26" s="293" t="s">
        <v>1211</v>
      </c>
      <c r="F26" s="103">
        <f>T26</f>
        <v>18</v>
      </c>
      <c r="G26" s="293" t="s">
        <v>1211</v>
      </c>
      <c r="H26" s="293" t="s">
        <v>1211</v>
      </c>
      <c r="I26" s="293" t="s">
        <v>1211</v>
      </c>
      <c r="J26" s="293" t="s">
        <v>1211</v>
      </c>
      <c r="K26" s="293" t="s">
        <v>1211</v>
      </c>
      <c r="L26" s="293" t="s">
        <v>1211</v>
      </c>
      <c r="M26" s="293" t="s">
        <v>1211</v>
      </c>
      <c r="N26" s="293" t="s">
        <v>1211</v>
      </c>
      <c r="O26" s="106">
        <f>U26</f>
        <v>18</v>
      </c>
      <c r="P26" s="646" t="s">
        <v>1211</v>
      </c>
      <c r="Q26" s="646" t="s">
        <v>1211</v>
      </c>
      <c r="R26" s="646" t="s">
        <v>1211</v>
      </c>
      <c r="S26" s="646" t="s">
        <v>1211</v>
      </c>
      <c r="T26" s="103">
        <f>U26</f>
        <v>18</v>
      </c>
      <c r="U26" s="109">
        <v>18</v>
      </c>
      <c r="V26" s="646" t="s">
        <v>1211</v>
      </c>
      <c r="W26" s="647" t="s">
        <v>1211</v>
      </c>
      <c r="X26" s="647" t="s">
        <v>1211</v>
      </c>
      <c r="Y26" s="647" t="s">
        <v>1211</v>
      </c>
      <c r="Z26" s="647" t="s">
        <v>1211</v>
      </c>
      <c r="AA26" s="647" t="s">
        <v>1211</v>
      </c>
      <c r="AB26" s="647" t="s">
        <v>1211</v>
      </c>
    </row>
    <row r="27" spans="1:28" s="24" customFormat="1" ht="5.25" customHeight="1">
      <c r="A27" s="55"/>
      <c r="B27" s="62"/>
      <c r="C27" s="48"/>
      <c r="D27" s="103"/>
      <c r="E27" s="103"/>
      <c r="F27" s="103"/>
      <c r="G27" s="103"/>
      <c r="H27" s="103"/>
      <c r="I27" s="103"/>
      <c r="J27" s="103"/>
      <c r="K27" s="103"/>
      <c r="L27" s="103"/>
      <c r="M27" s="103"/>
      <c r="N27" s="103"/>
      <c r="O27" s="106"/>
      <c r="P27" s="103"/>
      <c r="Q27" s="103"/>
      <c r="R27" s="103"/>
      <c r="S27" s="103"/>
      <c r="T27" s="103"/>
      <c r="U27" s="109"/>
      <c r="V27" s="103"/>
      <c r="W27" s="648"/>
      <c r="X27" s="648"/>
      <c r="Y27" s="648"/>
      <c r="Z27" s="103"/>
      <c r="AA27" s="103"/>
      <c r="AB27" s="648"/>
    </row>
    <row r="28" spans="1:28" s="24" customFormat="1" ht="16.5" customHeight="1">
      <c r="A28" s="55"/>
      <c r="B28" s="733" t="s">
        <v>884</v>
      </c>
      <c r="C28" s="48"/>
      <c r="D28" s="103">
        <f>E28+F28</f>
        <v>199</v>
      </c>
      <c r="E28" s="103">
        <f>I28+Q28+AA28</f>
        <v>143</v>
      </c>
      <c r="F28" s="103">
        <f>T28</f>
        <v>56</v>
      </c>
      <c r="G28" s="103">
        <v>43</v>
      </c>
      <c r="H28" s="293" t="s">
        <v>1211</v>
      </c>
      <c r="I28" s="103">
        <v>43</v>
      </c>
      <c r="J28" s="103">
        <v>43</v>
      </c>
      <c r="K28" s="293" t="s">
        <v>1211</v>
      </c>
      <c r="L28" s="293" t="s">
        <v>1211</v>
      </c>
      <c r="M28" s="293" t="s">
        <v>1211</v>
      </c>
      <c r="N28" s="293" t="s">
        <v>1211</v>
      </c>
      <c r="O28" s="649">
        <f>R28</f>
        <v>67</v>
      </c>
      <c r="P28" s="650">
        <f>S28+V28</f>
        <v>88</v>
      </c>
      <c r="Q28" s="650">
        <f>R28+S28</f>
        <v>99</v>
      </c>
      <c r="R28" s="649">
        <v>67</v>
      </c>
      <c r="S28" s="649">
        <v>32</v>
      </c>
      <c r="T28" s="103">
        <f>V28</f>
        <v>56</v>
      </c>
      <c r="U28" s="651" t="s">
        <v>1211</v>
      </c>
      <c r="V28" s="103">
        <v>56</v>
      </c>
      <c r="W28" s="647" t="s">
        <v>1211</v>
      </c>
      <c r="X28" s="647" t="s">
        <v>1211</v>
      </c>
      <c r="Y28" s="647" t="s">
        <v>1211</v>
      </c>
      <c r="Z28" s="103">
        <v>1</v>
      </c>
      <c r="AA28" s="103">
        <v>1</v>
      </c>
      <c r="AB28" s="647" t="s">
        <v>1211</v>
      </c>
    </row>
    <row r="29" spans="1:28" s="24" customFormat="1" ht="16.5" customHeight="1">
      <c r="A29" s="55"/>
      <c r="B29" s="733" t="s">
        <v>885</v>
      </c>
      <c r="C29" s="48"/>
      <c r="D29" s="103">
        <f>F29</f>
        <v>93</v>
      </c>
      <c r="E29" s="293" t="s">
        <v>1211</v>
      </c>
      <c r="F29" s="103">
        <f>Y29</f>
        <v>93</v>
      </c>
      <c r="G29" s="293" t="s">
        <v>1211</v>
      </c>
      <c r="H29" s="293" t="s">
        <v>1211</v>
      </c>
      <c r="I29" s="293" t="s">
        <v>1211</v>
      </c>
      <c r="J29" s="293" t="s">
        <v>1211</v>
      </c>
      <c r="K29" s="293" t="s">
        <v>1211</v>
      </c>
      <c r="L29" s="293" t="s">
        <v>1211</v>
      </c>
      <c r="M29" s="293" t="s">
        <v>1211</v>
      </c>
      <c r="N29" s="293" t="s">
        <v>1211</v>
      </c>
      <c r="O29" s="300" t="s">
        <v>1211</v>
      </c>
      <c r="P29" s="293" t="s">
        <v>1211</v>
      </c>
      <c r="Q29" s="293" t="s">
        <v>1211</v>
      </c>
      <c r="R29" s="293" t="s">
        <v>1211</v>
      </c>
      <c r="S29" s="293" t="s">
        <v>1211</v>
      </c>
      <c r="T29" s="293" t="s">
        <v>1211</v>
      </c>
      <c r="U29" s="647" t="s">
        <v>1211</v>
      </c>
      <c r="V29" s="646" t="s">
        <v>1211</v>
      </c>
      <c r="W29" s="103">
        <v>93</v>
      </c>
      <c r="X29" s="647" t="s">
        <v>1211</v>
      </c>
      <c r="Y29" s="103">
        <v>93</v>
      </c>
      <c r="Z29" s="647" t="s">
        <v>1211</v>
      </c>
      <c r="AA29" s="647" t="s">
        <v>1211</v>
      </c>
      <c r="AB29" s="647" t="s">
        <v>1211</v>
      </c>
    </row>
    <row r="30" spans="1:28" s="24" customFormat="1" ht="16.5" customHeight="1">
      <c r="A30" s="55"/>
      <c r="B30" s="733" t="s">
        <v>886</v>
      </c>
      <c r="C30" s="48"/>
      <c r="D30" s="103">
        <f>F30</f>
        <v>175</v>
      </c>
      <c r="E30" s="293" t="s">
        <v>1211</v>
      </c>
      <c r="F30" s="103">
        <f>T30</f>
        <v>175</v>
      </c>
      <c r="G30" s="293" t="s">
        <v>1211</v>
      </c>
      <c r="H30" s="293" t="s">
        <v>1211</v>
      </c>
      <c r="I30" s="293" t="s">
        <v>1211</v>
      </c>
      <c r="J30" s="293" t="s">
        <v>1211</v>
      </c>
      <c r="K30" s="293" t="s">
        <v>1211</v>
      </c>
      <c r="L30" s="293" t="s">
        <v>1211</v>
      </c>
      <c r="M30" s="293" t="s">
        <v>1211</v>
      </c>
      <c r="N30" s="293" t="s">
        <v>1211</v>
      </c>
      <c r="O30" s="300" t="s">
        <v>1211</v>
      </c>
      <c r="P30" s="293" t="s">
        <v>1211</v>
      </c>
      <c r="Q30" s="293" t="s">
        <v>1211</v>
      </c>
      <c r="R30" s="293" t="s">
        <v>1211</v>
      </c>
      <c r="S30" s="293" t="s">
        <v>1211</v>
      </c>
      <c r="T30" s="103">
        <f>U30</f>
        <v>175</v>
      </c>
      <c r="U30" s="103">
        <v>175</v>
      </c>
      <c r="V30" s="646" t="s">
        <v>1211</v>
      </c>
      <c r="W30" s="647" t="s">
        <v>1211</v>
      </c>
      <c r="X30" s="647" t="s">
        <v>1211</v>
      </c>
      <c r="Y30" s="647" t="s">
        <v>1211</v>
      </c>
      <c r="Z30" s="647" t="s">
        <v>1211</v>
      </c>
      <c r="AA30" s="647" t="s">
        <v>1211</v>
      </c>
      <c r="AB30" s="647" t="s">
        <v>1211</v>
      </c>
    </row>
    <row r="31" spans="1:28" s="24" customFormat="1" ht="5.25" customHeight="1">
      <c r="A31" s="55"/>
      <c r="B31" s="62"/>
      <c r="C31" s="48"/>
      <c r="D31" s="103"/>
      <c r="E31" s="103"/>
      <c r="F31" s="103"/>
      <c r="G31" s="103"/>
      <c r="H31" s="103"/>
      <c r="I31" s="103"/>
      <c r="J31" s="103"/>
      <c r="K31" s="103"/>
      <c r="L31" s="103"/>
      <c r="M31" s="103"/>
      <c r="N31" s="103"/>
      <c r="O31" s="649"/>
      <c r="P31" s="103"/>
      <c r="Q31" s="103"/>
      <c r="R31" s="103"/>
      <c r="S31" s="103"/>
      <c r="T31" s="103"/>
      <c r="U31" s="109"/>
      <c r="V31" s="650"/>
      <c r="W31" s="103"/>
      <c r="X31" s="103"/>
      <c r="Y31" s="103"/>
      <c r="Z31" s="103"/>
      <c r="AA31" s="103"/>
      <c r="AB31" s="109"/>
    </row>
    <row r="32" spans="1:28" s="24" customFormat="1" ht="16.5" customHeight="1">
      <c r="A32" s="55"/>
      <c r="B32" s="733" t="s">
        <v>887</v>
      </c>
      <c r="C32" s="48"/>
      <c r="D32" s="103">
        <f>F32</f>
        <v>195</v>
      </c>
      <c r="E32" s="293" t="s">
        <v>1211</v>
      </c>
      <c r="F32" s="103">
        <f>T32</f>
        <v>195</v>
      </c>
      <c r="G32" s="293" t="s">
        <v>1211</v>
      </c>
      <c r="H32" s="293" t="s">
        <v>1211</v>
      </c>
      <c r="I32" s="293" t="s">
        <v>1211</v>
      </c>
      <c r="J32" s="293" t="s">
        <v>1211</v>
      </c>
      <c r="K32" s="293" t="s">
        <v>1211</v>
      </c>
      <c r="L32" s="293" t="s">
        <v>1211</v>
      </c>
      <c r="M32" s="293" t="s">
        <v>1211</v>
      </c>
      <c r="N32" s="293" t="s">
        <v>1211</v>
      </c>
      <c r="O32" s="106">
        <f>U32</f>
        <v>195</v>
      </c>
      <c r="P32" s="652" t="s">
        <v>1211</v>
      </c>
      <c r="Q32" s="646" t="s">
        <v>1211</v>
      </c>
      <c r="R32" s="652" t="s">
        <v>1211</v>
      </c>
      <c r="S32" s="652" t="s">
        <v>1211</v>
      </c>
      <c r="T32" s="103">
        <f>U32</f>
        <v>195</v>
      </c>
      <c r="U32" s="109">
        <v>195</v>
      </c>
      <c r="V32" s="646" t="s">
        <v>1211</v>
      </c>
      <c r="W32" s="647" t="s">
        <v>1211</v>
      </c>
      <c r="X32" s="647" t="s">
        <v>1211</v>
      </c>
      <c r="Y32" s="647" t="s">
        <v>1211</v>
      </c>
      <c r="Z32" s="647" t="s">
        <v>1211</v>
      </c>
      <c r="AA32" s="647" t="s">
        <v>1211</v>
      </c>
      <c r="AB32" s="647" t="s">
        <v>1211</v>
      </c>
    </row>
    <row r="33" spans="1:28" s="24" customFormat="1" ht="16.5" customHeight="1">
      <c r="A33" s="55"/>
      <c r="B33" s="733" t="s">
        <v>888</v>
      </c>
      <c r="C33" s="48"/>
      <c r="D33" s="103">
        <f>F33</f>
        <v>13</v>
      </c>
      <c r="E33" s="293" t="s">
        <v>1211</v>
      </c>
      <c r="F33" s="103">
        <f>T33</f>
        <v>13</v>
      </c>
      <c r="G33" s="293" t="s">
        <v>1211</v>
      </c>
      <c r="H33" s="293" t="s">
        <v>1211</v>
      </c>
      <c r="I33" s="293" t="s">
        <v>1211</v>
      </c>
      <c r="J33" s="293" t="s">
        <v>1211</v>
      </c>
      <c r="K33" s="293" t="s">
        <v>1211</v>
      </c>
      <c r="L33" s="293" t="s">
        <v>1211</v>
      </c>
      <c r="M33" s="293" t="s">
        <v>1211</v>
      </c>
      <c r="N33" s="293" t="s">
        <v>1211</v>
      </c>
      <c r="O33" s="106">
        <f>U33</f>
        <v>13</v>
      </c>
      <c r="P33" s="652" t="s">
        <v>1211</v>
      </c>
      <c r="Q33" s="646" t="s">
        <v>1211</v>
      </c>
      <c r="R33" s="652" t="s">
        <v>1211</v>
      </c>
      <c r="S33" s="652" t="s">
        <v>1211</v>
      </c>
      <c r="T33" s="103">
        <f>U33</f>
        <v>13</v>
      </c>
      <c r="U33" s="109">
        <v>13</v>
      </c>
      <c r="V33" s="646" t="s">
        <v>1211</v>
      </c>
      <c r="W33" s="647" t="s">
        <v>1211</v>
      </c>
      <c r="X33" s="647" t="s">
        <v>1211</v>
      </c>
      <c r="Y33" s="646" t="s">
        <v>1211</v>
      </c>
      <c r="Z33" s="647" t="s">
        <v>1211</v>
      </c>
      <c r="AA33" s="647" t="s">
        <v>1211</v>
      </c>
      <c r="AB33" s="647" t="s">
        <v>1211</v>
      </c>
    </row>
    <row r="34" spans="1:28" s="24" customFormat="1" ht="16.5" customHeight="1">
      <c r="A34" s="55"/>
      <c r="B34" s="733" t="s">
        <v>889</v>
      </c>
      <c r="C34" s="48"/>
      <c r="D34" s="103">
        <f>F34</f>
        <v>14</v>
      </c>
      <c r="E34" s="293" t="s">
        <v>1211</v>
      </c>
      <c r="F34" s="103">
        <f>Y34</f>
        <v>14</v>
      </c>
      <c r="G34" s="293" t="s">
        <v>1211</v>
      </c>
      <c r="H34" s="293" t="s">
        <v>1211</v>
      </c>
      <c r="I34" s="293" t="s">
        <v>1211</v>
      </c>
      <c r="J34" s="293" t="s">
        <v>1211</v>
      </c>
      <c r="K34" s="293" t="s">
        <v>1211</v>
      </c>
      <c r="L34" s="293" t="s">
        <v>1211</v>
      </c>
      <c r="M34" s="293" t="s">
        <v>1211</v>
      </c>
      <c r="N34" s="293" t="s">
        <v>1211</v>
      </c>
      <c r="O34" s="652" t="s">
        <v>1211</v>
      </c>
      <c r="P34" s="652" t="s">
        <v>1211</v>
      </c>
      <c r="Q34" s="646" t="s">
        <v>1211</v>
      </c>
      <c r="R34" s="652" t="s">
        <v>1211</v>
      </c>
      <c r="S34" s="652" t="s">
        <v>1211</v>
      </c>
      <c r="T34" s="652" t="s">
        <v>1211</v>
      </c>
      <c r="U34" s="651" t="s">
        <v>1211</v>
      </c>
      <c r="V34" s="646" t="s">
        <v>1211</v>
      </c>
      <c r="W34" s="109">
        <v>14</v>
      </c>
      <c r="X34" s="647" t="s">
        <v>1211</v>
      </c>
      <c r="Y34" s="103">
        <v>14</v>
      </c>
      <c r="Z34" s="647" t="s">
        <v>1211</v>
      </c>
      <c r="AA34" s="647" t="s">
        <v>1211</v>
      </c>
      <c r="AB34" s="647" t="s">
        <v>1211</v>
      </c>
    </row>
    <row r="35" spans="1:28" s="24" customFormat="1" ht="5.25" customHeight="1">
      <c r="A35" s="55"/>
      <c r="B35" s="62"/>
      <c r="C35" s="48"/>
      <c r="D35" s="103"/>
      <c r="E35" s="103"/>
      <c r="F35" s="103"/>
      <c r="G35" s="103"/>
      <c r="H35" s="103"/>
      <c r="I35" s="103"/>
      <c r="J35" s="103"/>
      <c r="K35" s="103"/>
      <c r="L35" s="103"/>
      <c r="M35" s="103"/>
      <c r="N35" s="103"/>
      <c r="O35" s="106"/>
      <c r="P35" s="103"/>
      <c r="Q35" s="103"/>
      <c r="R35" s="103"/>
      <c r="S35" s="103"/>
      <c r="T35" s="103"/>
      <c r="U35" s="109"/>
      <c r="V35" s="103"/>
      <c r="W35" s="103"/>
      <c r="X35" s="648"/>
      <c r="Y35" s="103"/>
      <c r="Z35" s="103"/>
      <c r="AA35" s="103"/>
      <c r="AB35" s="648"/>
    </row>
    <row r="36" spans="1:28" s="24" customFormat="1" ht="16.5" customHeight="1">
      <c r="A36" s="55"/>
      <c r="B36" s="733" t="s">
        <v>890</v>
      </c>
      <c r="C36" s="48"/>
      <c r="D36" s="103">
        <f>E36+F36</f>
        <v>1150</v>
      </c>
      <c r="E36" s="103">
        <f>I36+Q36+AA36</f>
        <v>983</v>
      </c>
      <c r="F36" s="103">
        <f>T36</f>
        <v>167</v>
      </c>
      <c r="G36" s="103">
        <v>157</v>
      </c>
      <c r="H36" s="293" t="s">
        <v>1211</v>
      </c>
      <c r="I36" s="103">
        <v>157</v>
      </c>
      <c r="J36" s="103">
        <v>157</v>
      </c>
      <c r="K36" s="293" t="s">
        <v>1211</v>
      </c>
      <c r="L36" s="293" t="s">
        <v>1211</v>
      </c>
      <c r="M36" s="293" t="s">
        <v>1211</v>
      </c>
      <c r="N36" s="293" t="s">
        <v>1211</v>
      </c>
      <c r="O36" s="106">
        <f>R36</f>
        <v>453</v>
      </c>
      <c r="P36" s="103">
        <v>537</v>
      </c>
      <c r="Q36" s="103">
        <f>R36+S36</f>
        <v>823</v>
      </c>
      <c r="R36" s="106">
        <v>453</v>
      </c>
      <c r="S36" s="106">
        <v>370</v>
      </c>
      <c r="T36" s="103">
        <f>V36</f>
        <v>167</v>
      </c>
      <c r="U36" s="646" t="s">
        <v>1211</v>
      </c>
      <c r="V36" s="103">
        <v>167</v>
      </c>
      <c r="W36" s="647" t="s">
        <v>1211</v>
      </c>
      <c r="X36" s="647" t="s">
        <v>1211</v>
      </c>
      <c r="Y36" s="647" t="s">
        <v>1211</v>
      </c>
      <c r="Z36" s="103">
        <v>3</v>
      </c>
      <c r="AA36" s="106">
        <v>3</v>
      </c>
      <c r="AB36" s="647" t="s">
        <v>1211</v>
      </c>
    </row>
    <row r="37" spans="1:28" s="24" customFormat="1" ht="16.5" customHeight="1">
      <c r="A37" s="55"/>
      <c r="B37" s="733" t="s">
        <v>891</v>
      </c>
      <c r="C37" s="48"/>
      <c r="D37" s="103">
        <f>E37+F37</f>
        <v>372</v>
      </c>
      <c r="E37" s="103">
        <f>I37+Q37+AA37</f>
        <v>299</v>
      </c>
      <c r="F37" s="103">
        <f>T37</f>
        <v>73</v>
      </c>
      <c r="G37" s="103">
        <v>155</v>
      </c>
      <c r="H37" s="293" t="s">
        <v>1211</v>
      </c>
      <c r="I37" s="103">
        <v>155</v>
      </c>
      <c r="J37" s="103">
        <v>155</v>
      </c>
      <c r="K37" s="293" t="s">
        <v>1211</v>
      </c>
      <c r="L37" s="293" t="s">
        <v>1211</v>
      </c>
      <c r="M37" s="293" t="s">
        <v>1211</v>
      </c>
      <c r="N37" s="293" t="s">
        <v>1211</v>
      </c>
      <c r="O37" s="106">
        <f>R37</f>
        <v>95</v>
      </c>
      <c r="P37" s="103">
        <v>120</v>
      </c>
      <c r="Q37" s="103">
        <f>R37+S37</f>
        <v>142</v>
      </c>
      <c r="R37" s="106">
        <v>95</v>
      </c>
      <c r="S37" s="106">
        <v>47</v>
      </c>
      <c r="T37" s="103">
        <f>V37</f>
        <v>73</v>
      </c>
      <c r="U37" s="646" t="s">
        <v>1211</v>
      </c>
      <c r="V37" s="103">
        <v>73</v>
      </c>
      <c r="W37" s="647" t="s">
        <v>1211</v>
      </c>
      <c r="X37" s="647" t="s">
        <v>1211</v>
      </c>
      <c r="Y37" s="293" t="s">
        <v>1211</v>
      </c>
      <c r="Z37" s="103">
        <v>2</v>
      </c>
      <c r="AA37" s="109">
        <v>2</v>
      </c>
      <c r="AB37" s="647" t="s">
        <v>1211</v>
      </c>
    </row>
    <row r="38" spans="1:28" s="24" customFormat="1" ht="16.5" customHeight="1">
      <c r="A38" s="55"/>
      <c r="B38" s="733" t="s">
        <v>892</v>
      </c>
      <c r="C38" s="48"/>
      <c r="D38" s="103">
        <f>F38</f>
        <v>11</v>
      </c>
      <c r="E38" s="293" t="s">
        <v>1211</v>
      </c>
      <c r="F38" s="103">
        <f>Y38</f>
        <v>11</v>
      </c>
      <c r="G38" s="293" t="s">
        <v>1211</v>
      </c>
      <c r="H38" s="293" t="s">
        <v>1211</v>
      </c>
      <c r="I38" s="293" t="s">
        <v>1211</v>
      </c>
      <c r="J38" s="293" t="s">
        <v>1211</v>
      </c>
      <c r="K38" s="293" t="s">
        <v>1211</v>
      </c>
      <c r="L38" s="293" t="s">
        <v>1211</v>
      </c>
      <c r="M38" s="293" t="s">
        <v>1211</v>
      </c>
      <c r="N38" s="293" t="s">
        <v>1211</v>
      </c>
      <c r="O38" s="300" t="s">
        <v>1211</v>
      </c>
      <c r="P38" s="293" t="s">
        <v>1211</v>
      </c>
      <c r="Q38" s="293" t="s">
        <v>1211</v>
      </c>
      <c r="R38" s="293" t="s">
        <v>1211</v>
      </c>
      <c r="S38" s="293" t="s">
        <v>1211</v>
      </c>
      <c r="T38" s="293" t="s">
        <v>1211</v>
      </c>
      <c r="U38" s="293" t="s">
        <v>1211</v>
      </c>
      <c r="V38" s="293" t="s">
        <v>1211</v>
      </c>
      <c r="W38" s="106">
        <v>11</v>
      </c>
      <c r="X38" s="647" t="s">
        <v>1211</v>
      </c>
      <c r="Y38" s="103">
        <v>11</v>
      </c>
      <c r="Z38" s="647" t="s">
        <v>1211</v>
      </c>
      <c r="AA38" s="647" t="s">
        <v>1211</v>
      </c>
      <c r="AB38" s="647" t="s">
        <v>1211</v>
      </c>
    </row>
    <row r="39" spans="1:28" s="24" customFormat="1" ht="5.25" customHeight="1">
      <c r="A39" s="55"/>
      <c r="B39" s="56"/>
      <c r="C39" s="48"/>
      <c r="D39" s="103"/>
      <c r="E39" s="103"/>
      <c r="F39" s="103"/>
      <c r="G39" s="103"/>
      <c r="H39" s="103"/>
      <c r="I39" s="103"/>
      <c r="J39" s="103"/>
      <c r="K39" s="103"/>
      <c r="L39" s="103"/>
      <c r="M39" s="103"/>
      <c r="N39" s="103"/>
      <c r="O39" s="106"/>
      <c r="P39" s="103"/>
      <c r="Q39" s="103"/>
      <c r="R39" s="103"/>
      <c r="S39" s="103"/>
      <c r="T39" s="103"/>
      <c r="U39" s="103"/>
      <c r="V39" s="103"/>
      <c r="W39" s="103"/>
      <c r="X39" s="648"/>
      <c r="Y39" s="103"/>
      <c r="Z39" s="293" t="s">
        <v>1186</v>
      </c>
      <c r="AA39" s="103"/>
      <c r="AB39" s="648"/>
    </row>
    <row r="40" spans="1:28" s="24" customFormat="1" ht="16.5" customHeight="1">
      <c r="A40" s="55"/>
      <c r="B40" s="61" t="s">
        <v>893</v>
      </c>
      <c r="C40" s="48"/>
      <c r="D40" s="103">
        <f>F40</f>
        <v>594</v>
      </c>
      <c r="E40" s="293" t="s">
        <v>1211</v>
      </c>
      <c r="F40" s="103">
        <f>T40+Y40</f>
        <v>594</v>
      </c>
      <c r="G40" s="293" t="s">
        <v>1211</v>
      </c>
      <c r="H40" s="293" t="s">
        <v>1211</v>
      </c>
      <c r="I40" s="293" t="s">
        <v>1211</v>
      </c>
      <c r="J40" s="293" t="s">
        <v>1211</v>
      </c>
      <c r="K40" s="293" t="s">
        <v>1211</v>
      </c>
      <c r="L40" s="293" t="s">
        <v>1211</v>
      </c>
      <c r="M40" s="293" t="s">
        <v>1211</v>
      </c>
      <c r="N40" s="293" t="s">
        <v>1211</v>
      </c>
      <c r="O40" s="300" t="s">
        <v>1211</v>
      </c>
      <c r="P40" s="293" t="s">
        <v>1211</v>
      </c>
      <c r="Q40" s="293" t="s">
        <v>1211</v>
      </c>
      <c r="R40" s="293" t="s">
        <v>1211</v>
      </c>
      <c r="S40" s="293" t="s">
        <v>1211</v>
      </c>
      <c r="T40" s="103">
        <f>U40</f>
        <v>476</v>
      </c>
      <c r="U40" s="103">
        <v>476</v>
      </c>
      <c r="V40" s="293" t="s">
        <v>1211</v>
      </c>
      <c r="W40" s="103">
        <v>118</v>
      </c>
      <c r="X40" s="646" t="s">
        <v>1211</v>
      </c>
      <c r="Y40" s="103">
        <v>118</v>
      </c>
      <c r="Z40" s="647" t="s">
        <v>1211</v>
      </c>
      <c r="AA40" s="647" t="s">
        <v>1211</v>
      </c>
      <c r="AB40" s="647" t="s">
        <v>1211</v>
      </c>
    </row>
    <row r="41" spans="1:28" s="24" customFormat="1" ht="16.5" customHeight="1" thickBot="1">
      <c r="A41" s="63"/>
      <c r="B41" s="734" t="s">
        <v>894</v>
      </c>
      <c r="C41" s="49"/>
      <c r="D41" s="653">
        <f>E41+F41</f>
        <v>2337</v>
      </c>
      <c r="E41" s="654">
        <f>I41+Q41+AA41</f>
        <v>1925</v>
      </c>
      <c r="F41" s="654">
        <f>T41</f>
        <v>412</v>
      </c>
      <c r="G41" s="654">
        <v>395</v>
      </c>
      <c r="H41" s="302" t="s">
        <v>1211</v>
      </c>
      <c r="I41" s="654">
        <v>395</v>
      </c>
      <c r="J41" s="654">
        <v>395</v>
      </c>
      <c r="K41" s="302" t="s">
        <v>1211</v>
      </c>
      <c r="L41" s="302" t="s">
        <v>1211</v>
      </c>
      <c r="M41" s="302" t="s">
        <v>1211</v>
      </c>
      <c r="N41" s="302" t="s">
        <v>1211</v>
      </c>
      <c r="O41" s="655">
        <f>R41</f>
        <v>812</v>
      </c>
      <c r="P41" s="654">
        <v>1119</v>
      </c>
      <c r="Q41" s="654">
        <v>1519</v>
      </c>
      <c r="R41" s="654">
        <v>812</v>
      </c>
      <c r="S41" s="654">
        <v>707</v>
      </c>
      <c r="T41" s="654">
        <f>V41</f>
        <v>412</v>
      </c>
      <c r="U41" s="656" t="s">
        <v>1211</v>
      </c>
      <c r="V41" s="654">
        <v>412</v>
      </c>
      <c r="W41" s="656" t="s">
        <v>1211</v>
      </c>
      <c r="X41" s="656" t="s">
        <v>1211</v>
      </c>
      <c r="Y41" s="656" t="s">
        <v>1211</v>
      </c>
      <c r="Z41" s="654">
        <v>11</v>
      </c>
      <c r="AA41" s="654">
        <v>11</v>
      </c>
      <c r="AB41" s="657" t="s">
        <v>1211</v>
      </c>
    </row>
    <row r="42" spans="1:15" s="2" customFormat="1" ht="13.5" customHeight="1">
      <c r="A42" s="183" t="s">
        <v>184</v>
      </c>
      <c r="O42" s="2" t="s">
        <v>186</v>
      </c>
    </row>
    <row r="43" spans="1:15" s="2" customFormat="1" ht="13.5" customHeight="1">
      <c r="A43" s="183" t="s">
        <v>183</v>
      </c>
      <c r="O43" s="2" t="s">
        <v>185</v>
      </c>
    </row>
    <row r="45" s="544" customFormat="1" ht="15.75"/>
    <row r="46" s="544" customFormat="1" ht="15.75"/>
    <row r="47" s="544" customFormat="1" ht="15.75"/>
    <row r="48" s="544" customFormat="1" ht="15.75"/>
    <row r="49" s="544" customFormat="1" ht="15.75"/>
    <row r="50" s="544" customFormat="1" ht="15.75"/>
    <row r="51" s="544" customFormat="1" ht="15.75"/>
    <row r="52" s="544" customFormat="1" ht="15.75"/>
    <row r="53" s="544" customFormat="1" ht="15.75"/>
    <row r="54" s="544" customFormat="1" ht="15.75"/>
    <row r="55" s="544" customFormat="1" ht="15.75"/>
    <row r="56" s="544" customFormat="1" ht="15.75"/>
    <row r="57" s="544" customFormat="1" ht="15.75"/>
    <row r="58" s="544" customFormat="1" ht="15.75"/>
    <row r="59" s="544" customFormat="1" ht="15.75"/>
    <row r="60" s="544" customFormat="1" ht="15.75"/>
    <row r="61" s="544" customFormat="1" ht="15.75"/>
    <row r="62" s="544" customFormat="1" ht="15.75"/>
    <row r="63" s="544" customFormat="1" ht="15.75"/>
    <row r="64" s="544" customFormat="1" ht="15.75"/>
    <row r="65" s="544" customFormat="1" ht="15.75"/>
    <row r="66" s="544" customFormat="1" ht="15.75"/>
    <row r="67" s="544" customFormat="1" ht="15.75"/>
    <row r="68" s="544" customFormat="1" ht="15.75"/>
    <row r="69" s="544" customFormat="1" ht="15.75"/>
    <row r="70" s="544" customFormat="1" ht="15.75"/>
    <row r="71" s="544" customFormat="1" ht="15.75"/>
    <row r="72" s="544" customFormat="1" ht="15.75"/>
    <row r="73" s="544" customFormat="1" ht="15.75"/>
    <row r="74" s="544" customFormat="1" ht="15.75"/>
    <row r="75" s="544" customFormat="1" ht="15.75"/>
    <row r="76" s="544" customFormat="1" ht="15.75"/>
    <row r="77" s="544" customFormat="1" ht="15.75"/>
    <row r="78" s="544" customFormat="1" ht="15.75"/>
    <row r="79" s="544" customFormat="1" ht="15.75"/>
    <row r="80" s="544" customFormat="1" ht="15.75"/>
    <row r="81" s="544" customFormat="1" ht="15.75"/>
    <row r="82" s="544" customFormat="1" ht="15.75"/>
    <row r="83" s="544" customFormat="1" ht="15.75"/>
    <row r="84" s="544" customFormat="1" ht="15.75"/>
    <row r="85" s="544" customFormat="1" ht="15.75"/>
    <row r="86" s="544" customFormat="1" ht="15.75"/>
    <row r="87" s="544" customFormat="1" ht="15.75"/>
    <row r="88" s="544" customFormat="1" ht="15.75"/>
    <row r="89" s="544" customFormat="1" ht="15.75"/>
    <row r="90" s="544" customFormat="1" ht="15.75"/>
    <row r="91" s="544" customFormat="1" ht="15.75"/>
    <row r="92" s="544" customFormat="1" ht="15.75"/>
    <row r="93" s="544" customFormat="1" ht="15.75"/>
    <row r="94" s="544" customFormat="1" ht="15.75"/>
    <row r="95" s="544" customFormat="1" ht="15.75"/>
    <row r="96" s="544" customFormat="1" ht="15.75"/>
    <row r="97" s="544" customFormat="1" ht="15.75"/>
    <row r="98" s="544" customFormat="1" ht="15.75"/>
    <row r="99" s="544" customFormat="1" ht="15.75"/>
    <row r="100" s="544" customFormat="1" ht="15.75"/>
    <row r="101" s="544" customFormat="1" ht="15.75"/>
    <row r="102" s="544" customFormat="1" ht="15.75"/>
    <row r="103" s="544" customFormat="1" ht="15.75"/>
    <row r="104" s="544" customFormat="1" ht="15.75"/>
    <row r="105" s="544" customFormat="1" ht="15.75"/>
    <row r="106" s="544" customFormat="1" ht="15.75"/>
    <row r="107" s="544" customFormat="1" ht="15.75"/>
    <row r="108" s="544" customFormat="1" ht="15.75"/>
    <row r="109" s="544" customFormat="1" ht="15.75"/>
    <row r="110" s="544" customFormat="1" ht="15.75"/>
    <row r="111" s="544" customFormat="1" ht="15.75"/>
    <row r="112" s="544" customFormat="1" ht="15.75"/>
    <row r="113" s="544" customFormat="1" ht="15.75"/>
    <row r="114" s="544" customFormat="1" ht="15.75"/>
    <row r="115" s="544" customFormat="1" ht="15.75"/>
    <row r="116" s="544" customFormat="1" ht="15.75"/>
    <row r="117" s="544" customFormat="1" ht="15.75"/>
    <row r="118" s="544" customFormat="1" ht="15.75"/>
    <row r="119" s="544" customFormat="1" ht="15.75"/>
    <row r="120" s="544" customFormat="1" ht="15.75"/>
    <row r="121" s="544" customFormat="1" ht="15.75"/>
    <row r="122" s="544" customFormat="1" ht="15.75"/>
    <row r="123" s="544" customFormat="1" ht="15.75"/>
    <row r="124" s="544" customFormat="1" ht="15.75"/>
    <row r="125" s="544" customFormat="1" ht="15.75"/>
    <row r="126" s="544" customFormat="1" ht="15.75"/>
    <row r="127" s="544" customFormat="1" ht="15.75"/>
    <row r="128" s="544" customFormat="1" ht="15.75"/>
    <row r="129" s="544" customFormat="1" ht="15.75"/>
    <row r="130" s="544" customFormat="1" ht="15.75"/>
    <row r="131" s="544" customFormat="1" ht="15.75"/>
    <row r="132" s="544" customFormat="1" ht="15.75"/>
    <row r="133" s="544" customFormat="1" ht="15.75"/>
    <row r="134" s="544" customFormat="1" ht="15.75"/>
    <row r="135" s="544" customFormat="1" ht="15.75"/>
    <row r="136" s="544" customFormat="1" ht="15.75"/>
    <row r="137" s="544" customFormat="1" ht="15.75"/>
    <row r="138" s="544" customFormat="1" ht="15.75"/>
    <row r="139" s="544" customFormat="1" ht="15.75"/>
    <row r="140" s="544" customFormat="1" ht="15.75"/>
    <row r="141" s="544" customFormat="1" ht="15.75"/>
    <row r="142" s="544" customFormat="1" ht="15.75"/>
    <row r="143" s="544" customFormat="1" ht="15.75"/>
    <row r="144" s="544" customFormat="1" ht="15.75"/>
    <row r="145" s="544" customFormat="1" ht="15.75"/>
    <row r="146" s="544" customFormat="1" ht="15.75"/>
    <row r="147" s="544" customFormat="1" ht="15.75"/>
    <row r="148" s="544" customFormat="1" ht="15.75"/>
    <row r="149" s="544" customFormat="1" ht="15.75"/>
    <row r="150" s="544" customFormat="1" ht="15.75"/>
    <row r="151" s="544" customFormat="1" ht="15.75"/>
    <row r="152" s="544" customFormat="1" ht="15.75"/>
    <row r="153" s="544" customFormat="1" ht="15.75"/>
    <row r="154" s="544" customFormat="1" ht="15.75"/>
    <row r="155" s="544" customFormat="1" ht="15.75"/>
    <row r="156" s="544" customFormat="1" ht="15.75"/>
    <row r="157" s="544" customFormat="1" ht="15.75"/>
    <row r="158" s="544" customFormat="1" ht="15.75"/>
    <row r="159" s="544" customFormat="1" ht="15.75"/>
    <row r="160" s="544" customFormat="1" ht="15.75"/>
    <row r="161" s="544" customFormat="1" ht="15.75"/>
    <row r="162" s="544" customFormat="1" ht="15.75"/>
    <row r="163" s="544" customFormat="1" ht="15.75"/>
    <row r="164" s="544" customFormat="1" ht="15.75"/>
    <row r="165" s="544" customFormat="1" ht="15.75"/>
    <row r="166" s="544" customFormat="1" ht="15.75"/>
    <row r="167" s="544" customFormat="1" ht="15.75"/>
    <row r="168" s="544" customFormat="1" ht="15.75"/>
    <row r="169" s="544" customFormat="1" ht="15.75"/>
    <row r="170" s="544" customFormat="1" ht="15.75"/>
    <row r="171" s="544" customFormat="1" ht="15.75"/>
    <row r="172" s="544" customFormat="1" ht="15.75"/>
    <row r="173" s="544" customFormat="1" ht="15.75"/>
    <row r="174" s="544" customFormat="1" ht="15.75"/>
    <row r="175" s="544" customFormat="1" ht="15.75"/>
    <row r="176" s="544" customFormat="1" ht="15.75"/>
    <row r="177" s="544" customFormat="1" ht="15.75"/>
    <row r="178" s="544" customFormat="1" ht="15.75"/>
    <row r="179" s="544" customFormat="1" ht="15.75"/>
    <row r="180" s="544" customFormat="1" ht="15.75"/>
    <row r="181" s="544" customFormat="1" ht="15.75"/>
    <row r="182" s="544" customFormat="1" ht="15.75"/>
    <row r="183" s="544" customFormat="1" ht="15.75"/>
    <row r="184" s="544" customFormat="1" ht="15.75"/>
    <row r="185" s="544" customFormat="1" ht="15.75"/>
    <row r="186" s="544" customFormat="1" ht="15.75"/>
    <row r="187" s="544" customFormat="1" ht="15.75"/>
    <row r="188" s="544" customFormat="1" ht="15.75"/>
    <row r="189" s="544" customFormat="1" ht="15.75"/>
    <row r="190" s="544" customFormat="1" ht="15.75"/>
    <row r="191" s="544" customFormat="1" ht="15.75"/>
    <row r="192" s="544" customFormat="1" ht="15.75"/>
    <row r="193" s="544" customFormat="1" ht="15.75"/>
    <row r="194" s="544" customFormat="1" ht="15.75"/>
    <row r="195" s="544" customFormat="1" ht="15.75"/>
    <row r="196" s="544" customFormat="1" ht="15.75"/>
    <row r="197" s="544" customFormat="1" ht="15.75"/>
    <row r="198" s="544" customFormat="1" ht="15.75"/>
    <row r="199" s="544" customFormat="1" ht="15.75"/>
    <row r="200" s="544" customFormat="1" ht="15.75"/>
    <row r="201" s="544" customFormat="1" ht="15.75"/>
    <row r="202" s="544" customFormat="1" ht="15.75"/>
    <row r="203" s="544" customFormat="1" ht="15.75"/>
    <row r="204" s="544" customFormat="1" ht="15.75"/>
    <row r="205" s="544" customFormat="1" ht="15.75"/>
    <row r="206" s="544" customFormat="1" ht="15.75"/>
    <row r="207" s="544" customFormat="1" ht="15.75"/>
    <row r="208" s="544" customFormat="1" ht="15.75"/>
    <row r="209" s="544" customFormat="1" ht="15.75"/>
    <row r="210" s="544" customFormat="1" ht="15.75"/>
    <row r="211" s="544" customFormat="1" ht="15.75"/>
    <row r="212" s="544" customFormat="1" ht="15.75"/>
    <row r="213" s="544" customFormat="1" ht="15.75"/>
    <row r="214" s="544" customFormat="1" ht="15.75"/>
    <row r="215" s="544" customFormat="1" ht="15.75"/>
    <row r="216" s="544" customFormat="1" ht="15.75"/>
    <row r="217" s="544" customFormat="1" ht="15.75"/>
    <row r="218" s="544" customFormat="1" ht="15.75"/>
    <row r="219" s="544" customFormat="1" ht="15.75"/>
    <row r="220" s="544" customFormat="1" ht="15.75"/>
    <row r="221" s="544" customFormat="1" ht="15.75"/>
    <row r="222" s="544" customFormat="1" ht="15.75"/>
    <row r="223" s="544" customFormat="1" ht="15.75"/>
    <row r="224" s="544" customFormat="1" ht="15.75"/>
    <row r="225" s="544" customFormat="1" ht="15.75"/>
    <row r="226" s="544" customFormat="1" ht="15.75"/>
    <row r="227" s="544" customFormat="1" ht="15.75"/>
    <row r="228" s="544" customFormat="1" ht="15.75"/>
    <row r="229" s="544" customFormat="1" ht="15.75"/>
    <row r="230" s="544" customFormat="1" ht="15.75"/>
    <row r="231" s="544" customFormat="1" ht="15.75"/>
    <row r="232" s="544" customFormat="1" ht="15.75"/>
    <row r="233" s="544" customFormat="1" ht="15.75"/>
    <row r="234" s="544" customFormat="1" ht="15.75"/>
    <row r="235" s="544" customFormat="1" ht="15.75"/>
    <row r="236" s="544" customFormat="1" ht="15.75"/>
    <row r="237" s="544" customFormat="1" ht="15.75"/>
    <row r="238" s="544" customFormat="1" ht="15.75"/>
    <row r="239" s="544" customFormat="1" ht="15.75"/>
    <row r="240" s="544" customFormat="1" ht="15.75"/>
    <row r="241" s="544" customFormat="1" ht="15.75"/>
    <row r="242" s="544" customFormat="1" ht="15.75"/>
    <row r="243" s="544" customFormat="1" ht="15.75"/>
    <row r="244" s="544" customFormat="1" ht="15.75"/>
    <row r="245" s="544" customFormat="1" ht="15.75"/>
    <row r="246" s="544" customFormat="1" ht="15.75"/>
    <row r="247" s="544" customFormat="1" ht="15.75"/>
    <row r="248" s="544" customFormat="1" ht="15.75"/>
    <row r="249" s="544" customFormat="1" ht="15.75"/>
    <row r="250" s="544" customFormat="1" ht="15.75"/>
    <row r="251" s="544" customFormat="1" ht="15.75"/>
    <row r="252" s="544" customFormat="1" ht="15.75"/>
    <row r="253" s="544" customFormat="1" ht="15.75"/>
    <row r="254" s="544" customFormat="1" ht="15.75"/>
    <row r="255" s="544" customFormat="1" ht="15.75"/>
    <row r="256" s="544" customFormat="1" ht="15.75"/>
    <row r="257" s="544" customFormat="1" ht="15.75"/>
    <row r="258" s="544" customFormat="1" ht="15.75"/>
    <row r="259" s="544" customFormat="1" ht="15.75"/>
    <row r="260" s="544" customFormat="1" ht="15.75"/>
    <row r="261" s="544" customFormat="1" ht="15.75"/>
    <row r="262" s="544" customFormat="1" ht="15.75"/>
    <row r="263" s="544" customFormat="1" ht="15.75"/>
    <row r="264" s="544" customFormat="1" ht="15.75"/>
    <row r="265" s="544" customFormat="1" ht="15.75"/>
    <row r="266" s="544" customFormat="1" ht="15.75"/>
    <row r="267" s="544" customFormat="1" ht="15.75"/>
    <row r="268" s="544" customFormat="1" ht="15.75"/>
    <row r="269" s="544" customFormat="1" ht="15.75"/>
    <row r="270" s="544" customFormat="1" ht="15.75"/>
    <row r="271" s="544" customFormat="1" ht="15.75"/>
    <row r="272" s="544" customFormat="1" ht="15.75"/>
    <row r="273" s="544" customFormat="1" ht="15.75"/>
    <row r="274" s="544" customFormat="1" ht="15.75"/>
    <row r="275" s="544" customFormat="1" ht="15.75"/>
    <row r="276" s="544" customFormat="1" ht="15.75"/>
    <row r="277" s="544" customFormat="1" ht="15.75"/>
    <row r="278" s="544" customFormat="1" ht="15.75"/>
    <row r="279" s="544" customFormat="1" ht="15.75"/>
    <row r="280" s="544" customFormat="1" ht="15.75"/>
    <row r="281" s="544" customFormat="1" ht="15.75"/>
    <row r="282" s="544" customFormat="1" ht="15.75"/>
    <row r="283" s="544" customFormat="1" ht="15.75"/>
    <row r="284" s="544" customFormat="1" ht="15.75"/>
    <row r="285" s="544" customFormat="1" ht="15.75"/>
  </sheetData>
  <mergeCells count="24">
    <mergeCell ref="AA5:AA6"/>
    <mergeCell ref="AB5:AB6"/>
    <mergeCell ref="W5:W6"/>
    <mergeCell ref="X5:X6"/>
    <mergeCell ref="Y5:Y6"/>
    <mergeCell ref="Z5:Z6"/>
    <mergeCell ref="L5:N5"/>
    <mergeCell ref="O5:P5"/>
    <mergeCell ref="Q5:S5"/>
    <mergeCell ref="T5:V5"/>
    <mergeCell ref="E5:E6"/>
    <mergeCell ref="F5:F6"/>
    <mergeCell ref="G5:H5"/>
    <mergeCell ref="I5:K5"/>
    <mergeCell ref="A1:D1"/>
    <mergeCell ref="B2:N2"/>
    <mergeCell ref="O2:AB2"/>
    <mergeCell ref="B4:B6"/>
    <mergeCell ref="D4:F4"/>
    <mergeCell ref="G4:N4"/>
    <mergeCell ref="O4:V4"/>
    <mergeCell ref="W4:Y4"/>
    <mergeCell ref="Z4:AB4"/>
    <mergeCell ref="D5:D6"/>
  </mergeCells>
  <printOptions/>
  <pageMargins left="1.141732283464567" right="1.141732283464567" top="1.5748031496062993" bottom="1.5748031496062993" header="0.5118110236220472" footer="0.9055118110236221"/>
  <pageSetup firstPageNumber="16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5.xml><?xml version="1.0" encoding="utf-8"?>
<worksheet xmlns="http://schemas.openxmlformats.org/spreadsheetml/2006/main" xmlns:r="http://schemas.openxmlformats.org/officeDocument/2006/relationships">
  <dimension ref="A1:AB454"/>
  <sheetViews>
    <sheetView showGridLines="0" zoomScale="120" zoomScaleNormal="120" workbookViewId="0" topLeftCell="A1">
      <selection activeCell="F4" sqref="F4:G4"/>
    </sheetView>
  </sheetViews>
  <sheetFormatPr defaultColWidth="9.00390625" defaultRowHeight="16.5"/>
  <cols>
    <col min="1" max="1" width="0.5" style="84" customWidth="1"/>
    <col min="2" max="2" width="15.625" style="84" customWidth="1"/>
    <col min="3" max="3" width="0.5" style="84" customWidth="1"/>
    <col min="4" max="4" width="5.25390625" style="84" customWidth="1"/>
    <col min="5" max="5" width="6.625" style="84" customWidth="1"/>
    <col min="6" max="6" width="5.25390625" style="84" customWidth="1"/>
    <col min="7" max="7" width="6.625" style="84" customWidth="1"/>
    <col min="8" max="8" width="5.25390625" style="84" customWidth="1"/>
    <col min="9" max="9" width="6.625" style="84" customWidth="1"/>
    <col min="10" max="10" width="5.25390625" style="84" customWidth="1"/>
    <col min="11" max="11" width="6.625" style="84" customWidth="1"/>
    <col min="12" max="12" width="5.25390625" style="84" customWidth="1"/>
    <col min="13" max="13" width="6.625" style="84" customWidth="1"/>
    <col min="14" max="14" width="5.625" style="84" customWidth="1"/>
    <col min="15" max="15" width="7.00390625" style="84" customWidth="1"/>
    <col min="16" max="16" width="5.625" style="84" customWidth="1"/>
    <col min="17" max="17" width="7.00390625" style="84" customWidth="1"/>
    <col min="18" max="18" width="5.625" style="84" customWidth="1"/>
    <col min="19" max="19" width="7.00390625" style="84" customWidth="1"/>
    <col min="20" max="20" width="5.625" style="84" customWidth="1"/>
    <col min="21" max="21" width="7.00390625" style="84" customWidth="1"/>
    <col min="22" max="22" width="5.625" style="84" customWidth="1"/>
    <col min="23" max="23" width="7.00390625" style="84" customWidth="1"/>
    <col min="24" max="24" width="5.625" style="84" customWidth="1"/>
    <col min="25" max="25" width="7.00390625" style="84" customWidth="1"/>
    <col min="26" max="16384" width="9.00390625" style="84" customWidth="1"/>
  </cols>
  <sheetData>
    <row r="1" spans="1:25" s="1" customFormat="1" ht="18" customHeight="1">
      <c r="A1" s="1055" t="s">
        <v>973</v>
      </c>
      <c r="B1" s="1056"/>
      <c r="C1" s="122"/>
      <c r="Y1" s="38" t="s">
        <v>981</v>
      </c>
    </row>
    <row r="2" spans="1:26" s="5" customFormat="1" ht="24.75" customHeight="1">
      <c r="A2" s="1011" t="s">
        <v>792</v>
      </c>
      <c r="B2" s="886"/>
      <c r="C2" s="886"/>
      <c r="D2" s="886"/>
      <c r="E2" s="886"/>
      <c r="F2" s="886"/>
      <c r="G2" s="886"/>
      <c r="H2" s="886"/>
      <c r="I2" s="886"/>
      <c r="J2" s="886"/>
      <c r="K2" s="886"/>
      <c r="L2" s="886"/>
      <c r="M2" s="886"/>
      <c r="N2" s="886" t="s">
        <v>187</v>
      </c>
      <c r="O2" s="886"/>
      <c r="P2" s="886"/>
      <c r="Q2" s="886"/>
      <c r="R2" s="886"/>
      <c r="S2" s="886"/>
      <c r="T2" s="886"/>
      <c r="U2" s="886"/>
      <c r="V2" s="886"/>
      <c r="W2" s="886"/>
      <c r="X2" s="886"/>
      <c r="Y2" s="886"/>
      <c r="Z2" s="111"/>
    </row>
    <row r="3" spans="1:25" s="2" customFormat="1" ht="15.75" customHeight="1" thickBot="1">
      <c r="A3" s="18"/>
      <c r="B3" s="18"/>
      <c r="C3" s="18"/>
      <c r="M3" s="185" t="s">
        <v>781</v>
      </c>
      <c r="Y3" s="18" t="s">
        <v>188</v>
      </c>
    </row>
    <row r="4" spans="1:25" s="2" customFormat="1" ht="30" customHeight="1">
      <c r="A4" s="9"/>
      <c r="B4" s="288" t="s">
        <v>793</v>
      </c>
      <c r="C4" s="10"/>
      <c r="D4" s="973" t="s">
        <v>519</v>
      </c>
      <c r="E4" s="966"/>
      <c r="F4" s="910" t="s">
        <v>794</v>
      </c>
      <c r="G4" s="966"/>
      <c r="H4" s="910" t="s">
        <v>520</v>
      </c>
      <c r="I4" s="966"/>
      <c r="J4" s="1070" t="s">
        <v>521</v>
      </c>
      <c r="K4" s="966"/>
      <c r="L4" s="1070" t="s">
        <v>522</v>
      </c>
      <c r="M4" s="966"/>
      <c r="N4" s="966" t="s">
        <v>523</v>
      </c>
      <c r="O4" s="909"/>
      <c r="P4" s="909" t="s">
        <v>524</v>
      </c>
      <c r="Q4" s="909"/>
      <c r="R4" s="909" t="s">
        <v>526</v>
      </c>
      <c r="S4" s="909"/>
      <c r="T4" s="909" t="s">
        <v>527</v>
      </c>
      <c r="U4" s="909"/>
      <c r="V4" s="909" t="s">
        <v>528</v>
      </c>
      <c r="W4" s="909"/>
      <c r="X4" s="909" t="s">
        <v>529</v>
      </c>
      <c r="Y4" s="1070"/>
    </row>
    <row r="5" spans="1:25" s="2" customFormat="1" ht="30" customHeight="1" thickBot="1">
      <c r="A5" s="3"/>
      <c r="B5" s="123" t="s">
        <v>291</v>
      </c>
      <c r="C5" s="17"/>
      <c r="D5" s="350" t="s">
        <v>292</v>
      </c>
      <c r="E5" s="291" t="s">
        <v>293</v>
      </c>
      <c r="F5" s="180" t="s">
        <v>292</v>
      </c>
      <c r="G5" s="180" t="s">
        <v>293</v>
      </c>
      <c r="H5" s="180" t="s">
        <v>292</v>
      </c>
      <c r="I5" s="180" t="s">
        <v>293</v>
      </c>
      <c r="J5" s="180" t="s">
        <v>292</v>
      </c>
      <c r="K5" s="180" t="s">
        <v>293</v>
      </c>
      <c r="L5" s="180" t="s">
        <v>292</v>
      </c>
      <c r="M5" s="180" t="s">
        <v>293</v>
      </c>
      <c r="N5" s="290" t="s">
        <v>292</v>
      </c>
      <c r="O5" s="180" t="s">
        <v>293</v>
      </c>
      <c r="P5" s="180" t="s">
        <v>292</v>
      </c>
      <c r="Q5" s="180" t="s">
        <v>293</v>
      </c>
      <c r="R5" s="180" t="s">
        <v>292</v>
      </c>
      <c r="S5" s="180" t="s">
        <v>293</v>
      </c>
      <c r="T5" s="180" t="s">
        <v>292</v>
      </c>
      <c r="U5" s="180" t="s">
        <v>293</v>
      </c>
      <c r="V5" s="180" t="s">
        <v>292</v>
      </c>
      <c r="W5" s="180" t="s">
        <v>293</v>
      </c>
      <c r="X5" s="180" t="s">
        <v>292</v>
      </c>
      <c r="Y5" s="291" t="s">
        <v>293</v>
      </c>
    </row>
    <row r="6" spans="1:25" s="2" customFormat="1" ht="21.75" customHeight="1">
      <c r="A6" s="11"/>
      <c r="B6" s="181" t="s">
        <v>294</v>
      </c>
      <c r="C6" s="6"/>
      <c r="D6" s="139">
        <v>227</v>
      </c>
      <c r="E6" s="125">
        <v>775.32</v>
      </c>
      <c r="F6" s="112">
        <v>99</v>
      </c>
      <c r="G6" s="125">
        <v>68.94</v>
      </c>
      <c r="H6" s="112">
        <v>87</v>
      </c>
      <c r="I6" s="125">
        <v>206.32</v>
      </c>
      <c r="J6" s="112">
        <v>20</v>
      </c>
      <c r="K6" s="125">
        <v>143.04</v>
      </c>
      <c r="L6" s="112">
        <v>19</v>
      </c>
      <c r="M6" s="125">
        <v>307.36</v>
      </c>
      <c r="N6" s="113">
        <v>2</v>
      </c>
      <c r="O6" s="125">
        <v>49.66</v>
      </c>
      <c r="P6" s="332" t="s">
        <v>982</v>
      </c>
      <c r="Q6" s="351" t="s">
        <v>982</v>
      </c>
      <c r="R6" s="332" t="s">
        <v>982</v>
      </c>
      <c r="S6" s="351" t="s">
        <v>982</v>
      </c>
      <c r="T6" s="332" t="s">
        <v>982</v>
      </c>
      <c r="U6" s="351" t="s">
        <v>982</v>
      </c>
      <c r="V6" s="332" t="s">
        <v>982</v>
      </c>
      <c r="W6" s="351" t="s">
        <v>982</v>
      </c>
      <c r="X6" s="332" t="s">
        <v>982</v>
      </c>
      <c r="Y6" s="352" t="s">
        <v>982</v>
      </c>
    </row>
    <row r="7" spans="1:25" s="2" customFormat="1" ht="21.75" customHeight="1">
      <c r="A7" s="11"/>
      <c r="B7" s="181" t="s">
        <v>295</v>
      </c>
      <c r="C7" s="6"/>
      <c r="D7" s="139">
        <v>313</v>
      </c>
      <c r="E7" s="125">
        <v>904.9</v>
      </c>
      <c r="F7" s="112">
        <v>141</v>
      </c>
      <c r="G7" s="125">
        <v>91.81</v>
      </c>
      <c r="H7" s="112">
        <v>125</v>
      </c>
      <c r="I7" s="125">
        <v>259.68</v>
      </c>
      <c r="J7" s="112">
        <v>24</v>
      </c>
      <c r="K7" s="125">
        <v>172.45</v>
      </c>
      <c r="L7" s="112">
        <v>20</v>
      </c>
      <c r="M7" s="125">
        <v>307.36</v>
      </c>
      <c r="N7" s="113">
        <v>3</v>
      </c>
      <c r="O7" s="125">
        <v>73.6</v>
      </c>
      <c r="P7" s="332" t="s">
        <v>982</v>
      </c>
      <c r="Q7" s="351" t="s">
        <v>982</v>
      </c>
      <c r="R7" s="332" t="s">
        <v>982</v>
      </c>
      <c r="S7" s="351" t="s">
        <v>982</v>
      </c>
      <c r="T7" s="332" t="s">
        <v>982</v>
      </c>
      <c r="U7" s="351" t="s">
        <v>982</v>
      </c>
      <c r="V7" s="332" t="s">
        <v>982</v>
      </c>
      <c r="W7" s="351" t="s">
        <v>982</v>
      </c>
      <c r="X7" s="332" t="s">
        <v>982</v>
      </c>
      <c r="Y7" s="352" t="s">
        <v>982</v>
      </c>
    </row>
    <row r="8" spans="1:25" s="2" customFormat="1" ht="21.75" customHeight="1">
      <c r="A8" s="11"/>
      <c r="B8" s="181" t="s">
        <v>296</v>
      </c>
      <c r="C8" s="6"/>
      <c r="D8" s="139">
        <v>345</v>
      </c>
      <c r="E8" s="125">
        <v>948.93</v>
      </c>
      <c r="F8" s="112">
        <v>162</v>
      </c>
      <c r="G8" s="125">
        <v>112.58</v>
      </c>
      <c r="H8" s="112">
        <v>136</v>
      </c>
      <c r="I8" s="125">
        <v>282.94</v>
      </c>
      <c r="J8" s="112">
        <v>24</v>
      </c>
      <c r="K8" s="125">
        <v>172.45</v>
      </c>
      <c r="L8" s="112">
        <v>20</v>
      </c>
      <c r="M8" s="125">
        <v>307.36</v>
      </c>
      <c r="N8" s="113">
        <v>3</v>
      </c>
      <c r="O8" s="125">
        <v>73.6</v>
      </c>
      <c r="P8" s="332" t="s">
        <v>982</v>
      </c>
      <c r="Q8" s="351" t="s">
        <v>982</v>
      </c>
      <c r="R8" s="332" t="s">
        <v>982</v>
      </c>
      <c r="S8" s="351" t="s">
        <v>982</v>
      </c>
      <c r="T8" s="332" t="s">
        <v>982</v>
      </c>
      <c r="U8" s="351" t="s">
        <v>982</v>
      </c>
      <c r="V8" s="332" t="s">
        <v>982</v>
      </c>
      <c r="W8" s="351" t="s">
        <v>982</v>
      </c>
      <c r="X8" s="332" t="s">
        <v>982</v>
      </c>
      <c r="Y8" s="352" t="s">
        <v>982</v>
      </c>
    </row>
    <row r="9" spans="1:25" s="2" customFormat="1" ht="4.5" customHeight="1">
      <c r="A9" s="11"/>
      <c r="B9" s="182"/>
      <c r="C9" s="6"/>
      <c r="D9" s="139"/>
      <c r="E9" s="125"/>
      <c r="F9" s="112"/>
      <c r="G9" s="125"/>
      <c r="H9" s="112"/>
      <c r="I9" s="125"/>
      <c r="J9" s="112"/>
      <c r="K9" s="125"/>
      <c r="L9" s="112"/>
      <c r="M9" s="125"/>
      <c r="N9" s="113"/>
      <c r="O9" s="125"/>
      <c r="P9" s="112"/>
      <c r="Q9" s="125"/>
      <c r="R9" s="112"/>
      <c r="S9" s="125"/>
      <c r="T9" s="112"/>
      <c r="U9" s="125"/>
      <c r="V9" s="112"/>
      <c r="W9" s="125"/>
      <c r="X9" s="112"/>
      <c r="Y9" s="159"/>
    </row>
    <row r="10" spans="1:25" s="2" customFormat="1" ht="21.75" customHeight="1">
      <c r="A10" s="11"/>
      <c r="B10" s="181" t="s">
        <v>297</v>
      </c>
      <c r="C10" s="6"/>
      <c r="D10" s="139">
        <v>365</v>
      </c>
      <c r="E10" s="125">
        <v>987.93</v>
      </c>
      <c r="F10" s="112">
        <v>175</v>
      </c>
      <c r="G10" s="125">
        <v>128.36</v>
      </c>
      <c r="H10" s="112">
        <v>142</v>
      </c>
      <c r="I10" s="125">
        <v>300.64</v>
      </c>
      <c r="J10" s="112">
        <v>25</v>
      </c>
      <c r="K10" s="125">
        <v>177.97</v>
      </c>
      <c r="L10" s="112">
        <v>20</v>
      </c>
      <c r="M10" s="125">
        <v>307.36</v>
      </c>
      <c r="N10" s="113">
        <v>3</v>
      </c>
      <c r="O10" s="125">
        <v>73.6</v>
      </c>
      <c r="P10" s="332" t="s">
        <v>982</v>
      </c>
      <c r="Q10" s="351" t="s">
        <v>982</v>
      </c>
      <c r="R10" s="332" t="s">
        <v>982</v>
      </c>
      <c r="S10" s="351" t="s">
        <v>982</v>
      </c>
      <c r="T10" s="332" t="s">
        <v>982</v>
      </c>
      <c r="U10" s="351" t="s">
        <v>982</v>
      </c>
      <c r="V10" s="332" t="s">
        <v>982</v>
      </c>
      <c r="W10" s="351" t="s">
        <v>982</v>
      </c>
      <c r="X10" s="332" t="s">
        <v>982</v>
      </c>
      <c r="Y10" s="352" t="s">
        <v>982</v>
      </c>
    </row>
    <row r="11" spans="1:25" s="2" customFormat="1" ht="21.75" customHeight="1">
      <c r="A11" s="11"/>
      <c r="B11" s="181" t="s">
        <v>298</v>
      </c>
      <c r="C11" s="6"/>
      <c r="D11" s="139">
        <v>405</v>
      </c>
      <c r="E11" s="125">
        <v>1127.23</v>
      </c>
      <c r="F11" s="112">
        <v>198</v>
      </c>
      <c r="G11" s="125">
        <v>150.89</v>
      </c>
      <c r="H11" s="112">
        <v>149</v>
      </c>
      <c r="I11" s="125">
        <v>321.2</v>
      </c>
      <c r="J11" s="112">
        <v>30</v>
      </c>
      <c r="K11" s="125">
        <v>207.17</v>
      </c>
      <c r="L11" s="112">
        <v>25</v>
      </c>
      <c r="M11" s="125">
        <v>374.37</v>
      </c>
      <c r="N11" s="113">
        <v>3</v>
      </c>
      <c r="O11" s="125">
        <v>73.6</v>
      </c>
      <c r="P11" s="332" t="s">
        <v>982</v>
      </c>
      <c r="Q11" s="351" t="s">
        <v>982</v>
      </c>
      <c r="R11" s="332" t="s">
        <v>982</v>
      </c>
      <c r="S11" s="351" t="s">
        <v>982</v>
      </c>
      <c r="T11" s="332" t="s">
        <v>982</v>
      </c>
      <c r="U11" s="351" t="s">
        <v>982</v>
      </c>
      <c r="V11" s="332" t="s">
        <v>982</v>
      </c>
      <c r="W11" s="351" t="s">
        <v>982</v>
      </c>
      <c r="X11" s="332" t="s">
        <v>982</v>
      </c>
      <c r="Y11" s="352" t="s">
        <v>982</v>
      </c>
    </row>
    <row r="12" spans="1:25" s="2" customFormat="1" ht="21.75" customHeight="1">
      <c r="A12" s="11"/>
      <c r="B12" s="181" t="s">
        <v>299</v>
      </c>
      <c r="C12" s="6"/>
      <c r="D12" s="128">
        <v>417</v>
      </c>
      <c r="E12" s="125">
        <v>1237.38</v>
      </c>
      <c r="F12" s="112">
        <v>201</v>
      </c>
      <c r="G12" s="125">
        <v>244.93</v>
      </c>
      <c r="H12" s="112">
        <v>157</v>
      </c>
      <c r="I12" s="125">
        <v>331.65</v>
      </c>
      <c r="J12" s="112">
        <v>31</v>
      </c>
      <c r="K12" s="125">
        <v>212.83</v>
      </c>
      <c r="L12" s="112">
        <v>25</v>
      </c>
      <c r="M12" s="125">
        <v>374.37</v>
      </c>
      <c r="N12" s="113">
        <v>3</v>
      </c>
      <c r="O12" s="125">
        <v>73.6</v>
      </c>
      <c r="P12" s="332" t="s">
        <v>982</v>
      </c>
      <c r="Q12" s="351" t="s">
        <v>982</v>
      </c>
      <c r="R12" s="332" t="s">
        <v>982</v>
      </c>
      <c r="S12" s="351" t="s">
        <v>982</v>
      </c>
      <c r="T12" s="332" t="s">
        <v>982</v>
      </c>
      <c r="U12" s="351" t="s">
        <v>982</v>
      </c>
      <c r="V12" s="332" t="s">
        <v>982</v>
      </c>
      <c r="W12" s="351" t="s">
        <v>982</v>
      </c>
      <c r="X12" s="332" t="s">
        <v>982</v>
      </c>
      <c r="Y12" s="352" t="s">
        <v>982</v>
      </c>
    </row>
    <row r="13" spans="1:25" s="2" customFormat="1" ht="4.5" customHeight="1">
      <c r="A13" s="11"/>
      <c r="B13" s="182"/>
      <c r="C13" s="6"/>
      <c r="D13" s="128"/>
      <c r="E13" s="125"/>
      <c r="F13" s="112"/>
      <c r="G13" s="125"/>
      <c r="H13" s="112"/>
      <c r="I13" s="125"/>
      <c r="J13" s="112"/>
      <c r="K13" s="125"/>
      <c r="L13" s="112"/>
      <c r="M13" s="125"/>
      <c r="N13" s="113"/>
      <c r="O13" s="125"/>
      <c r="P13" s="112"/>
      <c r="Q13" s="125"/>
      <c r="R13" s="112"/>
      <c r="S13" s="125"/>
      <c r="T13" s="112"/>
      <c r="U13" s="125"/>
      <c r="V13" s="112"/>
      <c r="W13" s="159"/>
      <c r="X13" s="112"/>
      <c r="Y13" s="159"/>
    </row>
    <row r="14" spans="1:25" s="2" customFormat="1" ht="21.75" customHeight="1">
      <c r="A14" s="11"/>
      <c r="B14" s="181" t="s">
        <v>300</v>
      </c>
      <c r="C14" s="6"/>
      <c r="D14" s="393">
        <v>346</v>
      </c>
      <c r="E14" s="416">
        <v>1005.16</v>
      </c>
      <c r="F14" s="52">
        <v>178</v>
      </c>
      <c r="G14" s="52">
        <v>216.49</v>
      </c>
      <c r="H14" s="52">
        <v>125</v>
      </c>
      <c r="I14" s="52">
        <v>283.76</v>
      </c>
      <c r="J14" s="52">
        <v>22</v>
      </c>
      <c r="K14" s="52">
        <v>175.13</v>
      </c>
      <c r="L14" s="52">
        <v>21</v>
      </c>
      <c r="M14" s="52">
        <v>329.78</v>
      </c>
      <c r="N14" s="333" t="s">
        <v>982</v>
      </c>
      <c r="O14" s="351" t="s">
        <v>982</v>
      </c>
      <c r="P14" s="332" t="s">
        <v>982</v>
      </c>
      <c r="Q14" s="351" t="s">
        <v>982</v>
      </c>
      <c r="R14" s="332" t="s">
        <v>982</v>
      </c>
      <c r="S14" s="351" t="s">
        <v>982</v>
      </c>
      <c r="T14" s="332" t="s">
        <v>982</v>
      </c>
      <c r="U14" s="351" t="s">
        <v>982</v>
      </c>
      <c r="V14" s="332" t="s">
        <v>982</v>
      </c>
      <c r="W14" s="352" t="s">
        <v>982</v>
      </c>
      <c r="X14" s="332" t="s">
        <v>982</v>
      </c>
      <c r="Y14" s="352" t="s">
        <v>982</v>
      </c>
    </row>
    <row r="15" spans="1:25" s="2" customFormat="1" ht="21.75" customHeight="1">
      <c r="A15" s="11"/>
      <c r="B15" s="181" t="s">
        <v>301</v>
      </c>
      <c r="C15" s="6"/>
      <c r="D15" s="393">
        <v>347</v>
      </c>
      <c r="E15" s="416">
        <v>1006.57</v>
      </c>
      <c r="F15" s="52">
        <v>178</v>
      </c>
      <c r="G15" s="52">
        <v>217.64</v>
      </c>
      <c r="H15" s="52">
        <v>125</v>
      </c>
      <c r="I15" s="419">
        <v>277</v>
      </c>
      <c r="J15" s="52">
        <v>23</v>
      </c>
      <c r="K15" s="52">
        <v>182.15</v>
      </c>
      <c r="L15" s="52">
        <v>21</v>
      </c>
      <c r="M15" s="52">
        <v>329.78</v>
      </c>
      <c r="N15" s="333" t="s">
        <v>982</v>
      </c>
      <c r="O15" s="351" t="s">
        <v>982</v>
      </c>
      <c r="P15" s="332" t="s">
        <v>982</v>
      </c>
      <c r="Q15" s="351" t="s">
        <v>982</v>
      </c>
      <c r="R15" s="332" t="s">
        <v>982</v>
      </c>
      <c r="S15" s="351" t="s">
        <v>982</v>
      </c>
      <c r="T15" s="332" t="s">
        <v>982</v>
      </c>
      <c r="U15" s="351" t="s">
        <v>982</v>
      </c>
      <c r="V15" s="332" t="s">
        <v>982</v>
      </c>
      <c r="W15" s="352" t="s">
        <v>982</v>
      </c>
      <c r="X15" s="332" t="s">
        <v>982</v>
      </c>
      <c r="Y15" s="352" t="s">
        <v>982</v>
      </c>
    </row>
    <row r="16" spans="1:25" s="2" customFormat="1" ht="21.75" customHeight="1">
      <c r="A16" s="11"/>
      <c r="B16" s="181" t="s">
        <v>302</v>
      </c>
      <c r="C16" s="6"/>
      <c r="D16" s="139">
        <v>321</v>
      </c>
      <c r="E16" s="125">
        <v>967.62</v>
      </c>
      <c r="F16" s="112">
        <v>162</v>
      </c>
      <c r="G16" s="125">
        <v>137.86</v>
      </c>
      <c r="H16" s="112">
        <v>114</v>
      </c>
      <c r="I16" s="125">
        <v>259.88</v>
      </c>
      <c r="J16" s="112">
        <v>21</v>
      </c>
      <c r="K16" s="125">
        <v>166.63</v>
      </c>
      <c r="L16" s="112">
        <v>23</v>
      </c>
      <c r="M16" s="125">
        <v>370.79</v>
      </c>
      <c r="N16" s="113">
        <v>1</v>
      </c>
      <c r="O16" s="125">
        <v>32.46</v>
      </c>
      <c r="P16" s="332" t="s">
        <v>975</v>
      </c>
      <c r="Q16" s="351" t="s">
        <v>975</v>
      </c>
      <c r="R16" s="332" t="s">
        <v>975</v>
      </c>
      <c r="S16" s="351" t="s">
        <v>975</v>
      </c>
      <c r="T16" s="332" t="s">
        <v>975</v>
      </c>
      <c r="U16" s="351" t="s">
        <v>975</v>
      </c>
      <c r="V16" s="332" t="s">
        <v>975</v>
      </c>
      <c r="W16" s="351" t="s">
        <v>975</v>
      </c>
      <c r="X16" s="332" t="s">
        <v>975</v>
      </c>
      <c r="Y16" s="352" t="s">
        <v>975</v>
      </c>
    </row>
    <row r="17" spans="1:25" s="2" customFormat="1" ht="4.5" customHeight="1">
      <c r="A17" s="11"/>
      <c r="B17" s="15"/>
      <c r="C17" s="6"/>
      <c r="D17" s="128"/>
      <c r="E17" s="125"/>
      <c r="F17" s="112"/>
      <c r="G17" s="125"/>
      <c r="H17" s="112"/>
      <c r="I17" s="125"/>
      <c r="J17" s="112"/>
      <c r="K17" s="125"/>
      <c r="L17" s="112"/>
      <c r="M17" s="125"/>
      <c r="N17" s="113"/>
      <c r="O17" s="125"/>
      <c r="P17" s="112"/>
      <c r="Q17" s="125"/>
      <c r="R17" s="112"/>
      <c r="S17" s="125"/>
      <c r="T17" s="112"/>
      <c r="U17" s="125"/>
      <c r="V17" s="112"/>
      <c r="W17" s="159"/>
      <c r="X17" s="112"/>
      <c r="Y17" s="159"/>
    </row>
    <row r="18" spans="1:25" s="2" customFormat="1" ht="21.75" customHeight="1">
      <c r="A18" s="11"/>
      <c r="B18" s="181" t="s">
        <v>303</v>
      </c>
      <c r="C18" s="6"/>
      <c r="D18" s="490">
        <f>F18+H18+J18+L18</f>
        <v>355</v>
      </c>
      <c r="E18" s="297">
        <f>G18+I18+K18+M18</f>
        <v>1080.02</v>
      </c>
      <c r="F18" s="104">
        <f>F22+F26+F30+F32</f>
        <v>167</v>
      </c>
      <c r="G18" s="297">
        <f>G22+G26+G30+G32</f>
        <v>142.75</v>
      </c>
      <c r="H18" s="104">
        <f>H22+H26+H30+H34</f>
        <v>134</v>
      </c>
      <c r="I18" s="297">
        <f>I22+I26+I30+I32+I34</f>
        <v>315.32</v>
      </c>
      <c r="J18" s="104">
        <f>J22+J30+J26+J32+J36</f>
        <v>26</v>
      </c>
      <c r="K18" s="297">
        <f>K22+K30+K26+K36</f>
        <v>176.94</v>
      </c>
      <c r="L18" s="104">
        <f>L22+L30+L32+L26+L36</f>
        <v>28</v>
      </c>
      <c r="M18" s="297">
        <f>M22+M30+M26+M36</f>
        <v>445.01</v>
      </c>
      <c r="N18" s="333" t="s">
        <v>982</v>
      </c>
      <c r="O18" s="351" t="s">
        <v>982</v>
      </c>
      <c r="P18" s="332" t="s">
        <v>982</v>
      </c>
      <c r="Q18" s="351" t="s">
        <v>982</v>
      </c>
      <c r="R18" s="332" t="s">
        <v>982</v>
      </c>
      <c r="S18" s="351" t="s">
        <v>982</v>
      </c>
      <c r="T18" s="332" t="s">
        <v>982</v>
      </c>
      <c r="U18" s="351" t="s">
        <v>982</v>
      </c>
      <c r="V18" s="332" t="s">
        <v>982</v>
      </c>
      <c r="W18" s="352" t="s">
        <v>982</v>
      </c>
      <c r="X18" s="332" t="s">
        <v>982</v>
      </c>
      <c r="Y18" s="352" t="s">
        <v>982</v>
      </c>
    </row>
    <row r="19" spans="1:25" s="2" customFormat="1" ht="4.5" customHeight="1">
      <c r="A19" s="11"/>
      <c r="B19" s="11"/>
      <c r="C19" s="6"/>
      <c r="D19" s="420"/>
      <c r="E19" s="456"/>
      <c r="F19" s="421"/>
      <c r="G19" s="456"/>
      <c r="H19" s="421"/>
      <c r="I19" s="456"/>
      <c r="J19" s="421"/>
      <c r="K19" s="456"/>
      <c r="L19" s="421"/>
      <c r="M19" s="456"/>
      <c r="N19" s="113"/>
      <c r="O19" s="125"/>
      <c r="P19" s="112"/>
      <c r="Q19" s="125"/>
      <c r="R19" s="112"/>
      <c r="S19" s="125"/>
      <c r="T19" s="112"/>
      <c r="U19" s="125"/>
      <c r="V19" s="112"/>
      <c r="W19" s="125"/>
      <c r="X19" s="112"/>
      <c r="Y19" s="159"/>
    </row>
    <row r="20" spans="1:25" s="2" customFormat="1" ht="26.25" customHeight="1">
      <c r="A20" s="11"/>
      <c r="B20" s="330" t="s">
        <v>304</v>
      </c>
      <c r="C20" s="6"/>
      <c r="D20" s="332" t="s">
        <v>982</v>
      </c>
      <c r="E20" s="351" t="s">
        <v>982</v>
      </c>
      <c r="F20" s="332" t="s">
        <v>982</v>
      </c>
      <c r="G20" s="351" t="s">
        <v>982</v>
      </c>
      <c r="H20" s="332" t="s">
        <v>982</v>
      </c>
      <c r="I20" s="351" t="s">
        <v>982</v>
      </c>
      <c r="J20" s="332" t="s">
        <v>982</v>
      </c>
      <c r="K20" s="351" t="s">
        <v>982</v>
      </c>
      <c r="L20" s="332" t="s">
        <v>982</v>
      </c>
      <c r="M20" s="351" t="s">
        <v>982</v>
      </c>
      <c r="N20" s="333" t="s">
        <v>982</v>
      </c>
      <c r="O20" s="351" t="s">
        <v>982</v>
      </c>
      <c r="P20" s="332" t="s">
        <v>982</v>
      </c>
      <c r="Q20" s="351" t="s">
        <v>982</v>
      </c>
      <c r="R20" s="332" t="s">
        <v>982</v>
      </c>
      <c r="S20" s="351" t="s">
        <v>982</v>
      </c>
      <c r="T20" s="332" t="s">
        <v>982</v>
      </c>
      <c r="U20" s="351" t="s">
        <v>982</v>
      </c>
      <c r="V20" s="332" t="s">
        <v>982</v>
      </c>
      <c r="W20" s="351" t="s">
        <v>982</v>
      </c>
      <c r="X20" s="332" t="s">
        <v>982</v>
      </c>
      <c r="Y20" s="352" t="s">
        <v>982</v>
      </c>
    </row>
    <row r="21" spans="1:25" s="2" customFormat="1" ht="4.5" customHeight="1">
      <c r="A21" s="11"/>
      <c r="B21" s="11"/>
      <c r="C21" s="6"/>
      <c r="D21" s="139"/>
      <c r="E21" s="125"/>
      <c r="F21" s="112"/>
      <c r="G21" s="125"/>
      <c r="H21" s="112"/>
      <c r="I21" s="125"/>
      <c r="J21" s="112"/>
      <c r="K21" s="125"/>
      <c r="L21" s="112"/>
      <c r="M21" s="125"/>
      <c r="N21" s="113"/>
      <c r="O21" s="125"/>
      <c r="P21" s="112"/>
      <c r="Q21" s="125"/>
      <c r="R21" s="112"/>
      <c r="S21" s="125"/>
      <c r="T21" s="112"/>
      <c r="U21" s="125"/>
      <c r="V21" s="112"/>
      <c r="W21" s="125"/>
      <c r="X21" s="112"/>
      <c r="Y21" s="159"/>
    </row>
    <row r="22" spans="1:25" s="2" customFormat="1" ht="26.25" customHeight="1">
      <c r="A22" s="11"/>
      <c r="B22" s="330" t="s">
        <v>305</v>
      </c>
      <c r="C22" s="6"/>
      <c r="D22" s="128">
        <f>F22+H22+J22+L22</f>
        <v>48</v>
      </c>
      <c r="E22" s="125">
        <f>G22+I22+K22+M22</f>
        <v>238.89</v>
      </c>
      <c r="F22" s="112">
        <v>11</v>
      </c>
      <c r="G22" s="125">
        <v>12.97</v>
      </c>
      <c r="H22" s="112">
        <v>22</v>
      </c>
      <c r="I22" s="125">
        <v>58.4</v>
      </c>
      <c r="J22" s="112">
        <v>6</v>
      </c>
      <c r="K22" s="125">
        <v>38.05</v>
      </c>
      <c r="L22" s="112">
        <v>9</v>
      </c>
      <c r="M22" s="125">
        <v>129.47</v>
      </c>
      <c r="N22" s="333" t="s">
        <v>982</v>
      </c>
      <c r="O22" s="351" t="s">
        <v>982</v>
      </c>
      <c r="P22" s="332" t="s">
        <v>982</v>
      </c>
      <c r="Q22" s="351" t="s">
        <v>982</v>
      </c>
      <c r="R22" s="332" t="s">
        <v>982</v>
      </c>
      <c r="S22" s="351" t="s">
        <v>982</v>
      </c>
      <c r="T22" s="332" t="s">
        <v>982</v>
      </c>
      <c r="U22" s="351" t="s">
        <v>982</v>
      </c>
      <c r="V22" s="332" t="s">
        <v>982</v>
      </c>
      <c r="W22" s="351" t="s">
        <v>982</v>
      </c>
      <c r="X22" s="332" t="s">
        <v>982</v>
      </c>
      <c r="Y22" s="352" t="s">
        <v>982</v>
      </c>
    </row>
    <row r="23" spans="1:25" s="2" customFormat="1" ht="4.5" customHeight="1">
      <c r="A23" s="11"/>
      <c r="B23" s="11"/>
      <c r="C23" s="6"/>
      <c r="D23" s="128"/>
      <c r="E23" s="125"/>
      <c r="F23" s="112"/>
      <c r="G23" s="125"/>
      <c r="H23" s="112"/>
      <c r="I23" s="125"/>
      <c r="J23" s="112"/>
      <c r="K23" s="125"/>
      <c r="L23" s="112"/>
      <c r="M23" s="125"/>
      <c r="N23" s="113"/>
      <c r="O23" s="125"/>
      <c r="P23" s="112"/>
      <c r="Q23" s="125"/>
      <c r="R23" s="112"/>
      <c r="S23" s="125"/>
      <c r="T23" s="112"/>
      <c r="U23" s="125"/>
      <c r="V23" s="112"/>
      <c r="W23" s="125"/>
      <c r="X23" s="112"/>
      <c r="Y23" s="159"/>
    </row>
    <row r="24" spans="1:25" s="2" customFormat="1" ht="26.25" customHeight="1">
      <c r="A24" s="11"/>
      <c r="B24" s="330" t="s">
        <v>306</v>
      </c>
      <c r="C24" s="6"/>
      <c r="D24" s="332" t="s">
        <v>982</v>
      </c>
      <c r="E24" s="351" t="s">
        <v>982</v>
      </c>
      <c r="F24" s="332" t="s">
        <v>982</v>
      </c>
      <c r="G24" s="351" t="s">
        <v>982</v>
      </c>
      <c r="H24" s="332" t="s">
        <v>982</v>
      </c>
      <c r="I24" s="351" t="s">
        <v>982</v>
      </c>
      <c r="J24" s="332" t="s">
        <v>982</v>
      </c>
      <c r="K24" s="351" t="s">
        <v>982</v>
      </c>
      <c r="L24" s="332" t="s">
        <v>982</v>
      </c>
      <c r="M24" s="351" t="s">
        <v>982</v>
      </c>
      <c r="N24" s="333" t="s">
        <v>982</v>
      </c>
      <c r="O24" s="351" t="s">
        <v>982</v>
      </c>
      <c r="P24" s="332" t="s">
        <v>982</v>
      </c>
      <c r="Q24" s="351" t="s">
        <v>982</v>
      </c>
      <c r="R24" s="332" t="s">
        <v>982</v>
      </c>
      <c r="S24" s="351" t="s">
        <v>982</v>
      </c>
      <c r="T24" s="332" t="s">
        <v>982</v>
      </c>
      <c r="U24" s="351" t="s">
        <v>982</v>
      </c>
      <c r="V24" s="332" t="s">
        <v>982</v>
      </c>
      <c r="W24" s="351" t="s">
        <v>982</v>
      </c>
      <c r="X24" s="332" t="s">
        <v>982</v>
      </c>
      <c r="Y24" s="352" t="s">
        <v>982</v>
      </c>
    </row>
    <row r="25" spans="1:25" s="2" customFormat="1" ht="4.5" customHeight="1">
      <c r="A25" s="11"/>
      <c r="B25" s="11"/>
      <c r="C25" s="6"/>
      <c r="D25" s="128"/>
      <c r="E25" s="125"/>
      <c r="F25" s="112"/>
      <c r="G25" s="125"/>
      <c r="H25" s="112"/>
      <c r="I25" s="125"/>
      <c r="J25" s="112"/>
      <c r="K25" s="125"/>
      <c r="L25" s="112"/>
      <c r="M25" s="125"/>
      <c r="N25" s="113"/>
      <c r="O25" s="125"/>
      <c r="P25" s="112"/>
      <c r="Q25" s="125"/>
      <c r="R25" s="112"/>
      <c r="S25" s="125"/>
      <c r="T25" s="112"/>
      <c r="U25" s="125"/>
      <c r="V25" s="112"/>
      <c r="W25" s="125"/>
      <c r="X25" s="112"/>
      <c r="Y25" s="159"/>
    </row>
    <row r="26" spans="1:28" s="2" customFormat="1" ht="26.25" customHeight="1">
      <c r="A26" s="11"/>
      <c r="B26" s="330" t="s">
        <v>307</v>
      </c>
      <c r="C26" s="6"/>
      <c r="D26" s="128">
        <f>F26+H26+J26+L26</f>
        <v>32</v>
      </c>
      <c r="E26" s="125">
        <f>G26+I26+K26+M26</f>
        <v>76.85999999999999</v>
      </c>
      <c r="F26" s="112">
        <v>10</v>
      </c>
      <c r="G26" s="125">
        <v>6.05</v>
      </c>
      <c r="H26" s="112">
        <v>20</v>
      </c>
      <c r="I26" s="125">
        <v>48.32</v>
      </c>
      <c r="J26" s="112">
        <v>1</v>
      </c>
      <c r="K26" s="125">
        <v>5.34</v>
      </c>
      <c r="L26" s="112">
        <v>1</v>
      </c>
      <c r="M26" s="125">
        <v>17.15</v>
      </c>
      <c r="N26" s="333" t="s">
        <v>982</v>
      </c>
      <c r="O26" s="351" t="s">
        <v>982</v>
      </c>
      <c r="P26" s="332" t="s">
        <v>982</v>
      </c>
      <c r="Q26" s="351" t="s">
        <v>982</v>
      </c>
      <c r="R26" s="332" t="s">
        <v>982</v>
      </c>
      <c r="S26" s="351" t="s">
        <v>982</v>
      </c>
      <c r="T26" s="332" t="s">
        <v>982</v>
      </c>
      <c r="U26" s="351" t="s">
        <v>982</v>
      </c>
      <c r="V26" s="332" t="s">
        <v>982</v>
      </c>
      <c r="W26" s="351" t="s">
        <v>982</v>
      </c>
      <c r="X26" s="333" t="s">
        <v>982</v>
      </c>
      <c r="Y26" s="352" t="s">
        <v>982</v>
      </c>
      <c r="Z26" s="118"/>
      <c r="AA26" s="658"/>
      <c r="AB26" s="118"/>
    </row>
    <row r="27" spans="1:28" s="2" customFormat="1" ht="4.5" customHeight="1">
      <c r="A27" s="11"/>
      <c r="B27" s="11"/>
      <c r="C27" s="6"/>
      <c r="D27" s="128"/>
      <c r="E27" s="125"/>
      <c r="F27" s="112"/>
      <c r="G27" s="125"/>
      <c r="H27" s="112"/>
      <c r="I27" s="125"/>
      <c r="J27" s="112"/>
      <c r="K27" s="125"/>
      <c r="L27" s="112"/>
      <c r="M27" s="125"/>
      <c r="N27" s="113"/>
      <c r="O27" s="125"/>
      <c r="P27" s="112"/>
      <c r="Q27" s="125"/>
      <c r="R27" s="112"/>
      <c r="S27" s="125"/>
      <c r="T27" s="112"/>
      <c r="U27" s="125"/>
      <c r="V27" s="112"/>
      <c r="W27" s="125"/>
      <c r="X27" s="112"/>
      <c r="Y27" s="159"/>
      <c r="Z27" s="4"/>
      <c r="AA27" s="4"/>
      <c r="AB27" s="4"/>
    </row>
    <row r="28" spans="1:28" s="2" customFormat="1" ht="26.25" customHeight="1">
      <c r="A28" s="11"/>
      <c r="B28" s="330" t="s">
        <v>308</v>
      </c>
      <c r="C28" s="6"/>
      <c r="D28" s="332" t="s">
        <v>982</v>
      </c>
      <c r="E28" s="351" t="s">
        <v>982</v>
      </c>
      <c r="F28" s="332" t="s">
        <v>982</v>
      </c>
      <c r="G28" s="351" t="s">
        <v>982</v>
      </c>
      <c r="H28" s="332" t="s">
        <v>982</v>
      </c>
      <c r="I28" s="351" t="s">
        <v>982</v>
      </c>
      <c r="J28" s="332" t="s">
        <v>982</v>
      </c>
      <c r="K28" s="351" t="s">
        <v>982</v>
      </c>
      <c r="L28" s="332" t="s">
        <v>982</v>
      </c>
      <c r="M28" s="351" t="s">
        <v>982</v>
      </c>
      <c r="N28" s="333" t="s">
        <v>982</v>
      </c>
      <c r="O28" s="351" t="s">
        <v>982</v>
      </c>
      <c r="P28" s="332" t="s">
        <v>982</v>
      </c>
      <c r="Q28" s="351" t="s">
        <v>982</v>
      </c>
      <c r="R28" s="332" t="s">
        <v>982</v>
      </c>
      <c r="S28" s="351" t="s">
        <v>982</v>
      </c>
      <c r="T28" s="332" t="s">
        <v>982</v>
      </c>
      <c r="U28" s="351" t="s">
        <v>982</v>
      </c>
      <c r="V28" s="332" t="s">
        <v>982</v>
      </c>
      <c r="W28" s="351" t="s">
        <v>982</v>
      </c>
      <c r="X28" s="332" t="s">
        <v>982</v>
      </c>
      <c r="Y28" s="352" t="s">
        <v>982</v>
      </c>
      <c r="Z28" s="4"/>
      <c r="AA28" s="4"/>
      <c r="AB28" s="4"/>
    </row>
    <row r="29" spans="1:28" s="2" customFormat="1" ht="4.5" customHeight="1">
      <c r="A29" s="11"/>
      <c r="B29" s="11"/>
      <c r="C29" s="6"/>
      <c r="D29" s="128"/>
      <c r="E29" s="125"/>
      <c r="F29" s="112"/>
      <c r="G29" s="125"/>
      <c r="H29" s="112"/>
      <c r="I29" s="125"/>
      <c r="J29" s="112"/>
      <c r="K29" s="125"/>
      <c r="L29" s="112"/>
      <c r="M29" s="125"/>
      <c r="N29" s="113"/>
      <c r="O29" s="125"/>
      <c r="P29" s="112"/>
      <c r="Q29" s="125"/>
      <c r="R29" s="112"/>
      <c r="S29" s="125"/>
      <c r="T29" s="112"/>
      <c r="U29" s="125"/>
      <c r="V29" s="112"/>
      <c r="W29" s="125"/>
      <c r="X29" s="112"/>
      <c r="Y29" s="159"/>
      <c r="Z29" s="4"/>
      <c r="AA29" s="4"/>
      <c r="AB29" s="4"/>
    </row>
    <row r="30" spans="1:28" s="2" customFormat="1" ht="26.25" customHeight="1">
      <c r="A30" s="11"/>
      <c r="B30" s="330" t="s">
        <v>309</v>
      </c>
      <c r="C30" s="6"/>
      <c r="D30" s="128">
        <f>F30+H30+J30+L30</f>
        <v>259</v>
      </c>
      <c r="E30" s="125">
        <f>G30+I30+K30+M30</f>
        <v>601.8599999999999</v>
      </c>
      <c r="F30" s="112">
        <v>143</v>
      </c>
      <c r="G30" s="125">
        <v>122.67</v>
      </c>
      <c r="H30" s="112">
        <v>91</v>
      </c>
      <c r="I30" s="125">
        <v>200.03</v>
      </c>
      <c r="J30" s="112">
        <v>15</v>
      </c>
      <c r="K30" s="125">
        <v>110.27</v>
      </c>
      <c r="L30" s="112">
        <v>10</v>
      </c>
      <c r="M30" s="125">
        <v>168.89</v>
      </c>
      <c r="N30" s="333" t="s">
        <v>982</v>
      </c>
      <c r="O30" s="351" t="s">
        <v>982</v>
      </c>
      <c r="P30" s="332" t="s">
        <v>982</v>
      </c>
      <c r="Q30" s="351" t="s">
        <v>982</v>
      </c>
      <c r="R30" s="332" t="s">
        <v>982</v>
      </c>
      <c r="S30" s="351" t="s">
        <v>982</v>
      </c>
      <c r="T30" s="332" t="s">
        <v>982</v>
      </c>
      <c r="U30" s="351" t="s">
        <v>982</v>
      </c>
      <c r="V30" s="332" t="s">
        <v>982</v>
      </c>
      <c r="W30" s="351" t="s">
        <v>982</v>
      </c>
      <c r="X30" s="333" t="s">
        <v>982</v>
      </c>
      <c r="Y30" s="352" t="s">
        <v>982</v>
      </c>
      <c r="Z30" s="118"/>
      <c r="AA30" s="658"/>
      <c r="AB30" s="118"/>
    </row>
    <row r="31" spans="1:28" s="2" customFormat="1" ht="4.5" customHeight="1">
      <c r="A31" s="11"/>
      <c r="B31" s="11"/>
      <c r="C31" s="6"/>
      <c r="D31" s="128"/>
      <c r="E31" s="125"/>
      <c r="F31" s="112"/>
      <c r="G31" s="125"/>
      <c r="H31" s="112"/>
      <c r="I31" s="125"/>
      <c r="J31" s="112"/>
      <c r="K31" s="125"/>
      <c r="L31" s="112"/>
      <c r="M31" s="125"/>
      <c r="N31" s="113"/>
      <c r="O31" s="125"/>
      <c r="P31" s="112"/>
      <c r="Q31" s="125"/>
      <c r="R31" s="112"/>
      <c r="S31" s="125"/>
      <c r="T31" s="112"/>
      <c r="U31" s="125"/>
      <c r="V31" s="112"/>
      <c r="W31" s="125"/>
      <c r="X31" s="112"/>
      <c r="Y31" s="159"/>
      <c r="Z31" s="4"/>
      <c r="AA31" s="4"/>
      <c r="AB31" s="4"/>
    </row>
    <row r="32" spans="1:28" s="2" customFormat="1" ht="26.25" customHeight="1">
      <c r="A32" s="11"/>
      <c r="B32" s="330" t="s">
        <v>310</v>
      </c>
      <c r="C32" s="6"/>
      <c r="D32" s="112">
        <f>F32+J32+L32</f>
        <v>5</v>
      </c>
      <c r="E32" s="125">
        <f>G32+I32</f>
        <v>8.44</v>
      </c>
      <c r="F32" s="112">
        <v>3</v>
      </c>
      <c r="G32" s="125">
        <v>1.06</v>
      </c>
      <c r="H32" s="332" t="s">
        <v>982</v>
      </c>
      <c r="I32" s="125">
        <v>7.38</v>
      </c>
      <c r="J32" s="112">
        <v>1</v>
      </c>
      <c r="K32" s="332" t="s">
        <v>982</v>
      </c>
      <c r="L32" s="112">
        <v>1</v>
      </c>
      <c r="M32" s="332" t="s">
        <v>982</v>
      </c>
      <c r="N32" s="659" t="s">
        <v>982</v>
      </c>
      <c r="O32" s="332" t="s">
        <v>982</v>
      </c>
      <c r="P32" s="351" t="s">
        <v>982</v>
      </c>
      <c r="Q32" s="332" t="s">
        <v>982</v>
      </c>
      <c r="R32" s="351" t="s">
        <v>982</v>
      </c>
      <c r="S32" s="332" t="s">
        <v>982</v>
      </c>
      <c r="T32" s="351" t="s">
        <v>982</v>
      </c>
      <c r="U32" s="333" t="s">
        <v>982</v>
      </c>
      <c r="V32" s="351" t="s">
        <v>982</v>
      </c>
      <c r="W32" s="332" t="s">
        <v>982</v>
      </c>
      <c r="X32" s="351" t="s">
        <v>982</v>
      </c>
      <c r="Y32" s="334" t="s">
        <v>982</v>
      </c>
      <c r="Z32" s="4"/>
      <c r="AA32" s="4"/>
      <c r="AB32" s="4"/>
    </row>
    <row r="33" spans="1:28" s="2" customFormat="1" ht="4.5" customHeight="1">
      <c r="A33" s="11"/>
      <c r="B33" s="11"/>
      <c r="C33" s="6"/>
      <c r="D33" s="128"/>
      <c r="E33" s="125"/>
      <c r="F33" s="112"/>
      <c r="G33" s="125"/>
      <c r="H33" s="112"/>
      <c r="I33" s="125"/>
      <c r="J33" s="112"/>
      <c r="K33" s="125"/>
      <c r="L33" s="112"/>
      <c r="M33" s="125"/>
      <c r="N33" s="113"/>
      <c r="O33" s="125"/>
      <c r="P33" s="112"/>
      <c r="Q33" s="125"/>
      <c r="R33" s="112"/>
      <c r="S33" s="125"/>
      <c r="T33" s="112"/>
      <c r="U33" s="125"/>
      <c r="V33" s="112"/>
      <c r="W33" s="125"/>
      <c r="X33" s="112"/>
      <c r="Y33" s="159"/>
      <c r="Z33" s="4"/>
      <c r="AA33" s="4"/>
      <c r="AB33" s="4"/>
    </row>
    <row r="34" spans="1:28" s="2" customFormat="1" ht="26.25" customHeight="1">
      <c r="A34" s="11"/>
      <c r="B34" s="330" t="s">
        <v>311</v>
      </c>
      <c r="C34" s="6"/>
      <c r="D34" s="112">
        <v>1</v>
      </c>
      <c r="E34" s="125">
        <v>1.19</v>
      </c>
      <c r="F34" s="332" t="s">
        <v>982</v>
      </c>
      <c r="G34" s="332" t="s">
        <v>982</v>
      </c>
      <c r="H34" s="112">
        <v>1</v>
      </c>
      <c r="I34" s="125">
        <v>1.19</v>
      </c>
      <c r="J34" s="332" t="s">
        <v>982</v>
      </c>
      <c r="K34" s="351" t="s">
        <v>982</v>
      </c>
      <c r="L34" s="332" t="s">
        <v>982</v>
      </c>
      <c r="M34" s="351" t="s">
        <v>982</v>
      </c>
      <c r="N34" s="333" t="s">
        <v>982</v>
      </c>
      <c r="O34" s="351" t="s">
        <v>982</v>
      </c>
      <c r="P34" s="332" t="s">
        <v>982</v>
      </c>
      <c r="Q34" s="351" t="s">
        <v>982</v>
      </c>
      <c r="R34" s="332" t="s">
        <v>982</v>
      </c>
      <c r="S34" s="351" t="s">
        <v>982</v>
      </c>
      <c r="T34" s="333" t="s">
        <v>982</v>
      </c>
      <c r="U34" s="351" t="s">
        <v>982</v>
      </c>
      <c r="V34" s="332" t="s">
        <v>982</v>
      </c>
      <c r="W34" s="351" t="s">
        <v>982</v>
      </c>
      <c r="X34" s="332" t="s">
        <v>982</v>
      </c>
      <c r="Y34" s="352" t="s">
        <v>982</v>
      </c>
      <c r="Z34" s="4"/>
      <c r="AA34" s="4"/>
      <c r="AB34" s="4"/>
    </row>
    <row r="35" spans="1:28" s="2" customFormat="1" ht="4.5" customHeight="1">
      <c r="A35" s="11"/>
      <c r="B35" s="11"/>
      <c r="C35" s="6"/>
      <c r="D35" s="128"/>
      <c r="E35" s="125"/>
      <c r="F35" s="112"/>
      <c r="G35" s="112"/>
      <c r="H35" s="112"/>
      <c r="I35" s="125"/>
      <c r="J35" s="112"/>
      <c r="K35" s="125"/>
      <c r="L35" s="112"/>
      <c r="M35" s="125"/>
      <c r="N35" s="113"/>
      <c r="O35" s="125"/>
      <c r="P35" s="112"/>
      <c r="Q35" s="125"/>
      <c r="R35" s="112"/>
      <c r="S35" s="125"/>
      <c r="T35" s="112"/>
      <c r="U35" s="125"/>
      <c r="V35" s="112"/>
      <c r="W35" s="125"/>
      <c r="X35" s="112"/>
      <c r="Y35" s="159"/>
      <c r="Z35" s="4"/>
      <c r="AA35" s="4"/>
      <c r="AB35" s="4"/>
    </row>
    <row r="36" spans="1:28" s="2" customFormat="1" ht="26.25" customHeight="1" thickBot="1">
      <c r="A36" s="3"/>
      <c r="B36" s="353" t="s">
        <v>312</v>
      </c>
      <c r="C36" s="17"/>
      <c r="D36" s="149">
        <f>J36+L36</f>
        <v>10</v>
      </c>
      <c r="E36" s="394">
        <f>K36+M36</f>
        <v>152.78</v>
      </c>
      <c r="F36" s="336" t="s">
        <v>982</v>
      </c>
      <c r="G36" s="336" t="s">
        <v>982</v>
      </c>
      <c r="H36" s="336" t="s">
        <v>982</v>
      </c>
      <c r="I36" s="336" t="s">
        <v>982</v>
      </c>
      <c r="J36" s="115">
        <v>3</v>
      </c>
      <c r="K36" s="394">
        <v>23.28</v>
      </c>
      <c r="L36" s="115">
        <v>7</v>
      </c>
      <c r="M36" s="394">
        <v>129.5</v>
      </c>
      <c r="N36" s="337" t="s">
        <v>982</v>
      </c>
      <c r="O36" s="395" t="s">
        <v>982</v>
      </c>
      <c r="P36" s="336" t="s">
        <v>982</v>
      </c>
      <c r="Q36" s="395" t="s">
        <v>982</v>
      </c>
      <c r="R36" s="336" t="s">
        <v>982</v>
      </c>
      <c r="S36" s="395" t="s">
        <v>982</v>
      </c>
      <c r="T36" s="336" t="s">
        <v>982</v>
      </c>
      <c r="U36" s="395" t="s">
        <v>982</v>
      </c>
      <c r="V36" s="336" t="s">
        <v>982</v>
      </c>
      <c r="W36" s="395" t="s">
        <v>982</v>
      </c>
      <c r="X36" s="337" t="s">
        <v>982</v>
      </c>
      <c r="Y36" s="354" t="s">
        <v>982</v>
      </c>
      <c r="Z36" s="118"/>
      <c r="AA36" s="658"/>
      <c r="AB36" s="118"/>
    </row>
    <row r="37" spans="1:25" s="2" customFormat="1" ht="13.5" customHeight="1">
      <c r="A37" s="183" t="s">
        <v>313</v>
      </c>
      <c r="N37" s="2" t="s">
        <v>432</v>
      </c>
      <c r="Y37" s="4"/>
    </row>
    <row r="38" spans="1:25" ht="16.5">
      <c r="A38" s="2"/>
      <c r="C38" s="146"/>
      <c r="O38" s="2"/>
      <c r="Y38" s="400"/>
    </row>
    <row r="39" ht="15.75">
      <c r="Y39" s="400"/>
    </row>
    <row r="40" ht="15.75">
      <c r="Y40" s="400"/>
    </row>
    <row r="41" ht="15.75">
      <c r="Y41" s="400"/>
    </row>
    <row r="42" ht="15.75">
      <c r="Y42" s="400"/>
    </row>
    <row r="43" ht="15.75">
      <c r="Y43" s="400"/>
    </row>
    <row r="44" ht="15.75">
      <c r="Y44" s="400"/>
    </row>
    <row r="45" ht="15.75">
      <c r="Y45" s="400"/>
    </row>
    <row r="46" ht="15.75">
      <c r="Y46" s="400"/>
    </row>
    <row r="47" ht="15.75">
      <c r="Y47" s="400"/>
    </row>
    <row r="48" ht="15.75">
      <c r="Y48" s="400"/>
    </row>
    <row r="49" ht="15.75">
      <c r="Y49" s="400"/>
    </row>
    <row r="50" ht="15.75">
      <c r="Y50" s="400"/>
    </row>
    <row r="51" ht="15.75">
      <c r="Y51" s="400"/>
    </row>
    <row r="52" ht="15.75">
      <c r="Y52" s="400"/>
    </row>
    <row r="53" ht="15.75">
      <c r="Y53" s="400"/>
    </row>
    <row r="54" ht="15.75">
      <c r="Y54" s="400"/>
    </row>
    <row r="55" ht="15.75">
      <c r="Y55" s="400"/>
    </row>
    <row r="56" ht="15.75">
      <c r="Y56" s="400"/>
    </row>
    <row r="57" ht="15.75">
      <c r="Y57" s="400"/>
    </row>
    <row r="58" ht="15.75">
      <c r="Y58" s="400"/>
    </row>
    <row r="59" ht="15.75">
      <c r="Y59" s="400"/>
    </row>
    <row r="60" ht="15.75">
      <c r="Y60" s="400"/>
    </row>
    <row r="61" ht="15.75">
      <c r="Y61" s="400"/>
    </row>
    <row r="62" ht="15.75">
      <c r="Y62" s="400"/>
    </row>
    <row r="63" ht="15.75">
      <c r="Y63" s="400"/>
    </row>
    <row r="64" ht="15.75">
      <c r="Y64" s="400"/>
    </row>
    <row r="65" ht="15.75">
      <c r="Y65" s="400"/>
    </row>
    <row r="66" ht="15.75">
      <c r="Y66" s="400"/>
    </row>
    <row r="67" ht="15.75">
      <c r="Y67" s="400"/>
    </row>
    <row r="68" ht="15.75">
      <c r="Y68" s="400"/>
    </row>
    <row r="69" ht="15.75">
      <c r="Y69" s="400"/>
    </row>
    <row r="70" ht="15.75">
      <c r="Y70" s="400"/>
    </row>
    <row r="71" ht="15.75">
      <c r="Y71" s="400"/>
    </row>
    <row r="72" ht="15.75">
      <c r="Y72" s="400"/>
    </row>
    <row r="73" ht="15.75">
      <c r="Y73" s="400"/>
    </row>
    <row r="74" ht="15.75">
      <c r="Y74" s="400"/>
    </row>
    <row r="75" ht="15.75">
      <c r="Y75" s="400"/>
    </row>
    <row r="76" ht="15.75">
      <c r="Y76" s="400"/>
    </row>
    <row r="77" ht="15.75">
      <c r="Y77" s="400"/>
    </row>
    <row r="78" ht="15.75">
      <c r="Y78" s="400"/>
    </row>
    <row r="79" ht="15.75">
      <c r="Y79" s="400"/>
    </row>
    <row r="80" ht="15.75">
      <c r="Y80" s="400"/>
    </row>
    <row r="81" ht="15.75">
      <c r="Y81" s="400"/>
    </row>
    <row r="82" ht="15.75">
      <c r="Y82" s="400"/>
    </row>
    <row r="83" ht="15.75">
      <c r="Y83" s="400"/>
    </row>
    <row r="84" ht="15.75">
      <c r="Y84" s="400"/>
    </row>
    <row r="85" ht="15.75">
      <c r="Y85" s="400"/>
    </row>
    <row r="86" ht="15.75">
      <c r="Y86" s="400"/>
    </row>
    <row r="87" ht="15.75">
      <c r="Y87" s="400"/>
    </row>
    <row r="88" ht="15.75">
      <c r="Y88" s="400"/>
    </row>
    <row r="89" ht="15.75">
      <c r="Y89" s="400"/>
    </row>
    <row r="90" ht="15.75">
      <c r="Y90" s="400"/>
    </row>
    <row r="91" ht="15.75">
      <c r="Y91" s="400"/>
    </row>
    <row r="92" ht="15.75">
      <c r="Y92" s="400"/>
    </row>
    <row r="93" ht="15.75">
      <c r="Y93" s="400"/>
    </row>
    <row r="94" ht="15.75">
      <c r="Y94" s="400"/>
    </row>
    <row r="95" ht="15.75">
      <c r="Y95" s="400"/>
    </row>
    <row r="96" ht="15.75">
      <c r="Y96" s="400"/>
    </row>
    <row r="97" ht="15.75">
      <c r="Y97" s="400"/>
    </row>
    <row r="98" ht="15.75">
      <c r="Y98" s="400"/>
    </row>
    <row r="99" ht="15.75">
      <c r="Y99" s="400"/>
    </row>
    <row r="100" ht="15.75">
      <c r="Y100" s="400"/>
    </row>
    <row r="101" ht="15.75">
      <c r="Y101" s="400"/>
    </row>
    <row r="102" ht="15.75">
      <c r="Y102" s="400"/>
    </row>
    <row r="103" ht="15.75">
      <c r="Y103" s="400"/>
    </row>
    <row r="104" ht="15.75">
      <c r="Y104" s="400"/>
    </row>
    <row r="105" ht="15.75">
      <c r="Y105" s="400"/>
    </row>
    <row r="106" ht="15.75">
      <c r="Y106" s="400"/>
    </row>
    <row r="107" ht="15.75">
      <c r="Y107" s="400"/>
    </row>
    <row r="108" ht="15.75">
      <c r="Y108" s="400"/>
    </row>
    <row r="109" ht="15.75">
      <c r="Y109" s="400"/>
    </row>
    <row r="110" ht="15.75">
      <c r="Y110" s="400"/>
    </row>
    <row r="111" ht="15.75">
      <c r="Y111" s="400"/>
    </row>
    <row r="112" ht="15.75">
      <c r="Y112" s="400"/>
    </row>
    <row r="113" ht="15.75">
      <c r="Y113" s="400"/>
    </row>
    <row r="114" ht="15.75">
      <c r="Y114" s="400"/>
    </row>
    <row r="115" ht="15.75">
      <c r="Y115" s="400"/>
    </row>
    <row r="116" ht="15.75">
      <c r="Y116" s="400"/>
    </row>
    <row r="117" ht="15.75">
      <c r="Y117" s="400"/>
    </row>
    <row r="118" ht="15.75">
      <c r="Y118" s="400"/>
    </row>
    <row r="119" ht="15.75">
      <c r="Y119" s="400"/>
    </row>
    <row r="120" ht="15.75">
      <c r="Y120" s="400"/>
    </row>
    <row r="121" ht="15.75">
      <c r="Y121" s="400"/>
    </row>
    <row r="122" ht="15.75">
      <c r="Y122" s="400"/>
    </row>
    <row r="123" ht="15.75">
      <c r="Y123" s="400"/>
    </row>
    <row r="124" ht="15.75">
      <c r="Y124" s="400"/>
    </row>
    <row r="125" ht="15.75">
      <c r="Y125" s="400"/>
    </row>
    <row r="126" ht="15.75">
      <c r="Y126" s="400"/>
    </row>
    <row r="127" ht="15.75">
      <c r="Y127" s="400"/>
    </row>
    <row r="128" ht="15.75">
      <c r="Y128" s="400"/>
    </row>
    <row r="129" ht="15.75">
      <c r="Y129" s="400"/>
    </row>
    <row r="130" ht="15.75">
      <c r="Y130" s="400"/>
    </row>
    <row r="131" ht="15.75">
      <c r="Y131" s="400"/>
    </row>
    <row r="132" ht="15.75">
      <c r="Y132" s="400"/>
    </row>
    <row r="133" ht="15.75">
      <c r="Y133" s="400"/>
    </row>
    <row r="134" ht="15.75">
      <c r="Y134" s="400"/>
    </row>
    <row r="135" ht="15.75">
      <c r="Y135" s="400"/>
    </row>
    <row r="136" ht="15.75">
      <c r="Y136" s="400"/>
    </row>
    <row r="137" ht="15.75">
      <c r="Y137" s="400"/>
    </row>
    <row r="138" ht="15.75">
      <c r="Y138" s="400"/>
    </row>
    <row r="139" ht="15.75">
      <c r="Y139" s="400"/>
    </row>
    <row r="140" ht="15.75">
      <c r="Y140" s="400"/>
    </row>
    <row r="141" ht="15.75">
      <c r="Y141" s="400"/>
    </row>
    <row r="142" ht="15.75">
      <c r="Y142" s="400"/>
    </row>
    <row r="143" ht="15.75">
      <c r="Y143" s="400"/>
    </row>
    <row r="144" ht="15.75">
      <c r="Y144" s="400"/>
    </row>
    <row r="145" ht="15.75">
      <c r="Y145" s="400"/>
    </row>
    <row r="146" ht="15.75">
      <c r="Y146" s="400"/>
    </row>
    <row r="147" ht="15.75">
      <c r="Y147" s="400"/>
    </row>
    <row r="148" ht="15.75">
      <c r="Y148" s="400"/>
    </row>
    <row r="149" ht="15.75">
      <c r="Y149" s="400"/>
    </row>
    <row r="150" ht="15.75">
      <c r="Y150" s="400"/>
    </row>
    <row r="151" ht="15.75">
      <c r="Y151" s="400"/>
    </row>
    <row r="152" ht="15.75">
      <c r="Y152" s="400"/>
    </row>
    <row r="153" ht="15.75">
      <c r="Y153" s="400"/>
    </row>
    <row r="154" ht="15.75">
      <c r="Y154" s="400"/>
    </row>
    <row r="155" ht="15.75">
      <c r="Y155" s="400"/>
    </row>
    <row r="156" ht="15.75">
      <c r="Y156" s="400"/>
    </row>
    <row r="157" ht="15.75">
      <c r="Y157" s="400"/>
    </row>
    <row r="158" ht="15.75">
      <c r="Y158" s="400"/>
    </row>
    <row r="159" ht="15.75">
      <c r="Y159" s="400"/>
    </row>
    <row r="160" ht="15.75">
      <c r="Y160" s="400"/>
    </row>
    <row r="161" ht="15.75">
      <c r="Y161" s="400"/>
    </row>
    <row r="162" ht="15.75">
      <c r="Y162" s="400"/>
    </row>
    <row r="163" ht="15.75">
      <c r="Y163" s="400"/>
    </row>
    <row r="164" ht="15.75">
      <c r="Y164" s="400"/>
    </row>
    <row r="165" ht="15.75">
      <c r="Y165" s="400"/>
    </row>
    <row r="166" ht="15.75">
      <c r="Y166" s="400"/>
    </row>
    <row r="167" ht="15.75">
      <c r="Y167" s="400"/>
    </row>
    <row r="168" ht="15.75">
      <c r="Y168" s="400"/>
    </row>
    <row r="169" ht="15.75">
      <c r="Y169" s="400"/>
    </row>
    <row r="170" ht="15.75">
      <c r="Y170" s="400"/>
    </row>
    <row r="171" ht="15.75">
      <c r="Y171" s="400"/>
    </row>
    <row r="172" ht="15.75">
      <c r="Y172" s="400"/>
    </row>
    <row r="173" ht="15.75">
      <c r="Y173" s="400"/>
    </row>
    <row r="174" ht="15.75">
      <c r="Y174" s="400"/>
    </row>
    <row r="175" ht="15.75">
      <c r="Y175" s="400"/>
    </row>
    <row r="176" ht="15.75">
      <c r="Y176" s="400"/>
    </row>
    <row r="177" ht="15.75">
      <c r="Y177" s="400"/>
    </row>
    <row r="178" ht="15.75">
      <c r="Y178" s="400"/>
    </row>
    <row r="179" ht="15.75">
      <c r="Y179" s="400"/>
    </row>
    <row r="180" ht="15.75">
      <c r="Y180" s="400"/>
    </row>
    <row r="181" ht="15.75">
      <c r="Y181" s="400"/>
    </row>
    <row r="182" ht="15.75">
      <c r="Y182" s="400"/>
    </row>
    <row r="183" ht="15.75">
      <c r="Y183" s="400"/>
    </row>
    <row r="184" ht="15.75">
      <c r="Y184" s="400"/>
    </row>
    <row r="185" ht="15.75">
      <c r="Y185" s="400"/>
    </row>
    <row r="186" ht="15.75">
      <c r="Y186" s="400"/>
    </row>
    <row r="187" ht="15.75">
      <c r="Y187" s="400"/>
    </row>
    <row r="188" ht="15.75">
      <c r="Y188" s="400"/>
    </row>
    <row r="189" ht="15.75">
      <c r="Y189" s="400"/>
    </row>
    <row r="190" ht="15.75">
      <c r="Y190" s="400"/>
    </row>
    <row r="191" ht="15.75">
      <c r="Y191" s="400"/>
    </row>
    <row r="192" ht="15.75">
      <c r="Y192" s="400"/>
    </row>
    <row r="193" ht="15.75">
      <c r="Y193" s="400"/>
    </row>
    <row r="194" ht="15.75">
      <c r="Y194" s="400"/>
    </row>
    <row r="195" ht="15.75">
      <c r="Y195" s="400"/>
    </row>
    <row r="196" ht="15.75">
      <c r="Y196" s="400"/>
    </row>
    <row r="197" ht="15.75">
      <c r="Y197" s="400"/>
    </row>
    <row r="198" ht="15.75">
      <c r="Y198" s="400"/>
    </row>
    <row r="199" ht="15.75">
      <c r="Y199" s="400"/>
    </row>
    <row r="200" ht="15.75">
      <c r="Y200" s="400"/>
    </row>
    <row r="201" ht="15.75">
      <c r="Y201" s="400"/>
    </row>
    <row r="202" ht="15.75">
      <c r="Y202" s="400"/>
    </row>
    <row r="203" ht="15.75">
      <c r="Y203" s="400"/>
    </row>
    <row r="204" ht="15.75">
      <c r="Y204" s="400"/>
    </row>
    <row r="205" ht="15.75">
      <c r="Y205" s="400"/>
    </row>
    <row r="206" ht="15.75">
      <c r="Y206" s="400"/>
    </row>
    <row r="207" ht="15.75">
      <c r="Y207" s="400"/>
    </row>
    <row r="208" ht="15.75">
      <c r="Y208" s="400"/>
    </row>
    <row r="209" ht="15.75">
      <c r="Y209" s="400"/>
    </row>
    <row r="210" ht="15.75">
      <c r="Y210" s="400"/>
    </row>
    <row r="211" ht="15.75">
      <c r="Y211" s="400"/>
    </row>
    <row r="212" ht="15.75">
      <c r="Y212" s="400"/>
    </row>
    <row r="213" ht="15.75">
      <c r="Y213" s="400"/>
    </row>
    <row r="214" ht="15.75">
      <c r="Y214" s="400"/>
    </row>
    <row r="215" ht="15.75">
      <c r="Y215" s="400"/>
    </row>
    <row r="216" ht="15.75">
      <c r="Y216" s="400"/>
    </row>
    <row r="217" ht="15.75">
      <c r="Y217" s="400"/>
    </row>
    <row r="218" ht="15.75">
      <c r="Y218" s="400"/>
    </row>
    <row r="219" ht="15.75">
      <c r="Y219" s="400"/>
    </row>
    <row r="220" ht="15.75">
      <c r="Y220" s="400"/>
    </row>
    <row r="221" ht="15.75">
      <c r="Y221" s="400"/>
    </row>
    <row r="222" ht="15.75">
      <c r="Y222" s="400"/>
    </row>
    <row r="223" ht="15.75">
      <c r="Y223" s="400"/>
    </row>
    <row r="224" ht="15.75">
      <c r="Y224" s="400"/>
    </row>
    <row r="225" ht="15.75">
      <c r="Y225" s="400"/>
    </row>
    <row r="226" ht="15.75">
      <c r="Y226" s="400"/>
    </row>
    <row r="227" ht="15.75">
      <c r="Y227" s="400"/>
    </row>
    <row r="228" ht="15.75">
      <c r="Y228" s="400"/>
    </row>
    <row r="229" ht="15.75">
      <c r="Y229" s="400"/>
    </row>
    <row r="230" ht="15.75">
      <c r="Y230" s="400"/>
    </row>
    <row r="231" ht="15.75">
      <c r="Y231" s="400"/>
    </row>
    <row r="232" ht="15.75">
      <c r="Y232" s="400"/>
    </row>
    <row r="233" ht="15.75">
      <c r="Y233" s="400"/>
    </row>
    <row r="234" ht="15.75">
      <c r="Y234" s="400"/>
    </row>
    <row r="235" ht="15.75">
      <c r="Y235" s="400"/>
    </row>
    <row r="236" ht="15.75">
      <c r="Y236" s="400"/>
    </row>
    <row r="237" ht="15.75">
      <c r="Y237" s="400"/>
    </row>
    <row r="238" ht="15.75">
      <c r="Y238" s="400"/>
    </row>
    <row r="239" ht="15.75">
      <c r="Y239" s="400"/>
    </row>
    <row r="240" ht="15.75">
      <c r="Y240" s="400"/>
    </row>
    <row r="241" ht="15.75">
      <c r="Y241" s="400"/>
    </row>
    <row r="242" ht="15.75">
      <c r="Y242" s="400"/>
    </row>
    <row r="243" ht="15.75">
      <c r="Y243" s="400"/>
    </row>
    <row r="244" ht="15.75">
      <c r="Y244" s="400"/>
    </row>
    <row r="245" ht="15.75">
      <c r="Y245" s="400"/>
    </row>
    <row r="246" ht="15.75">
      <c r="Y246" s="400"/>
    </row>
    <row r="247" ht="15.75">
      <c r="Y247" s="400"/>
    </row>
    <row r="248" ht="15.75">
      <c r="Y248" s="400"/>
    </row>
    <row r="249" ht="15.75">
      <c r="Y249" s="400"/>
    </row>
    <row r="250" ht="15.75">
      <c r="Y250" s="400"/>
    </row>
    <row r="251" ht="15.75">
      <c r="Y251" s="400"/>
    </row>
    <row r="252" ht="15.75">
      <c r="Y252" s="400"/>
    </row>
    <row r="253" ht="15.75">
      <c r="Y253" s="400"/>
    </row>
    <row r="254" ht="15.75">
      <c r="Y254" s="400"/>
    </row>
    <row r="255" ht="15.75">
      <c r="Y255" s="400"/>
    </row>
    <row r="256" ht="15.75">
      <c r="Y256" s="400"/>
    </row>
    <row r="257" ht="15.75">
      <c r="Y257" s="400"/>
    </row>
    <row r="258" ht="15.75">
      <c r="Y258" s="400"/>
    </row>
    <row r="259" ht="15.75">
      <c r="Y259" s="400"/>
    </row>
    <row r="260" ht="15.75">
      <c r="Y260" s="400"/>
    </row>
    <row r="261" ht="15.75">
      <c r="Y261" s="400"/>
    </row>
    <row r="262" ht="15.75">
      <c r="Y262" s="400"/>
    </row>
    <row r="263" ht="15.75">
      <c r="Y263" s="400"/>
    </row>
    <row r="264" ht="15.75">
      <c r="Y264" s="400"/>
    </row>
    <row r="265" ht="15.75">
      <c r="Y265" s="400"/>
    </row>
    <row r="266" ht="15.75">
      <c r="Y266" s="400"/>
    </row>
    <row r="267" ht="15.75">
      <c r="Y267" s="400"/>
    </row>
    <row r="268" ht="15.75">
      <c r="Y268" s="400"/>
    </row>
    <row r="269" ht="15.75">
      <c r="Y269" s="400"/>
    </row>
    <row r="270" ht="15.75">
      <c r="Y270" s="400"/>
    </row>
    <row r="271" ht="15.75">
      <c r="Y271" s="400"/>
    </row>
    <row r="272" ht="15.75">
      <c r="Y272" s="400"/>
    </row>
    <row r="273" ht="15.75">
      <c r="Y273" s="400"/>
    </row>
    <row r="274" ht="15.75">
      <c r="Y274" s="400"/>
    </row>
    <row r="275" ht="15.75">
      <c r="Y275" s="400"/>
    </row>
    <row r="276" ht="15.75">
      <c r="Y276" s="400"/>
    </row>
    <row r="277" ht="15.75">
      <c r="Y277" s="400"/>
    </row>
    <row r="278" ht="15.75">
      <c r="Y278" s="400"/>
    </row>
    <row r="279" ht="15.75">
      <c r="Y279" s="400"/>
    </row>
    <row r="280" ht="15.75">
      <c r="Y280" s="400"/>
    </row>
    <row r="281" ht="15.75">
      <c r="Y281" s="400"/>
    </row>
    <row r="282" ht="15.75">
      <c r="Y282" s="400"/>
    </row>
    <row r="283" ht="15.75">
      <c r="Y283" s="400"/>
    </row>
    <row r="284" ht="15.75">
      <c r="Y284" s="400"/>
    </row>
    <row r="285" ht="15.75">
      <c r="Y285" s="400"/>
    </row>
    <row r="286" ht="15.75">
      <c r="Y286" s="400"/>
    </row>
    <row r="287" ht="15.75">
      <c r="Y287" s="400"/>
    </row>
    <row r="288" ht="15.75">
      <c r="Y288" s="400"/>
    </row>
    <row r="289" ht="15.75">
      <c r="Y289" s="400"/>
    </row>
    <row r="290" ht="15.75">
      <c r="Y290" s="400"/>
    </row>
    <row r="291" ht="15.75">
      <c r="Y291" s="400"/>
    </row>
    <row r="292" ht="15.75">
      <c r="Y292" s="400"/>
    </row>
    <row r="293" ht="15.75">
      <c r="Y293" s="400"/>
    </row>
    <row r="294" ht="15.75">
      <c r="Y294" s="400"/>
    </row>
    <row r="295" ht="15.75">
      <c r="Y295" s="400"/>
    </row>
    <row r="296" ht="15.75">
      <c r="Y296" s="400"/>
    </row>
    <row r="297" ht="15.75">
      <c r="Y297" s="400"/>
    </row>
    <row r="298" ht="15.75">
      <c r="Y298" s="400"/>
    </row>
    <row r="299" ht="15.75">
      <c r="Y299" s="400"/>
    </row>
    <row r="300" ht="15.75">
      <c r="Y300" s="400"/>
    </row>
    <row r="301" ht="15.75">
      <c r="Y301" s="400"/>
    </row>
    <row r="302" ht="15.75">
      <c r="Y302" s="400"/>
    </row>
    <row r="303" ht="15.75">
      <c r="Y303" s="400"/>
    </row>
    <row r="304" ht="15.75">
      <c r="Y304" s="400"/>
    </row>
    <row r="305" ht="15.75">
      <c r="Y305" s="400"/>
    </row>
    <row r="306" ht="15.75">
      <c r="Y306" s="400"/>
    </row>
    <row r="307" ht="15.75">
      <c r="Y307" s="400"/>
    </row>
    <row r="308" ht="15.75">
      <c r="Y308" s="400"/>
    </row>
    <row r="309" ht="15.75">
      <c r="Y309" s="400"/>
    </row>
    <row r="310" ht="15.75">
      <c r="Y310" s="400"/>
    </row>
    <row r="311" ht="15.75">
      <c r="Y311" s="400"/>
    </row>
    <row r="312" ht="15.75">
      <c r="Y312" s="400"/>
    </row>
    <row r="313" ht="15.75">
      <c r="Y313" s="400"/>
    </row>
    <row r="314" ht="15.75">
      <c r="Y314" s="400"/>
    </row>
    <row r="315" ht="15.75">
      <c r="Y315" s="400"/>
    </row>
    <row r="316" ht="15.75">
      <c r="Y316" s="400"/>
    </row>
    <row r="317" ht="15.75">
      <c r="Y317" s="400"/>
    </row>
    <row r="318" ht="15.75">
      <c r="Y318" s="400"/>
    </row>
    <row r="319" ht="15.75">
      <c r="Y319" s="400"/>
    </row>
    <row r="320" ht="15.75">
      <c r="Y320" s="400"/>
    </row>
    <row r="321" ht="15.75">
      <c r="Y321" s="400"/>
    </row>
    <row r="322" ht="15.75">
      <c r="Y322" s="400"/>
    </row>
    <row r="323" ht="15.75">
      <c r="Y323" s="400"/>
    </row>
    <row r="324" ht="15.75">
      <c r="Y324" s="400"/>
    </row>
    <row r="325" ht="15.75">
      <c r="Y325" s="400"/>
    </row>
    <row r="326" ht="15.75">
      <c r="Y326" s="400"/>
    </row>
    <row r="327" ht="15.75">
      <c r="Y327" s="400"/>
    </row>
    <row r="328" ht="15.75">
      <c r="Y328" s="400"/>
    </row>
    <row r="329" ht="15.75">
      <c r="Y329" s="400"/>
    </row>
    <row r="330" ht="15.75">
      <c r="Y330" s="400"/>
    </row>
    <row r="331" ht="15.75">
      <c r="Y331" s="400"/>
    </row>
    <row r="332" ht="15.75">
      <c r="Y332" s="400"/>
    </row>
    <row r="333" ht="15.75">
      <c r="Y333" s="400"/>
    </row>
    <row r="334" ht="15.75">
      <c r="Y334" s="400"/>
    </row>
    <row r="335" ht="15.75">
      <c r="Y335" s="400"/>
    </row>
    <row r="336" ht="15.75">
      <c r="Y336" s="400"/>
    </row>
    <row r="337" ht="15.75">
      <c r="Y337" s="400"/>
    </row>
    <row r="338" ht="15.75">
      <c r="Y338" s="400"/>
    </row>
    <row r="339" ht="15.75">
      <c r="Y339" s="400"/>
    </row>
    <row r="340" ht="15.75">
      <c r="Y340" s="400"/>
    </row>
    <row r="341" ht="15.75">
      <c r="Y341" s="400"/>
    </row>
    <row r="342" ht="15.75">
      <c r="Y342" s="400"/>
    </row>
    <row r="343" ht="15.75">
      <c r="Y343" s="400"/>
    </row>
    <row r="344" ht="15.75">
      <c r="Y344" s="400"/>
    </row>
    <row r="345" ht="15.75">
      <c r="Y345" s="400"/>
    </row>
    <row r="346" ht="15.75">
      <c r="Y346" s="400"/>
    </row>
    <row r="347" ht="15.75">
      <c r="Y347" s="400"/>
    </row>
    <row r="348" ht="15.75">
      <c r="Y348" s="400"/>
    </row>
    <row r="349" ht="15.75">
      <c r="Y349" s="400"/>
    </row>
    <row r="350" ht="15.75">
      <c r="Y350" s="400"/>
    </row>
    <row r="351" ht="15.75">
      <c r="Y351" s="400"/>
    </row>
    <row r="352" ht="15.75">
      <c r="Y352" s="400"/>
    </row>
    <row r="353" ht="15.75">
      <c r="Y353" s="400"/>
    </row>
    <row r="354" ht="15.75">
      <c r="Y354" s="400"/>
    </row>
    <row r="355" ht="15.75">
      <c r="Y355" s="400"/>
    </row>
    <row r="356" ht="15.75">
      <c r="Y356" s="400"/>
    </row>
    <row r="357" ht="15.75">
      <c r="Y357" s="400"/>
    </row>
    <row r="358" ht="15.75">
      <c r="Y358" s="400"/>
    </row>
    <row r="359" ht="15.75">
      <c r="Y359" s="400"/>
    </row>
    <row r="360" ht="15.75">
      <c r="Y360" s="400"/>
    </row>
    <row r="361" ht="15.75">
      <c r="Y361" s="400"/>
    </row>
    <row r="362" ht="15.75">
      <c r="Y362" s="400"/>
    </row>
    <row r="363" ht="15.75">
      <c r="Y363" s="400"/>
    </row>
    <row r="364" ht="15.75">
      <c r="Y364" s="400"/>
    </row>
    <row r="365" ht="15.75">
      <c r="Y365" s="400"/>
    </row>
    <row r="366" ht="15.75">
      <c r="Y366" s="400"/>
    </row>
    <row r="367" ht="15.75">
      <c r="Y367" s="400"/>
    </row>
    <row r="368" ht="15.75">
      <c r="Y368" s="400"/>
    </row>
    <row r="369" ht="15.75">
      <c r="Y369" s="400"/>
    </row>
    <row r="370" ht="15.75">
      <c r="Y370" s="400"/>
    </row>
    <row r="371" ht="15.75">
      <c r="Y371" s="400"/>
    </row>
    <row r="372" ht="15.75">
      <c r="Y372" s="400"/>
    </row>
    <row r="373" ht="15.75">
      <c r="Y373" s="400"/>
    </row>
    <row r="374" ht="15.75">
      <c r="Y374" s="400"/>
    </row>
    <row r="375" ht="15.75">
      <c r="Y375" s="400"/>
    </row>
    <row r="376" ht="15.75">
      <c r="Y376" s="400"/>
    </row>
    <row r="377" ht="15.75">
      <c r="Y377" s="400"/>
    </row>
    <row r="378" ht="15.75">
      <c r="Y378" s="400"/>
    </row>
    <row r="379" ht="15.75">
      <c r="Y379" s="400"/>
    </row>
    <row r="380" ht="15.75">
      <c r="Y380" s="400"/>
    </row>
    <row r="381" ht="15.75">
      <c r="Y381" s="400"/>
    </row>
    <row r="382" ht="15.75">
      <c r="Y382" s="400"/>
    </row>
    <row r="383" ht="15.75">
      <c r="Y383" s="400"/>
    </row>
    <row r="384" ht="15.75">
      <c r="Y384" s="400"/>
    </row>
    <row r="385" ht="15.75">
      <c r="Y385" s="400"/>
    </row>
    <row r="386" ht="15.75">
      <c r="Y386" s="400"/>
    </row>
    <row r="387" ht="15.75">
      <c r="Y387" s="400"/>
    </row>
    <row r="388" ht="15.75">
      <c r="Y388" s="400"/>
    </row>
    <row r="389" ht="15.75">
      <c r="Y389" s="400"/>
    </row>
    <row r="390" ht="15.75">
      <c r="Y390" s="400"/>
    </row>
    <row r="391" ht="15.75">
      <c r="Y391" s="400"/>
    </row>
    <row r="392" ht="15.75">
      <c r="Y392" s="400"/>
    </row>
    <row r="393" ht="15.75">
      <c r="Y393" s="400"/>
    </row>
    <row r="394" ht="15.75">
      <c r="Y394" s="400"/>
    </row>
    <row r="395" ht="15.75">
      <c r="Y395" s="400"/>
    </row>
    <row r="396" ht="15.75">
      <c r="Y396" s="400"/>
    </row>
    <row r="397" ht="15.75">
      <c r="Y397" s="400"/>
    </row>
    <row r="398" ht="15.75">
      <c r="Y398" s="400"/>
    </row>
    <row r="399" ht="15.75">
      <c r="Y399" s="400"/>
    </row>
    <row r="400" ht="15.75">
      <c r="Y400" s="400"/>
    </row>
    <row r="401" ht="15.75">
      <c r="Y401" s="400"/>
    </row>
    <row r="402" ht="15.75">
      <c r="Y402" s="400"/>
    </row>
    <row r="403" ht="15.75">
      <c r="Y403" s="400"/>
    </row>
    <row r="404" ht="15.75">
      <c r="Y404" s="400"/>
    </row>
    <row r="405" ht="15.75">
      <c r="Y405" s="400"/>
    </row>
    <row r="406" ht="15.75">
      <c r="Y406" s="400"/>
    </row>
    <row r="407" ht="15.75">
      <c r="Y407" s="400"/>
    </row>
    <row r="408" ht="15.75">
      <c r="Y408" s="400"/>
    </row>
    <row r="409" ht="15.75">
      <c r="Y409" s="400"/>
    </row>
    <row r="410" ht="15.75">
      <c r="Y410" s="400"/>
    </row>
    <row r="411" ht="15.75">
      <c r="Y411" s="400"/>
    </row>
    <row r="412" ht="15.75">
      <c r="Y412" s="400"/>
    </row>
    <row r="413" ht="15.75">
      <c r="Y413" s="400"/>
    </row>
    <row r="414" ht="15.75">
      <c r="Y414" s="400"/>
    </row>
    <row r="415" ht="15.75">
      <c r="Y415" s="400"/>
    </row>
    <row r="416" ht="15.75">
      <c r="Y416" s="400"/>
    </row>
    <row r="417" ht="15.75">
      <c r="Y417" s="400"/>
    </row>
    <row r="418" ht="15.75">
      <c r="Y418" s="400"/>
    </row>
    <row r="419" ht="15.75">
      <c r="Y419" s="400"/>
    </row>
    <row r="420" ht="15.75">
      <c r="Y420" s="400"/>
    </row>
    <row r="421" ht="15.75">
      <c r="Y421" s="400"/>
    </row>
    <row r="422" ht="15.75">
      <c r="Y422" s="400"/>
    </row>
    <row r="423" ht="15.75">
      <c r="Y423" s="400"/>
    </row>
    <row r="424" ht="15.75">
      <c r="Y424" s="400"/>
    </row>
    <row r="425" ht="15.75">
      <c r="Y425" s="400"/>
    </row>
    <row r="426" ht="15.75">
      <c r="Y426" s="400"/>
    </row>
    <row r="427" ht="15.75">
      <c r="Y427" s="400"/>
    </row>
    <row r="428" ht="15.75">
      <c r="Y428" s="400"/>
    </row>
    <row r="429" ht="15.75">
      <c r="Y429" s="400"/>
    </row>
    <row r="430" ht="15.75">
      <c r="Y430" s="400"/>
    </row>
    <row r="431" ht="15.75">
      <c r="Y431" s="400"/>
    </row>
    <row r="432" ht="15.75">
      <c r="Y432" s="400"/>
    </row>
    <row r="433" ht="15.75">
      <c r="Y433" s="400"/>
    </row>
    <row r="434" ht="15.75">
      <c r="Y434" s="400"/>
    </row>
    <row r="435" ht="15.75">
      <c r="Y435" s="400"/>
    </row>
    <row r="436" ht="15.75">
      <c r="Y436" s="400"/>
    </row>
    <row r="437" ht="15.75">
      <c r="Y437" s="400"/>
    </row>
    <row r="438" ht="15.75">
      <c r="Y438" s="400"/>
    </row>
    <row r="439" ht="15.75">
      <c r="Y439" s="400"/>
    </row>
    <row r="440" ht="15.75">
      <c r="Y440" s="400"/>
    </row>
    <row r="441" ht="15.75">
      <c r="Y441" s="400"/>
    </row>
    <row r="442" ht="15.75">
      <c r="Y442" s="400"/>
    </row>
    <row r="443" ht="15.75">
      <c r="Y443" s="400"/>
    </row>
    <row r="444" ht="15.75">
      <c r="Y444" s="400"/>
    </row>
    <row r="445" ht="15.75">
      <c r="Y445" s="400"/>
    </row>
    <row r="446" ht="15.75">
      <c r="Y446" s="400"/>
    </row>
    <row r="447" ht="15.75">
      <c r="Y447" s="400"/>
    </row>
    <row r="448" ht="15.75">
      <c r="Y448" s="400"/>
    </row>
    <row r="449" ht="15.75">
      <c r="Y449" s="400"/>
    </row>
    <row r="450" ht="15.75">
      <c r="Y450" s="400"/>
    </row>
    <row r="451" ht="15.75">
      <c r="Y451" s="400"/>
    </row>
    <row r="452" ht="15.75">
      <c r="Y452" s="400"/>
    </row>
    <row r="453" ht="15.75">
      <c r="Y453" s="400"/>
    </row>
    <row r="454" ht="15.75">
      <c r="Y454" s="400"/>
    </row>
  </sheetData>
  <mergeCells count="14">
    <mergeCell ref="R4:S4"/>
    <mergeCell ref="T4:U4"/>
    <mergeCell ref="V4:W4"/>
    <mergeCell ref="X4:Y4"/>
    <mergeCell ref="A1:B1"/>
    <mergeCell ref="A2:M2"/>
    <mergeCell ref="N2:Y2"/>
    <mergeCell ref="D4:E4"/>
    <mergeCell ref="F4:G4"/>
    <mergeCell ref="H4:I4"/>
    <mergeCell ref="J4:K4"/>
    <mergeCell ref="L4:M4"/>
    <mergeCell ref="N4:O4"/>
    <mergeCell ref="P4:Q4"/>
  </mergeCells>
  <printOptions/>
  <pageMargins left="1.141732283464567" right="1.141732283464567" top="1.5748031496062993" bottom="1.5748031496062993" header="0.5118110236220472" footer="0.9055118110236221"/>
  <pageSetup firstPageNumber="16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6.xml><?xml version="1.0" encoding="utf-8"?>
<worksheet xmlns="http://schemas.openxmlformats.org/spreadsheetml/2006/main" xmlns:r="http://schemas.openxmlformats.org/officeDocument/2006/relationships">
  <dimension ref="A1:W42"/>
  <sheetViews>
    <sheetView showGridLines="0" zoomScale="130" zoomScaleNormal="130" workbookViewId="0" topLeftCell="A1">
      <selection activeCell="F3" sqref="F3"/>
    </sheetView>
  </sheetViews>
  <sheetFormatPr defaultColWidth="9.00390625" defaultRowHeight="16.5"/>
  <cols>
    <col min="1" max="1" width="0.5" style="660" customWidth="1"/>
    <col min="2" max="2" width="16.625" style="660" customWidth="1"/>
    <col min="3" max="3" width="0.5" style="660" customWidth="1"/>
    <col min="4" max="4" width="7.125" style="660" customWidth="1"/>
    <col min="5" max="7" width="6.375" style="660" customWidth="1"/>
    <col min="8" max="8" width="5.625" style="660" customWidth="1"/>
    <col min="9" max="10" width="6.125" style="660" customWidth="1"/>
    <col min="11" max="11" width="6.625" style="660" customWidth="1"/>
    <col min="12" max="12" width="6.375" style="660" customWidth="1"/>
    <col min="13" max="15" width="7.625" style="660" customWidth="1"/>
    <col min="16" max="16" width="7.125" style="660" customWidth="1"/>
    <col min="17" max="19" width="7.625" style="660" customWidth="1"/>
    <col min="20" max="20" width="6.625" style="660" customWidth="1"/>
    <col min="21" max="22" width="7.625" style="660" customWidth="1"/>
    <col min="23" max="16384" width="9.00390625" style="660" customWidth="1"/>
  </cols>
  <sheetData>
    <row r="1" spans="1:22" s="459" customFormat="1" ht="18" customHeight="1">
      <c r="A1" s="1071" t="s">
        <v>973</v>
      </c>
      <c r="B1" s="1072"/>
      <c r="C1" s="1072"/>
      <c r="V1" s="460" t="s">
        <v>981</v>
      </c>
    </row>
    <row r="2" spans="1:23" s="462" customFormat="1" ht="24.75" customHeight="1">
      <c r="A2" s="1073" t="s">
        <v>27</v>
      </c>
      <c r="B2" s="1074"/>
      <c r="C2" s="1074"/>
      <c r="D2" s="1074"/>
      <c r="E2" s="1074"/>
      <c r="F2" s="1074"/>
      <c r="G2" s="1074"/>
      <c r="H2" s="1074"/>
      <c r="I2" s="1074"/>
      <c r="J2" s="1074"/>
      <c r="K2" s="1074"/>
      <c r="L2" s="1074"/>
      <c r="M2" s="1074" t="s">
        <v>192</v>
      </c>
      <c r="N2" s="1074"/>
      <c r="O2" s="1074"/>
      <c r="P2" s="1074"/>
      <c r="Q2" s="1074"/>
      <c r="R2" s="1074"/>
      <c r="S2" s="1074"/>
      <c r="T2" s="1074"/>
      <c r="U2" s="1074"/>
      <c r="V2" s="1074"/>
      <c r="W2" s="461"/>
    </row>
    <row r="3" spans="1:22" s="781" customFormat="1" ht="15" customHeight="1" thickBot="1">
      <c r="A3" s="789"/>
      <c r="B3" s="789"/>
      <c r="C3" s="789"/>
      <c r="L3" s="790" t="s">
        <v>974</v>
      </c>
      <c r="V3" s="18" t="s">
        <v>191</v>
      </c>
    </row>
    <row r="4" spans="1:22" s="463" customFormat="1" ht="25.5" customHeight="1">
      <c r="A4" s="464"/>
      <c r="B4" s="1075" t="s">
        <v>451</v>
      </c>
      <c r="C4" s="465"/>
      <c r="D4" s="1078" t="s">
        <v>452</v>
      </c>
      <c r="E4" s="1079"/>
      <c r="F4" s="1079"/>
      <c r="G4" s="1080"/>
      <c r="H4" s="1081" t="s">
        <v>453</v>
      </c>
      <c r="I4" s="1079"/>
      <c r="J4" s="1079"/>
      <c r="K4" s="1080"/>
      <c r="L4" s="782"/>
      <c r="M4" s="1082" t="s">
        <v>454</v>
      </c>
      <c r="N4" s="1082"/>
      <c r="O4" s="1083"/>
      <c r="P4" s="1081" t="s">
        <v>455</v>
      </c>
      <c r="Q4" s="1079"/>
      <c r="R4" s="1079"/>
      <c r="S4" s="1080"/>
      <c r="T4" s="1084" t="s">
        <v>456</v>
      </c>
      <c r="U4" s="1079"/>
      <c r="V4" s="1079"/>
    </row>
    <row r="5" spans="1:22" s="463" customFormat="1" ht="18" customHeight="1">
      <c r="A5" s="466"/>
      <c r="B5" s="1076"/>
      <c r="C5" s="467"/>
      <c r="D5" s="783" t="s">
        <v>457</v>
      </c>
      <c r="E5" s="784" t="s">
        <v>458</v>
      </c>
      <c r="F5" s="784" t="s">
        <v>459</v>
      </c>
      <c r="G5" s="784" t="s">
        <v>460</v>
      </c>
      <c r="H5" s="783" t="s">
        <v>457</v>
      </c>
      <c r="I5" s="784" t="s">
        <v>458</v>
      </c>
      <c r="J5" s="784" t="s">
        <v>459</v>
      </c>
      <c r="K5" s="784" t="s">
        <v>460</v>
      </c>
      <c r="L5" s="784" t="s">
        <v>457</v>
      </c>
      <c r="M5" s="783" t="s">
        <v>458</v>
      </c>
      <c r="N5" s="784" t="s">
        <v>459</v>
      </c>
      <c r="O5" s="784" t="s">
        <v>460</v>
      </c>
      <c r="P5" s="783" t="s">
        <v>457</v>
      </c>
      <c r="Q5" s="784" t="s">
        <v>458</v>
      </c>
      <c r="R5" s="784" t="s">
        <v>459</v>
      </c>
      <c r="S5" s="784" t="s">
        <v>460</v>
      </c>
      <c r="T5" s="784" t="s">
        <v>457</v>
      </c>
      <c r="U5" s="784" t="s">
        <v>193</v>
      </c>
      <c r="V5" s="785" t="s">
        <v>929</v>
      </c>
    </row>
    <row r="6" spans="1:22" s="463" customFormat="1" ht="25.5" customHeight="1" thickBot="1">
      <c r="A6" s="468"/>
      <c r="B6" s="1077"/>
      <c r="C6" s="469"/>
      <c r="D6" s="786" t="s">
        <v>1219</v>
      </c>
      <c r="E6" s="787" t="s">
        <v>461</v>
      </c>
      <c r="F6" s="787" t="s">
        <v>462</v>
      </c>
      <c r="G6" s="787" t="s">
        <v>463</v>
      </c>
      <c r="H6" s="786" t="s">
        <v>1219</v>
      </c>
      <c r="I6" s="787" t="s">
        <v>461</v>
      </c>
      <c r="J6" s="787" t="s">
        <v>462</v>
      </c>
      <c r="K6" s="787" t="s">
        <v>463</v>
      </c>
      <c r="L6" s="787" t="s">
        <v>1219</v>
      </c>
      <c r="M6" s="786" t="s">
        <v>461</v>
      </c>
      <c r="N6" s="787" t="s">
        <v>462</v>
      </c>
      <c r="O6" s="787" t="s">
        <v>463</v>
      </c>
      <c r="P6" s="786" t="s">
        <v>1219</v>
      </c>
      <c r="Q6" s="787" t="s">
        <v>461</v>
      </c>
      <c r="R6" s="787" t="s">
        <v>462</v>
      </c>
      <c r="S6" s="787" t="s">
        <v>463</v>
      </c>
      <c r="T6" s="787" t="s">
        <v>1219</v>
      </c>
      <c r="U6" s="787" t="s">
        <v>194</v>
      </c>
      <c r="V6" s="788" t="s">
        <v>195</v>
      </c>
    </row>
    <row r="7" spans="1:22" s="470" customFormat="1" ht="16.5" customHeight="1">
      <c r="A7" s="466"/>
      <c r="B7" s="774" t="s">
        <v>937</v>
      </c>
      <c r="C7" s="467"/>
      <c r="D7" s="591">
        <v>2972.38</v>
      </c>
      <c r="E7" s="588">
        <v>192.16</v>
      </c>
      <c r="F7" s="588">
        <v>2268.33</v>
      </c>
      <c r="G7" s="588">
        <v>511.89</v>
      </c>
      <c r="H7" s="584" t="s">
        <v>1221</v>
      </c>
      <c r="I7" s="584" t="s">
        <v>1221</v>
      </c>
      <c r="J7" s="584" t="s">
        <v>1221</v>
      </c>
      <c r="K7" s="584" t="s">
        <v>1221</v>
      </c>
      <c r="L7" s="588">
        <v>581.4</v>
      </c>
      <c r="M7" s="791">
        <v>31.81</v>
      </c>
      <c r="N7" s="792">
        <v>398.2</v>
      </c>
      <c r="O7" s="792">
        <v>151.39</v>
      </c>
      <c r="P7" s="792">
        <v>2390.98</v>
      </c>
      <c r="Q7" s="792">
        <v>160.35</v>
      </c>
      <c r="R7" s="792">
        <v>1870.13</v>
      </c>
      <c r="S7" s="792">
        <v>360.5</v>
      </c>
      <c r="T7" s="793" t="s">
        <v>1221</v>
      </c>
      <c r="U7" s="793" t="s">
        <v>1221</v>
      </c>
      <c r="V7" s="794" t="s">
        <v>1221</v>
      </c>
    </row>
    <row r="8" spans="1:22" s="470" customFormat="1" ht="16.5" customHeight="1">
      <c r="A8" s="466"/>
      <c r="B8" s="774" t="s">
        <v>709</v>
      </c>
      <c r="C8" s="467"/>
      <c r="D8" s="591">
        <v>2916.02</v>
      </c>
      <c r="E8" s="588">
        <v>210.16</v>
      </c>
      <c r="F8" s="588">
        <v>2035.01</v>
      </c>
      <c r="G8" s="588">
        <v>670.85</v>
      </c>
      <c r="H8" s="584" t="s">
        <v>982</v>
      </c>
      <c r="I8" s="584" t="s">
        <v>982</v>
      </c>
      <c r="J8" s="584" t="s">
        <v>982</v>
      </c>
      <c r="K8" s="584" t="s">
        <v>982</v>
      </c>
      <c r="L8" s="588">
        <v>982.8</v>
      </c>
      <c r="M8" s="795">
        <v>194.77</v>
      </c>
      <c r="N8" s="792">
        <v>608.76</v>
      </c>
      <c r="O8" s="792">
        <v>179.27</v>
      </c>
      <c r="P8" s="792">
        <v>1933.22</v>
      </c>
      <c r="Q8" s="792">
        <v>15.39</v>
      </c>
      <c r="R8" s="792">
        <v>1426.25</v>
      </c>
      <c r="S8" s="792">
        <v>491.58</v>
      </c>
      <c r="T8" s="793" t="s">
        <v>982</v>
      </c>
      <c r="U8" s="793" t="s">
        <v>982</v>
      </c>
      <c r="V8" s="794" t="s">
        <v>982</v>
      </c>
    </row>
    <row r="9" spans="1:22" s="470" customFormat="1" ht="16.5" customHeight="1">
      <c r="A9" s="466"/>
      <c r="B9" s="774" t="s">
        <v>710</v>
      </c>
      <c r="C9" s="467"/>
      <c r="D9" s="591">
        <v>2937.91</v>
      </c>
      <c r="E9" s="591">
        <v>191.08</v>
      </c>
      <c r="F9" s="591">
        <v>1919.22</v>
      </c>
      <c r="G9" s="591">
        <v>827.61</v>
      </c>
      <c r="H9" s="584" t="s">
        <v>982</v>
      </c>
      <c r="I9" s="584" t="s">
        <v>982</v>
      </c>
      <c r="J9" s="584" t="s">
        <v>982</v>
      </c>
      <c r="K9" s="584" t="s">
        <v>982</v>
      </c>
      <c r="L9" s="588">
        <v>428.37</v>
      </c>
      <c r="M9" s="791">
        <v>21.66</v>
      </c>
      <c r="N9" s="792">
        <v>299.98</v>
      </c>
      <c r="O9" s="791">
        <v>106.73</v>
      </c>
      <c r="P9" s="792">
        <v>2509.54</v>
      </c>
      <c r="Q9" s="792">
        <v>169.42</v>
      </c>
      <c r="R9" s="792">
        <v>1619.24</v>
      </c>
      <c r="S9" s="792">
        <v>720.88</v>
      </c>
      <c r="T9" s="793" t="s">
        <v>982</v>
      </c>
      <c r="U9" s="793" t="s">
        <v>982</v>
      </c>
      <c r="V9" s="794" t="s">
        <v>982</v>
      </c>
    </row>
    <row r="10" spans="1:22" s="470" customFormat="1" ht="6" customHeight="1">
      <c r="A10" s="466"/>
      <c r="B10" s="775"/>
      <c r="C10" s="467"/>
      <c r="D10" s="591"/>
      <c r="E10" s="591"/>
      <c r="F10" s="591"/>
      <c r="G10" s="591"/>
      <c r="H10" s="588"/>
      <c r="I10" s="588"/>
      <c r="J10" s="588"/>
      <c r="K10" s="588"/>
      <c r="L10" s="588"/>
      <c r="M10" s="791"/>
      <c r="N10" s="792"/>
      <c r="O10" s="791"/>
      <c r="P10" s="792"/>
      <c r="Q10" s="792"/>
      <c r="R10" s="792"/>
      <c r="S10" s="792"/>
      <c r="T10" s="792"/>
      <c r="U10" s="792"/>
      <c r="V10" s="796"/>
    </row>
    <row r="11" spans="1:22" s="470" customFormat="1" ht="16.5" customHeight="1">
      <c r="A11" s="466"/>
      <c r="B11" s="774" t="s">
        <v>711</v>
      </c>
      <c r="C11" s="467"/>
      <c r="D11" s="591">
        <v>3122.09</v>
      </c>
      <c r="E11" s="591">
        <v>189.48</v>
      </c>
      <c r="F11" s="591">
        <v>2124.49</v>
      </c>
      <c r="G11" s="591">
        <v>808.12</v>
      </c>
      <c r="H11" s="584" t="s">
        <v>982</v>
      </c>
      <c r="I11" s="584" t="s">
        <v>982</v>
      </c>
      <c r="J11" s="584" t="s">
        <v>982</v>
      </c>
      <c r="K11" s="584" t="s">
        <v>982</v>
      </c>
      <c r="L11" s="588">
        <v>483.81</v>
      </c>
      <c r="M11" s="791">
        <v>17.32</v>
      </c>
      <c r="N11" s="792">
        <v>362.74</v>
      </c>
      <c r="O11" s="791">
        <v>103.75</v>
      </c>
      <c r="P11" s="792">
        <v>2638.28</v>
      </c>
      <c r="Q11" s="792">
        <v>172.16</v>
      </c>
      <c r="R11" s="792">
        <v>1761.75</v>
      </c>
      <c r="S11" s="792">
        <v>704.37</v>
      </c>
      <c r="T11" s="584" t="s">
        <v>982</v>
      </c>
      <c r="U11" s="584" t="s">
        <v>982</v>
      </c>
      <c r="V11" s="599" t="s">
        <v>982</v>
      </c>
    </row>
    <row r="12" spans="1:22" s="470" customFormat="1" ht="16.5" customHeight="1">
      <c r="A12" s="466"/>
      <c r="B12" s="774" t="s">
        <v>712</v>
      </c>
      <c r="C12" s="467"/>
      <c r="D12" s="591">
        <v>2763.85</v>
      </c>
      <c r="E12" s="591">
        <v>194.68</v>
      </c>
      <c r="F12" s="591">
        <v>1814.18</v>
      </c>
      <c r="G12" s="591">
        <v>754.99</v>
      </c>
      <c r="H12" s="584" t="s">
        <v>982</v>
      </c>
      <c r="I12" s="584" t="s">
        <v>982</v>
      </c>
      <c r="J12" s="584" t="s">
        <v>982</v>
      </c>
      <c r="K12" s="584" t="s">
        <v>982</v>
      </c>
      <c r="L12" s="588">
        <v>792.66</v>
      </c>
      <c r="M12" s="791">
        <v>18.14</v>
      </c>
      <c r="N12" s="792">
        <v>221.77</v>
      </c>
      <c r="O12" s="792">
        <v>552.75</v>
      </c>
      <c r="P12" s="792">
        <v>1971.19</v>
      </c>
      <c r="Q12" s="792">
        <v>176.54</v>
      </c>
      <c r="R12" s="792">
        <v>1592.41</v>
      </c>
      <c r="S12" s="792">
        <v>202.24</v>
      </c>
      <c r="T12" s="584" t="s">
        <v>982</v>
      </c>
      <c r="U12" s="584" t="s">
        <v>982</v>
      </c>
      <c r="V12" s="599" t="s">
        <v>982</v>
      </c>
    </row>
    <row r="13" spans="1:22" s="473" customFormat="1" ht="16.5" customHeight="1">
      <c r="A13" s="471"/>
      <c r="B13" s="774" t="s">
        <v>713</v>
      </c>
      <c r="C13" s="472"/>
      <c r="D13" s="591">
        <v>2787.75</v>
      </c>
      <c r="E13" s="591">
        <v>180.13</v>
      </c>
      <c r="F13" s="591">
        <v>1871.92</v>
      </c>
      <c r="G13" s="591">
        <v>731.7</v>
      </c>
      <c r="H13" s="584" t="s">
        <v>982</v>
      </c>
      <c r="I13" s="584" t="s">
        <v>982</v>
      </c>
      <c r="J13" s="584" t="s">
        <v>982</v>
      </c>
      <c r="K13" s="584" t="s">
        <v>982</v>
      </c>
      <c r="L13" s="588">
        <v>329.45</v>
      </c>
      <c r="M13" s="791">
        <v>10.96</v>
      </c>
      <c r="N13" s="792">
        <v>314.89</v>
      </c>
      <c r="O13" s="792">
        <v>3.6</v>
      </c>
      <c r="P13" s="792">
        <v>2458.3</v>
      </c>
      <c r="Q13" s="792">
        <v>173.17</v>
      </c>
      <c r="R13" s="792">
        <v>1557.03</v>
      </c>
      <c r="S13" s="792">
        <v>728.1</v>
      </c>
      <c r="T13" s="584" t="s">
        <v>982</v>
      </c>
      <c r="U13" s="584" t="s">
        <v>982</v>
      </c>
      <c r="V13" s="599" t="s">
        <v>982</v>
      </c>
    </row>
    <row r="14" spans="1:22" s="473" customFormat="1" ht="6" customHeight="1">
      <c r="A14" s="471"/>
      <c r="B14" s="775"/>
      <c r="C14" s="472"/>
      <c r="D14" s="591"/>
      <c r="E14" s="591"/>
      <c r="F14" s="591"/>
      <c r="G14" s="591"/>
      <c r="H14" s="588"/>
      <c r="I14" s="588"/>
      <c r="J14" s="588"/>
      <c r="K14" s="588"/>
      <c r="L14" s="588"/>
      <c r="M14" s="791"/>
      <c r="N14" s="792"/>
      <c r="O14" s="792"/>
      <c r="P14" s="792"/>
      <c r="Q14" s="792"/>
      <c r="R14" s="792"/>
      <c r="S14" s="792"/>
      <c r="T14" s="588"/>
      <c r="U14" s="588"/>
      <c r="V14" s="600"/>
    </row>
    <row r="15" spans="1:22" s="473" customFormat="1" ht="16.5" customHeight="1">
      <c r="A15" s="471"/>
      <c r="B15" s="774" t="s">
        <v>714</v>
      </c>
      <c r="C15" s="472"/>
      <c r="D15" s="591">
        <v>2713.95</v>
      </c>
      <c r="E15" s="591">
        <v>193.13</v>
      </c>
      <c r="F15" s="591">
        <v>2030.27</v>
      </c>
      <c r="G15" s="591">
        <v>490.55</v>
      </c>
      <c r="H15" s="584" t="s">
        <v>982</v>
      </c>
      <c r="I15" s="584" t="s">
        <v>982</v>
      </c>
      <c r="J15" s="584" t="s">
        <v>982</v>
      </c>
      <c r="K15" s="584" t="s">
        <v>982</v>
      </c>
      <c r="L15" s="588">
        <v>679.76</v>
      </c>
      <c r="M15" s="791">
        <v>7.2</v>
      </c>
      <c r="N15" s="792">
        <v>240.11</v>
      </c>
      <c r="O15" s="792">
        <v>432.45</v>
      </c>
      <c r="P15" s="792">
        <v>2034.19</v>
      </c>
      <c r="Q15" s="792">
        <v>185.93</v>
      </c>
      <c r="R15" s="792">
        <v>1790.16</v>
      </c>
      <c r="S15" s="792">
        <v>58.1</v>
      </c>
      <c r="T15" s="584" t="s">
        <v>982</v>
      </c>
      <c r="U15" s="584" t="s">
        <v>982</v>
      </c>
      <c r="V15" s="599" t="s">
        <v>982</v>
      </c>
    </row>
    <row r="16" spans="1:22" s="473" customFormat="1" ht="16.5" customHeight="1">
      <c r="A16" s="471"/>
      <c r="B16" s="774" t="s">
        <v>525</v>
      </c>
      <c r="C16" s="472"/>
      <c r="D16" s="591">
        <v>2475.52</v>
      </c>
      <c r="E16" s="591">
        <v>197.21</v>
      </c>
      <c r="F16" s="591">
        <v>2153.41</v>
      </c>
      <c r="G16" s="591">
        <v>124.9</v>
      </c>
      <c r="H16" s="584" t="s">
        <v>982</v>
      </c>
      <c r="I16" s="584" t="s">
        <v>982</v>
      </c>
      <c r="J16" s="584" t="s">
        <v>982</v>
      </c>
      <c r="K16" s="584" t="s">
        <v>982</v>
      </c>
      <c r="L16" s="588">
        <v>555.9</v>
      </c>
      <c r="M16" s="791">
        <v>21.31</v>
      </c>
      <c r="N16" s="792">
        <v>528.79</v>
      </c>
      <c r="O16" s="792">
        <v>5.8</v>
      </c>
      <c r="P16" s="792">
        <v>1919.62</v>
      </c>
      <c r="Q16" s="792">
        <v>175.9</v>
      </c>
      <c r="R16" s="792">
        <v>1624.62</v>
      </c>
      <c r="S16" s="792">
        <v>119.1</v>
      </c>
      <c r="T16" s="584" t="s">
        <v>982</v>
      </c>
      <c r="U16" s="584" t="s">
        <v>982</v>
      </c>
      <c r="V16" s="599" t="s">
        <v>982</v>
      </c>
    </row>
    <row r="17" spans="1:22" s="473" customFormat="1" ht="16.5" customHeight="1">
      <c r="A17" s="471"/>
      <c r="B17" s="774" t="s">
        <v>715</v>
      </c>
      <c r="C17" s="472"/>
      <c r="D17" s="591">
        <v>1276.47</v>
      </c>
      <c r="E17" s="591">
        <v>177.66</v>
      </c>
      <c r="F17" s="591">
        <v>1097.81</v>
      </c>
      <c r="G17" s="591">
        <v>1</v>
      </c>
      <c r="H17" s="584" t="s">
        <v>975</v>
      </c>
      <c r="I17" s="584" t="s">
        <v>975</v>
      </c>
      <c r="J17" s="584" t="s">
        <v>975</v>
      </c>
      <c r="K17" s="584" t="s">
        <v>975</v>
      </c>
      <c r="L17" s="588">
        <v>713.76</v>
      </c>
      <c r="M17" s="791">
        <v>5.08</v>
      </c>
      <c r="N17" s="791">
        <v>707.68</v>
      </c>
      <c r="O17" s="791">
        <v>1</v>
      </c>
      <c r="P17" s="791">
        <v>562.71</v>
      </c>
      <c r="Q17" s="791">
        <v>172.58</v>
      </c>
      <c r="R17" s="791">
        <v>390.13</v>
      </c>
      <c r="S17" s="793" t="s">
        <v>982</v>
      </c>
      <c r="T17" s="591">
        <v>0.34</v>
      </c>
      <c r="U17" s="584" t="s">
        <v>982</v>
      </c>
      <c r="V17" s="600">
        <v>0.34</v>
      </c>
    </row>
    <row r="18" spans="1:22" s="473" customFormat="1" ht="6" customHeight="1">
      <c r="A18" s="471"/>
      <c r="B18" s="775"/>
      <c r="C18" s="472"/>
      <c r="D18" s="591"/>
      <c r="E18" s="591"/>
      <c r="F18" s="591"/>
      <c r="G18" s="591"/>
      <c r="H18" s="588"/>
      <c r="I18" s="588"/>
      <c r="J18" s="588"/>
      <c r="K18" s="588"/>
      <c r="L18" s="588"/>
      <c r="M18" s="791"/>
      <c r="N18" s="791"/>
      <c r="O18" s="791"/>
      <c r="P18" s="791"/>
      <c r="Q18" s="791"/>
      <c r="R18" s="791"/>
      <c r="S18" s="791"/>
      <c r="T18" s="591"/>
      <c r="U18" s="588"/>
      <c r="V18" s="600"/>
    </row>
    <row r="19" spans="1:23" s="473" customFormat="1" ht="16.5" customHeight="1">
      <c r="A19" s="471"/>
      <c r="B19" s="774" t="s">
        <v>716</v>
      </c>
      <c r="C19" s="472"/>
      <c r="D19" s="591">
        <f>D21+D35</f>
        <v>943.9299999999998</v>
      </c>
      <c r="E19" s="591">
        <f>E21</f>
        <v>0.6000000000000001</v>
      </c>
      <c r="F19" s="591">
        <f>F21+F35</f>
        <v>943.3299999999999</v>
      </c>
      <c r="G19" s="584" t="s">
        <v>982</v>
      </c>
      <c r="H19" s="584" t="s">
        <v>982</v>
      </c>
      <c r="I19" s="584" t="s">
        <v>982</v>
      </c>
      <c r="J19" s="584" t="s">
        <v>982</v>
      </c>
      <c r="K19" s="584" t="s">
        <v>982</v>
      </c>
      <c r="L19" s="588">
        <f>L21+L35</f>
        <v>699.8299999999999</v>
      </c>
      <c r="M19" s="586" t="s">
        <v>982</v>
      </c>
      <c r="N19" s="591">
        <f>N21+N35</f>
        <v>699.8299999999999</v>
      </c>
      <c r="O19" s="793" t="s">
        <v>982</v>
      </c>
      <c r="P19" s="591">
        <f>P21</f>
        <v>244.1</v>
      </c>
      <c r="Q19" s="591">
        <f>Q21</f>
        <v>0.6000000000000001</v>
      </c>
      <c r="R19" s="591">
        <f>R21</f>
        <v>243.5</v>
      </c>
      <c r="S19" s="793" t="s">
        <v>982</v>
      </c>
      <c r="T19" s="793" t="s">
        <v>982</v>
      </c>
      <c r="U19" s="584" t="s">
        <v>982</v>
      </c>
      <c r="V19" s="599" t="s">
        <v>982</v>
      </c>
      <c r="W19" s="476"/>
    </row>
    <row r="20" spans="1:23" s="473" customFormat="1" ht="6" customHeight="1">
      <c r="A20" s="471"/>
      <c r="B20" s="775"/>
      <c r="C20" s="472"/>
      <c r="D20" s="591"/>
      <c r="E20" s="591"/>
      <c r="F20" s="591"/>
      <c r="G20" s="591"/>
      <c r="H20" s="588"/>
      <c r="I20" s="588"/>
      <c r="J20" s="588"/>
      <c r="K20" s="588"/>
      <c r="L20" s="588"/>
      <c r="M20" s="591"/>
      <c r="N20" s="591"/>
      <c r="O20" s="591"/>
      <c r="P20" s="591"/>
      <c r="Q20" s="797"/>
      <c r="R20" s="588"/>
      <c r="S20" s="792"/>
      <c r="T20" s="792"/>
      <c r="U20" s="798"/>
      <c r="V20" s="600"/>
      <c r="W20" s="476"/>
    </row>
    <row r="21" spans="1:22" s="473" customFormat="1" ht="16.5" customHeight="1">
      <c r="A21" s="471"/>
      <c r="B21" s="776" t="s">
        <v>433</v>
      </c>
      <c r="C21" s="472"/>
      <c r="D21" s="588">
        <f>SUM(D22:D30)</f>
        <v>943.6299999999999</v>
      </c>
      <c r="E21" s="588">
        <f>SUM(E22:E30)</f>
        <v>0.6000000000000001</v>
      </c>
      <c r="F21" s="588">
        <f>SUM(F22:F30)</f>
        <v>943.03</v>
      </c>
      <c r="G21" s="584" t="s">
        <v>982</v>
      </c>
      <c r="H21" s="584" t="s">
        <v>982</v>
      </c>
      <c r="I21" s="584" t="s">
        <v>982</v>
      </c>
      <c r="J21" s="584" t="s">
        <v>982</v>
      </c>
      <c r="K21" s="584" t="s">
        <v>982</v>
      </c>
      <c r="L21" s="588">
        <f>SUM(L22:L30)</f>
        <v>699.53</v>
      </c>
      <c r="M21" s="586" t="s">
        <v>982</v>
      </c>
      <c r="N21" s="588">
        <f>SUM(N22:N30)</f>
        <v>699.53</v>
      </c>
      <c r="O21" s="793" t="s">
        <v>982</v>
      </c>
      <c r="P21" s="588">
        <f>SUM(P22:P30)</f>
        <v>244.1</v>
      </c>
      <c r="Q21" s="588">
        <f>SUM(Q22:Q30)</f>
        <v>0.6000000000000001</v>
      </c>
      <c r="R21" s="588">
        <f>SUM(R22:R30)</f>
        <v>243.5</v>
      </c>
      <c r="S21" s="793" t="s">
        <v>982</v>
      </c>
      <c r="T21" s="793" t="s">
        <v>982</v>
      </c>
      <c r="U21" s="793" t="s">
        <v>982</v>
      </c>
      <c r="V21" s="794" t="s">
        <v>982</v>
      </c>
    </row>
    <row r="22" spans="1:22" s="473" customFormat="1" ht="16.5" customHeight="1">
      <c r="A22" s="471"/>
      <c r="B22" s="777" t="s">
        <v>434</v>
      </c>
      <c r="C22" s="472"/>
      <c r="D22" s="591">
        <f>F22</f>
        <v>552.5</v>
      </c>
      <c r="E22" s="584" t="s">
        <v>464</v>
      </c>
      <c r="F22" s="588">
        <f>N22+R22</f>
        <v>552.5</v>
      </c>
      <c r="G22" s="584" t="s">
        <v>464</v>
      </c>
      <c r="H22" s="584" t="s">
        <v>464</v>
      </c>
      <c r="I22" s="584" t="s">
        <v>464</v>
      </c>
      <c r="J22" s="584" t="s">
        <v>464</v>
      </c>
      <c r="K22" s="584" t="s">
        <v>464</v>
      </c>
      <c r="L22" s="588">
        <f>SUM(M22:O22)</f>
        <v>335</v>
      </c>
      <c r="M22" s="586" t="s">
        <v>464</v>
      </c>
      <c r="N22" s="792">
        <v>335</v>
      </c>
      <c r="O22" s="793" t="s">
        <v>464</v>
      </c>
      <c r="P22" s="792">
        <f>R22</f>
        <v>217.5</v>
      </c>
      <c r="Q22" s="793" t="s">
        <v>464</v>
      </c>
      <c r="R22" s="792">
        <v>217.5</v>
      </c>
      <c r="S22" s="793" t="s">
        <v>464</v>
      </c>
      <c r="T22" s="793" t="s">
        <v>464</v>
      </c>
      <c r="U22" s="793" t="s">
        <v>464</v>
      </c>
      <c r="V22" s="794" t="s">
        <v>464</v>
      </c>
    </row>
    <row r="23" spans="1:22" s="473" customFormat="1" ht="16.5" customHeight="1">
      <c r="A23" s="471"/>
      <c r="B23" s="777" t="s">
        <v>435</v>
      </c>
      <c r="C23" s="472"/>
      <c r="D23" s="591">
        <f>E23+F23</f>
        <v>344.31</v>
      </c>
      <c r="E23" s="588">
        <f>Q23</f>
        <v>0.2</v>
      </c>
      <c r="F23" s="588">
        <f>N23+R23</f>
        <v>344.11</v>
      </c>
      <c r="G23" s="584" t="s">
        <v>982</v>
      </c>
      <c r="H23" s="584" t="s">
        <v>982</v>
      </c>
      <c r="I23" s="584" t="s">
        <v>982</v>
      </c>
      <c r="J23" s="584" t="s">
        <v>982</v>
      </c>
      <c r="K23" s="584" t="s">
        <v>982</v>
      </c>
      <c r="L23" s="588">
        <f>SUM(M23:O23)</f>
        <v>318.11</v>
      </c>
      <c r="M23" s="586" t="s">
        <v>982</v>
      </c>
      <c r="N23" s="792">
        <v>318.11</v>
      </c>
      <c r="O23" s="793" t="s">
        <v>982</v>
      </c>
      <c r="P23" s="792">
        <f>Q23+R23</f>
        <v>26.2</v>
      </c>
      <c r="Q23" s="792">
        <v>0.2</v>
      </c>
      <c r="R23" s="792">
        <v>26</v>
      </c>
      <c r="S23" s="793" t="s">
        <v>982</v>
      </c>
      <c r="T23" s="793" t="s">
        <v>982</v>
      </c>
      <c r="U23" s="793" t="s">
        <v>982</v>
      </c>
      <c r="V23" s="794" t="s">
        <v>982</v>
      </c>
    </row>
    <row r="24" spans="1:22" s="473" customFormat="1" ht="16.5" customHeight="1">
      <c r="A24" s="471"/>
      <c r="B24" s="777" t="s">
        <v>436</v>
      </c>
      <c r="C24" s="472"/>
      <c r="D24" s="584" t="s">
        <v>982</v>
      </c>
      <c r="E24" s="584" t="s">
        <v>982</v>
      </c>
      <c r="F24" s="584" t="s">
        <v>982</v>
      </c>
      <c r="G24" s="584" t="s">
        <v>982</v>
      </c>
      <c r="H24" s="584" t="s">
        <v>982</v>
      </c>
      <c r="I24" s="584" t="s">
        <v>982</v>
      </c>
      <c r="J24" s="584" t="s">
        <v>982</v>
      </c>
      <c r="K24" s="584" t="s">
        <v>982</v>
      </c>
      <c r="L24" s="584" t="s">
        <v>982</v>
      </c>
      <c r="M24" s="586" t="s">
        <v>982</v>
      </c>
      <c r="N24" s="793" t="s">
        <v>982</v>
      </c>
      <c r="O24" s="793" t="s">
        <v>982</v>
      </c>
      <c r="P24" s="793" t="s">
        <v>982</v>
      </c>
      <c r="Q24" s="793" t="s">
        <v>982</v>
      </c>
      <c r="R24" s="793" t="s">
        <v>982</v>
      </c>
      <c r="S24" s="793" t="s">
        <v>982</v>
      </c>
      <c r="T24" s="793" t="s">
        <v>982</v>
      </c>
      <c r="U24" s="793" t="s">
        <v>982</v>
      </c>
      <c r="V24" s="794" t="s">
        <v>982</v>
      </c>
    </row>
    <row r="25" spans="1:22" s="473" customFormat="1" ht="16.5" customHeight="1">
      <c r="A25" s="471"/>
      <c r="B25" s="777" t="s">
        <v>437</v>
      </c>
      <c r="C25" s="472"/>
      <c r="D25" s="584" t="s">
        <v>982</v>
      </c>
      <c r="E25" s="584" t="s">
        <v>982</v>
      </c>
      <c r="F25" s="584" t="s">
        <v>982</v>
      </c>
      <c r="G25" s="584" t="s">
        <v>982</v>
      </c>
      <c r="H25" s="584" t="s">
        <v>982</v>
      </c>
      <c r="I25" s="584" t="s">
        <v>982</v>
      </c>
      <c r="J25" s="584" t="s">
        <v>982</v>
      </c>
      <c r="K25" s="584" t="s">
        <v>982</v>
      </c>
      <c r="L25" s="584" t="s">
        <v>982</v>
      </c>
      <c r="M25" s="586" t="s">
        <v>982</v>
      </c>
      <c r="N25" s="793" t="s">
        <v>982</v>
      </c>
      <c r="O25" s="793" t="s">
        <v>982</v>
      </c>
      <c r="P25" s="793" t="s">
        <v>982</v>
      </c>
      <c r="Q25" s="793" t="s">
        <v>982</v>
      </c>
      <c r="R25" s="793" t="s">
        <v>982</v>
      </c>
      <c r="S25" s="793" t="s">
        <v>982</v>
      </c>
      <c r="T25" s="793" t="s">
        <v>982</v>
      </c>
      <c r="U25" s="793" t="s">
        <v>982</v>
      </c>
      <c r="V25" s="794" t="s">
        <v>982</v>
      </c>
    </row>
    <row r="26" spans="1:22" s="473" customFormat="1" ht="16.5" customHeight="1">
      <c r="A26" s="471"/>
      <c r="B26" s="777" t="s">
        <v>438</v>
      </c>
      <c r="C26" s="472"/>
      <c r="D26" s="584" t="s">
        <v>982</v>
      </c>
      <c r="E26" s="584" t="s">
        <v>982</v>
      </c>
      <c r="F26" s="584" t="s">
        <v>982</v>
      </c>
      <c r="G26" s="584" t="s">
        <v>982</v>
      </c>
      <c r="H26" s="584" t="s">
        <v>982</v>
      </c>
      <c r="I26" s="584" t="s">
        <v>982</v>
      </c>
      <c r="J26" s="584" t="s">
        <v>982</v>
      </c>
      <c r="K26" s="584" t="s">
        <v>982</v>
      </c>
      <c r="L26" s="584" t="s">
        <v>982</v>
      </c>
      <c r="M26" s="586" t="s">
        <v>982</v>
      </c>
      <c r="N26" s="793" t="s">
        <v>982</v>
      </c>
      <c r="O26" s="793" t="s">
        <v>982</v>
      </c>
      <c r="P26" s="586" t="s">
        <v>982</v>
      </c>
      <c r="Q26" s="586" t="s">
        <v>982</v>
      </c>
      <c r="R26" s="586" t="s">
        <v>982</v>
      </c>
      <c r="S26" s="793" t="s">
        <v>982</v>
      </c>
      <c r="T26" s="793" t="s">
        <v>982</v>
      </c>
      <c r="U26" s="793" t="s">
        <v>982</v>
      </c>
      <c r="V26" s="794" t="s">
        <v>982</v>
      </c>
    </row>
    <row r="27" spans="1:22" s="473" customFormat="1" ht="16.5" customHeight="1">
      <c r="A27" s="471"/>
      <c r="B27" s="777" t="s">
        <v>439</v>
      </c>
      <c r="C27" s="472"/>
      <c r="D27" s="588">
        <v>0.4</v>
      </c>
      <c r="E27" s="588">
        <v>0.4</v>
      </c>
      <c r="F27" s="584" t="s">
        <v>982</v>
      </c>
      <c r="G27" s="584" t="s">
        <v>982</v>
      </c>
      <c r="H27" s="584" t="s">
        <v>982</v>
      </c>
      <c r="I27" s="584" t="s">
        <v>982</v>
      </c>
      <c r="J27" s="584" t="s">
        <v>982</v>
      </c>
      <c r="K27" s="584" t="s">
        <v>982</v>
      </c>
      <c r="L27" s="584" t="s">
        <v>982</v>
      </c>
      <c r="M27" s="586" t="s">
        <v>982</v>
      </c>
      <c r="N27" s="586" t="s">
        <v>982</v>
      </c>
      <c r="O27" s="793" t="s">
        <v>982</v>
      </c>
      <c r="P27" s="792">
        <v>0.4</v>
      </c>
      <c r="Q27" s="792">
        <v>0.4</v>
      </c>
      <c r="R27" s="793" t="s">
        <v>982</v>
      </c>
      <c r="S27" s="793" t="s">
        <v>982</v>
      </c>
      <c r="T27" s="793" t="s">
        <v>982</v>
      </c>
      <c r="U27" s="793" t="s">
        <v>982</v>
      </c>
      <c r="V27" s="794" t="s">
        <v>982</v>
      </c>
    </row>
    <row r="28" spans="1:23" s="473" customFormat="1" ht="16.5" customHeight="1">
      <c r="A28" s="471"/>
      <c r="B28" s="777" t="s">
        <v>440</v>
      </c>
      <c r="C28" s="472"/>
      <c r="D28" s="584" t="s">
        <v>982</v>
      </c>
      <c r="E28" s="584" t="s">
        <v>982</v>
      </c>
      <c r="F28" s="584" t="s">
        <v>982</v>
      </c>
      <c r="G28" s="584" t="s">
        <v>982</v>
      </c>
      <c r="H28" s="584" t="s">
        <v>982</v>
      </c>
      <c r="I28" s="584" t="s">
        <v>982</v>
      </c>
      <c r="J28" s="584" t="s">
        <v>982</v>
      </c>
      <c r="K28" s="584" t="s">
        <v>982</v>
      </c>
      <c r="L28" s="584" t="s">
        <v>982</v>
      </c>
      <c r="M28" s="586" t="s">
        <v>982</v>
      </c>
      <c r="N28" s="586" t="s">
        <v>982</v>
      </c>
      <c r="O28" s="586" t="s">
        <v>982</v>
      </c>
      <c r="P28" s="793" t="s">
        <v>982</v>
      </c>
      <c r="Q28" s="793" t="s">
        <v>982</v>
      </c>
      <c r="R28" s="793" t="s">
        <v>982</v>
      </c>
      <c r="S28" s="793" t="s">
        <v>982</v>
      </c>
      <c r="T28" s="793" t="s">
        <v>982</v>
      </c>
      <c r="U28" s="793" t="s">
        <v>982</v>
      </c>
      <c r="V28" s="794" t="s">
        <v>982</v>
      </c>
      <c r="W28" s="521"/>
    </row>
    <row r="29" spans="1:23" s="473" customFormat="1" ht="16.5" customHeight="1">
      <c r="A29" s="471"/>
      <c r="B29" s="777" t="s">
        <v>441</v>
      </c>
      <c r="C29" s="472"/>
      <c r="D29" s="584" t="s">
        <v>982</v>
      </c>
      <c r="E29" s="584" t="s">
        <v>982</v>
      </c>
      <c r="F29" s="584" t="s">
        <v>982</v>
      </c>
      <c r="G29" s="584" t="s">
        <v>982</v>
      </c>
      <c r="H29" s="584" t="s">
        <v>982</v>
      </c>
      <c r="I29" s="584" t="s">
        <v>982</v>
      </c>
      <c r="J29" s="584" t="s">
        <v>982</v>
      </c>
      <c r="K29" s="584" t="s">
        <v>982</v>
      </c>
      <c r="L29" s="584" t="s">
        <v>982</v>
      </c>
      <c r="M29" s="586" t="s">
        <v>982</v>
      </c>
      <c r="N29" s="586" t="s">
        <v>982</v>
      </c>
      <c r="O29" s="586" t="s">
        <v>982</v>
      </c>
      <c r="P29" s="793" t="s">
        <v>982</v>
      </c>
      <c r="Q29" s="793" t="s">
        <v>982</v>
      </c>
      <c r="R29" s="793" t="s">
        <v>982</v>
      </c>
      <c r="S29" s="793" t="s">
        <v>982</v>
      </c>
      <c r="T29" s="793" t="s">
        <v>982</v>
      </c>
      <c r="U29" s="793" t="s">
        <v>982</v>
      </c>
      <c r="V29" s="794" t="s">
        <v>982</v>
      </c>
      <c r="W29" s="521"/>
    </row>
    <row r="30" spans="1:23" s="473" customFormat="1" ht="16.5" customHeight="1">
      <c r="A30" s="471"/>
      <c r="B30" s="777" t="s">
        <v>442</v>
      </c>
      <c r="C30" s="472"/>
      <c r="D30" s="588">
        <v>46.42</v>
      </c>
      <c r="E30" s="584" t="s">
        <v>982</v>
      </c>
      <c r="F30" s="588">
        <v>46.42</v>
      </c>
      <c r="G30" s="584" t="s">
        <v>982</v>
      </c>
      <c r="H30" s="584" t="s">
        <v>982</v>
      </c>
      <c r="I30" s="584" t="s">
        <v>982</v>
      </c>
      <c r="J30" s="584" t="s">
        <v>982</v>
      </c>
      <c r="K30" s="584" t="s">
        <v>982</v>
      </c>
      <c r="L30" s="588">
        <v>46.42</v>
      </c>
      <c r="M30" s="586" t="s">
        <v>982</v>
      </c>
      <c r="N30" s="792">
        <v>46.42</v>
      </c>
      <c r="O30" s="586" t="s">
        <v>982</v>
      </c>
      <c r="P30" s="793" t="s">
        <v>982</v>
      </c>
      <c r="Q30" s="793" t="s">
        <v>982</v>
      </c>
      <c r="R30" s="793" t="s">
        <v>982</v>
      </c>
      <c r="S30" s="793" t="s">
        <v>982</v>
      </c>
      <c r="T30" s="793" t="s">
        <v>982</v>
      </c>
      <c r="U30" s="793" t="s">
        <v>982</v>
      </c>
      <c r="V30" s="794" t="s">
        <v>982</v>
      </c>
      <c r="W30" s="521"/>
    </row>
    <row r="31" spans="1:23" s="473" customFormat="1" ht="6" customHeight="1">
      <c r="A31" s="471"/>
      <c r="B31" s="778"/>
      <c r="C31" s="472"/>
      <c r="D31" s="588"/>
      <c r="E31" s="588"/>
      <c r="F31" s="588"/>
      <c r="G31" s="588"/>
      <c r="H31" s="588"/>
      <c r="I31" s="588"/>
      <c r="J31" s="588"/>
      <c r="K31" s="588"/>
      <c r="L31" s="588"/>
      <c r="M31" s="591"/>
      <c r="N31" s="792"/>
      <c r="O31" s="792"/>
      <c r="P31" s="792"/>
      <c r="Q31" s="792"/>
      <c r="R31" s="792"/>
      <c r="S31" s="792"/>
      <c r="T31" s="792"/>
      <c r="U31" s="792"/>
      <c r="V31" s="796"/>
      <c r="W31" s="521"/>
    </row>
    <row r="32" spans="1:23" s="473" customFormat="1" ht="16.5" customHeight="1">
      <c r="A32" s="471"/>
      <c r="B32" s="776" t="s">
        <v>443</v>
      </c>
      <c r="C32" s="472"/>
      <c r="D32" s="584" t="s">
        <v>982</v>
      </c>
      <c r="E32" s="584" t="s">
        <v>982</v>
      </c>
      <c r="F32" s="584" t="s">
        <v>982</v>
      </c>
      <c r="G32" s="584" t="s">
        <v>982</v>
      </c>
      <c r="H32" s="584" t="s">
        <v>982</v>
      </c>
      <c r="I32" s="584" t="s">
        <v>982</v>
      </c>
      <c r="J32" s="584" t="s">
        <v>982</v>
      </c>
      <c r="K32" s="584" t="s">
        <v>982</v>
      </c>
      <c r="L32" s="584" t="s">
        <v>982</v>
      </c>
      <c r="M32" s="586" t="s">
        <v>982</v>
      </c>
      <c r="N32" s="584" t="s">
        <v>982</v>
      </c>
      <c r="O32" s="584" t="s">
        <v>982</v>
      </c>
      <c r="P32" s="584" t="s">
        <v>982</v>
      </c>
      <c r="Q32" s="793" t="s">
        <v>982</v>
      </c>
      <c r="R32" s="793" t="s">
        <v>982</v>
      </c>
      <c r="S32" s="793" t="s">
        <v>982</v>
      </c>
      <c r="T32" s="793" t="s">
        <v>982</v>
      </c>
      <c r="U32" s="793" t="s">
        <v>982</v>
      </c>
      <c r="V32" s="794" t="s">
        <v>982</v>
      </c>
      <c r="W32" s="521"/>
    </row>
    <row r="33" spans="1:23" s="473" customFormat="1" ht="16.5" customHeight="1">
      <c r="A33" s="471"/>
      <c r="B33" s="777" t="s">
        <v>444</v>
      </c>
      <c r="C33" s="472"/>
      <c r="D33" s="584" t="s">
        <v>464</v>
      </c>
      <c r="E33" s="584" t="s">
        <v>464</v>
      </c>
      <c r="F33" s="584" t="s">
        <v>464</v>
      </c>
      <c r="G33" s="584" t="s">
        <v>464</v>
      </c>
      <c r="H33" s="584" t="s">
        <v>464</v>
      </c>
      <c r="I33" s="584" t="s">
        <v>464</v>
      </c>
      <c r="J33" s="584" t="s">
        <v>464</v>
      </c>
      <c r="K33" s="584" t="s">
        <v>464</v>
      </c>
      <c r="L33" s="584" t="s">
        <v>464</v>
      </c>
      <c r="M33" s="586" t="s">
        <v>464</v>
      </c>
      <c r="N33" s="793" t="s">
        <v>464</v>
      </c>
      <c r="O33" s="793" t="s">
        <v>464</v>
      </c>
      <c r="P33" s="793" t="s">
        <v>464</v>
      </c>
      <c r="Q33" s="793" t="s">
        <v>464</v>
      </c>
      <c r="R33" s="793" t="s">
        <v>464</v>
      </c>
      <c r="S33" s="793" t="s">
        <v>464</v>
      </c>
      <c r="T33" s="793" t="s">
        <v>464</v>
      </c>
      <c r="U33" s="793" t="s">
        <v>464</v>
      </c>
      <c r="V33" s="794" t="s">
        <v>464</v>
      </c>
      <c r="W33" s="521"/>
    </row>
    <row r="34" spans="1:23" s="473" customFormat="1" ht="6" customHeight="1">
      <c r="A34" s="471"/>
      <c r="B34" s="778"/>
      <c r="C34" s="472"/>
      <c r="D34" s="591"/>
      <c r="E34" s="588"/>
      <c r="F34" s="588"/>
      <c r="G34" s="588"/>
      <c r="H34" s="588"/>
      <c r="I34" s="588"/>
      <c r="J34" s="588"/>
      <c r="K34" s="588"/>
      <c r="L34" s="588"/>
      <c r="M34" s="591"/>
      <c r="N34" s="792"/>
      <c r="O34" s="792"/>
      <c r="P34" s="792"/>
      <c r="Q34" s="792"/>
      <c r="R34" s="792"/>
      <c r="S34" s="792"/>
      <c r="T34" s="792"/>
      <c r="U34" s="792"/>
      <c r="V34" s="796"/>
      <c r="W34" s="521"/>
    </row>
    <row r="35" spans="1:23" s="473" customFormat="1" ht="16.5" customHeight="1">
      <c r="A35" s="471"/>
      <c r="B35" s="776" t="s">
        <v>445</v>
      </c>
      <c r="C35" s="472"/>
      <c r="D35" s="591">
        <v>0.3</v>
      </c>
      <c r="E35" s="584" t="s">
        <v>982</v>
      </c>
      <c r="F35" s="588">
        <v>0.3</v>
      </c>
      <c r="G35" s="584" t="s">
        <v>982</v>
      </c>
      <c r="H35" s="584" t="s">
        <v>982</v>
      </c>
      <c r="I35" s="584" t="s">
        <v>982</v>
      </c>
      <c r="J35" s="584" t="s">
        <v>982</v>
      </c>
      <c r="K35" s="584" t="s">
        <v>982</v>
      </c>
      <c r="L35" s="588">
        <v>0.3</v>
      </c>
      <c r="M35" s="586" t="s">
        <v>982</v>
      </c>
      <c r="N35" s="792">
        <v>0.3</v>
      </c>
      <c r="O35" s="793" t="s">
        <v>982</v>
      </c>
      <c r="P35" s="793" t="s">
        <v>982</v>
      </c>
      <c r="Q35" s="793" t="s">
        <v>982</v>
      </c>
      <c r="R35" s="793" t="s">
        <v>982</v>
      </c>
      <c r="S35" s="793" t="s">
        <v>982</v>
      </c>
      <c r="T35" s="793" t="s">
        <v>982</v>
      </c>
      <c r="U35" s="793" t="s">
        <v>982</v>
      </c>
      <c r="V35" s="794" t="s">
        <v>982</v>
      </c>
      <c r="W35" s="521"/>
    </row>
    <row r="36" spans="1:23" s="473" customFormat="1" ht="16.5" customHeight="1">
      <c r="A36" s="471"/>
      <c r="B36" s="777" t="s">
        <v>446</v>
      </c>
      <c r="C36" s="472"/>
      <c r="D36" s="591">
        <v>0.3</v>
      </c>
      <c r="E36" s="584" t="s">
        <v>464</v>
      </c>
      <c r="F36" s="588">
        <v>0.3</v>
      </c>
      <c r="G36" s="584" t="s">
        <v>464</v>
      </c>
      <c r="H36" s="584" t="s">
        <v>464</v>
      </c>
      <c r="I36" s="584" t="s">
        <v>464</v>
      </c>
      <c r="J36" s="584" t="s">
        <v>464</v>
      </c>
      <c r="K36" s="584" t="s">
        <v>464</v>
      </c>
      <c r="L36" s="588">
        <v>0.3</v>
      </c>
      <c r="M36" s="586" t="s">
        <v>464</v>
      </c>
      <c r="N36" s="792">
        <v>0.3</v>
      </c>
      <c r="O36" s="793" t="s">
        <v>464</v>
      </c>
      <c r="P36" s="793" t="s">
        <v>464</v>
      </c>
      <c r="Q36" s="793" t="s">
        <v>464</v>
      </c>
      <c r="R36" s="793" t="s">
        <v>464</v>
      </c>
      <c r="S36" s="793" t="s">
        <v>464</v>
      </c>
      <c r="T36" s="793" t="s">
        <v>464</v>
      </c>
      <c r="U36" s="793" t="s">
        <v>464</v>
      </c>
      <c r="V36" s="794" t="s">
        <v>464</v>
      </c>
      <c r="W36" s="521"/>
    </row>
    <row r="37" spans="1:23" s="473" customFormat="1" ht="6" customHeight="1">
      <c r="A37" s="471"/>
      <c r="B37" s="778"/>
      <c r="C37" s="472"/>
      <c r="D37" s="591"/>
      <c r="E37" s="588"/>
      <c r="F37" s="588"/>
      <c r="G37" s="588"/>
      <c r="H37" s="588"/>
      <c r="I37" s="588"/>
      <c r="J37" s="588"/>
      <c r="K37" s="588"/>
      <c r="L37" s="588"/>
      <c r="M37" s="791"/>
      <c r="N37" s="792"/>
      <c r="O37" s="792"/>
      <c r="P37" s="792"/>
      <c r="Q37" s="792"/>
      <c r="R37" s="792"/>
      <c r="S37" s="792"/>
      <c r="T37" s="792"/>
      <c r="U37" s="792"/>
      <c r="V37" s="796"/>
      <c r="W37" s="521"/>
    </row>
    <row r="38" spans="1:23" s="473" customFormat="1" ht="24.75" customHeight="1">
      <c r="A38" s="471"/>
      <c r="B38" s="776" t="s">
        <v>447</v>
      </c>
      <c r="C38" s="472"/>
      <c r="D38" s="586" t="s">
        <v>982</v>
      </c>
      <c r="E38" s="584" t="s">
        <v>982</v>
      </c>
      <c r="F38" s="584" t="s">
        <v>982</v>
      </c>
      <c r="G38" s="584" t="s">
        <v>982</v>
      </c>
      <c r="H38" s="584" t="s">
        <v>982</v>
      </c>
      <c r="I38" s="584" t="s">
        <v>982</v>
      </c>
      <c r="J38" s="584" t="s">
        <v>982</v>
      </c>
      <c r="K38" s="584" t="s">
        <v>982</v>
      </c>
      <c r="L38" s="584" t="s">
        <v>982</v>
      </c>
      <c r="M38" s="799" t="s">
        <v>982</v>
      </c>
      <c r="N38" s="793" t="s">
        <v>982</v>
      </c>
      <c r="O38" s="793" t="s">
        <v>982</v>
      </c>
      <c r="P38" s="793" t="s">
        <v>982</v>
      </c>
      <c r="Q38" s="793" t="s">
        <v>982</v>
      </c>
      <c r="R38" s="793" t="s">
        <v>982</v>
      </c>
      <c r="S38" s="793" t="s">
        <v>982</v>
      </c>
      <c r="T38" s="793" t="s">
        <v>982</v>
      </c>
      <c r="U38" s="793" t="s">
        <v>982</v>
      </c>
      <c r="V38" s="794" t="s">
        <v>982</v>
      </c>
      <c r="W38" s="521"/>
    </row>
    <row r="39" spans="1:22" s="473" customFormat="1" ht="16.5" customHeight="1" thickBot="1">
      <c r="A39" s="474"/>
      <c r="B39" s="779" t="s">
        <v>448</v>
      </c>
      <c r="C39" s="475"/>
      <c r="D39" s="597" t="s">
        <v>464</v>
      </c>
      <c r="E39" s="595" t="s">
        <v>464</v>
      </c>
      <c r="F39" s="595" t="s">
        <v>464</v>
      </c>
      <c r="G39" s="595" t="s">
        <v>464</v>
      </c>
      <c r="H39" s="595" t="s">
        <v>464</v>
      </c>
      <c r="I39" s="595" t="s">
        <v>464</v>
      </c>
      <c r="J39" s="595" t="s">
        <v>464</v>
      </c>
      <c r="K39" s="595" t="s">
        <v>464</v>
      </c>
      <c r="L39" s="595" t="s">
        <v>464</v>
      </c>
      <c r="M39" s="800" t="s">
        <v>464</v>
      </c>
      <c r="N39" s="801" t="s">
        <v>464</v>
      </c>
      <c r="O39" s="801" t="s">
        <v>464</v>
      </c>
      <c r="P39" s="801" t="s">
        <v>464</v>
      </c>
      <c r="Q39" s="801" t="s">
        <v>464</v>
      </c>
      <c r="R39" s="801" t="s">
        <v>464</v>
      </c>
      <c r="S39" s="801" t="s">
        <v>464</v>
      </c>
      <c r="T39" s="801" t="s">
        <v>464</v>
      </c>
      <c r="U39" s="801" t="s">
        <v>464</v>
      </c>
      <c r="V39" s="802" t="s">
        <v>464</v>
      </c>
    </row>
    <row r="40" spans="1:13" s="781" customFormat="1" ht="12.75" customHeight="1">
      <c r="A40" s="780" t="s">
        <v>189</v>
      </c>
      <c r="M40" s="2" t="s">
        <v>190</v>
      </c>
    </row>
    <row r="41" spans="1:13" s="781" customFormat="1" ht="12.75" customHeight="1">
      <c r="A41" s="780" t="s">
        <v>450</v>
      </c>
      <c r="M41" s="781" t="s">
        <v>449</v>
      </c>
    </row>
    <row r="42" spans="1:3" ht="16.5">
      <c r="A42" s="661"/>
      <c r="B42" s="661"/>
      <c r="C42" s="661"/>
    </row>
  </sheetData>
  <mergeCells count="9">
    <mergeCell ref="A1:C1"/>
    <mergeCell ref="A2:L2"/>
    <mergeCell ref="M2:V2"/>
    <mergeCell ref="B4:B6"/>
    <mergeCell ref="D4:G4"/>
    <mergeCell ref="H4:K4"/>
    <mergeCell ref="M4:O4"/>
    <mergeCell ref="P4:S4"/>
    <mergeCell ref="T4:V4"/>
  </mergeCells>
  <printOptions/>
  <pageMargins left="1.1811023622047245" right="1.1811023622047245" top="1.5748031496062993" bottom="1.5748031496062993" header="0.5118110236220472" footer="0.9055118110236221"/>
  <pageSetup firstPageNumber="16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7.xml><?xml version="1.0" encoding="utf-8"?>
<worksheet xmlns="http://schemas.openxmlformats.org/spreadsheetml/2006/main" xmlns:r="http://schemas.openxmlformats.org/officeDocument/2006/relationships">
  <dimension ref="A1:AM38"/>
  <sheetViews>
    <sheetView showGridLines="0" zoomScale="115" zoomScaleNormal="115" workbookViewId="0" topLeftCell="A1">
      <selection activeCell="B1" sqref="B1"/>
    </sheetView>
  </sheetViews>
  <sheetFormatPr defaultColWidth="9.00390625" defaultRowHeight="16.5"/>
  <cols>
    <col min="1" max="1" width="0.37109375" style="84" customWidth="1"/>
    <col min="2" max="2" width="12.125" style="84" customWidth="1"/>
    <col min="3" max="3" width="0.37109375" style="84" customWidth="1"/>
    <col min="4" max="39" width="1.75390625" style="84" customWidth="1"/>
    <col min="40" max="16384" width="9.00390625" style="84" customWidth="1"/>
  </cols>
  <sheetData>
    <row r="1" spans="1:7" s="1" customFormat="1" ht="18" customHeight="1">
      <c r="A1" s="1055" t="s">
        <v>973</v>
      </c>
      <c r="B1" s="1056"/>
      <c r="C1" s="1056"/>
      <c r="D1" s="1056"/>
      <c r="E1" s="129"/>
      <c r="F1" s="129"/>
      <c r="G1" s="129"/>
    </row>
    <row r="2" spans="1:39" ht="34.5" customHeight="1">
      <c r="A2" s="972" t="s">
        <v>718</v>
      </c>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c r="AH2" s="886"/>
      <c r="AI2" s="886"/>
      <c r="AJ2" s="886"/>
      <c r="AK2" s="886"/>
      <c r="AL2" s="886"/>
      <c r="AM2" s="886"/>
    </row>
    <row r="3" spans="32:39" s="2" customFormat="1" ht="24" customHeight="1" thickBot="1">
      <c r="AF3" s="1094" t="s">
        <v>1015</v>
      </c>
      <c r="AG3" s="1095"/>
      <c r="AH3" s="1095"/>
      <c r="AI3" s="1095"/>
      <c r="AJ3" s="1095"/>
      <c r="AK3" s="1095"/>
      <c r="AL3" s="1095"/>
      <c r="AM3" s="1095"/>
    </row>
    <row r="4" spans="1:39" s="2" customFormat="1" ht="16.5" customHeight="1">
      <c r="A4" s="914"/>
      <c r="B4" s="917" t="s">
        <v>314</v>
      </c>
      <c r="C4" s="10"/>
      <c r="D4" s="1096" t="s">
        <v>315</v>
      </c>
      <c r="E4" s="914"/>
      <c r="F4" s="914"/>
      <c r="G4" s="1097"/>
      <c r="H4" s="1099" t="s">
        <v>316</v>
      </c>
      <c r="I4" s="966"/>
      <c r="J4" s="966"/>
      <c r="K4" s="966"/>
      <c r="L4" s="909"/>
      <c r="M4" s="909"/>
      <c r="N4" s="909"/>
      <c r="O4" s="909"/>
      <c r="P4" s="909"/>
      <c r="Q4" s="909"/>
      <c r="R4" s="909"/>
      <c r="S4" s="909"/>
      <c r="T4" s="909"/>
      <c r="U4" s="909"/>
      <c r="V4" s="909"/>
      <c r="W4" s="909"/>
      <c r="X4" s="923" t="s">
        <v>317</v>
      </c>
      <c r="Y4" s="909"/>
      <c r="Z4" s="909"/>
      <c r="AA4" s="909"/>
      <c r="AB4" s="909"/>
      <c r="AC4" s="909"/>
      <c r="AD4" s="909"/>
      <c r="AE4" s="909"/>
      <c r="AF4" s="909"/>
      <c r="AG4" s="909"/>
      <c r="AH4" s="909"/>
      <c r="AI4" s="909"/>
      <c r="AJ4" s="909"/>
      <c r="AK4" s="909"/>
      <c r="AL4" s="909"/>
      <c r="AM4" s="909"/>
    </row>
    <row r="5" spans="1:39" s="2" customFormat="1" ht="16.5" customHeight="1">
      <c r="A5" s="918"/>
      <c r="B5" s="918"/>
      <c r="C5" s="6"/>
      <c r="D5" s="1098"/>
      <c r="E5" s="918"/>
      <c r="F5" s="918"/>
      <c r="G5" s="1007"/>
      <c r="H5" s="1004" t="s">
        <v>787</v>
      </c>
      <c r="I5" s="1093"/>
      <c r="J5" s="1093"/>
      <c r="K5" s="1006"/>
      <c r="L5" s="1004" t="s">
        <v>318</v>
      </c>
      <c r="M5" s="1093"/>
      <c r="N5" s="1093"/>
      <c r="O5" s="1006"/>
      <c r="P5" s="1004" t="s">
        <v>319</v>
      </c>
      <c r="Q5" s="1093"/>
      <c r="R5" s="1093"/>
      <c r="S5" s="1006"/>
      <c r="T5" s="1004" t="s">
        <v>320</v>
      </c>
      <c r="U5" s="1093"/>
      <c r="V5" s="1093"/>
      <c r="W5" s="1006"/>
      <c r="X5" s="1004" t="s">
        <v>787</v>
      </c>
      <c r="Y5" s="1093"/>
      <c r="Z5" s="1093"/>
      <c r="AA5" s="1006"/>
      <c r="AB5" s="1004" t="s">
        <v>318</v>
      </c>
      <c r="AC5" s="1093"/>
      <c r="AD5" s="1093"/>
      <c r="AE5" s="1006"/>
      <c r="AF5" s="1004" t="s">
        <v>319</v>
      </c>
      <c r="AG5" s="1093"/>
      <c r="AH5" s="1093"/>
      <c r="AI5" s="1006"/>
      <c r="AJ5" s="1004" t="s">
        <v>320</v>
      </c>
      <c r="AK5" s="1093"/>
      <c r="AL5" s="1093"/>
      <c r="AM5" s="1006"/>
    </row>
    <row r="6" spans="1:39" s="2" customFormat="1" ht="25.5" customHeight="1" thickBot="1">
      <c r="A6" s="919"/>
      <c r="B6" s="919"/>
      <c r="C6" s="17"/>
      <c r="D6" s="1100" t="s">
        <v>321</v>
      </c>
      <c r="E6" s="919"/>
      <c r="F6" s="919"/>
      <c r="G6" s="1089"/>
      <c r="H6" s="1010" t="s">
        <v>322</v>
      </c>
      <c r="I6" s="919"/>
      <c r="J6" s="919"/>
      <c r="K6" s="1089"/>
      <c r="L6" s="1010" t="s">
        <v>323</v>
      </c>
      <c r="M6" s="919"/>
      <c r="N6" s="919"/>
      <c r="O6" s="1089"/>
      <c r="P6" s="1010" t="s">
        <v>324</v>
      </c>
      <c r="Q6" s="919"/>
      <c r="R6" s="919"/>
      <c r="S6" s="1089"/>
      <c r="T6" s="1010" t="s">
        <v>325</v>
      </c>
      <c r="U6" s="919"/>
      <c r="V6" s="919"/>
      <c r="W6" s="1089"/>
      <c r="X6" s="1010" t="s">
        <v>322</v>
      </c>
      <c r="Y6" s="919"/>
      <c r="Z6" s="919"/>
      <c r="AA6" s="1089"/>
      <c r="AB6" s="1010" t="s">
        <v>323</v>
      </c>
      <c r="AC6" s="919"/>
      <c r="AD6" s="919"/>
      <c r="AE6" s="1089"/>
      <c r="AF6" s="1010" t="s">
        <v>324</v>
      </c>
      <c r="AG6" s="919"/>
      <c r="AH6" s="919"/>
      <c r="AI6" s="1089"/>
      <c r="AJ6" s="1010" t="s">
        <v>325</v>
      </c>
      <c r="AK6" s="919"/>
      <c r="AL6" s="919"/>
      <c r="AM6" s="1089"/>
    </row>
    <row r="7" spans="1:39" s="2" customFormat="1" ht="18" customHeight="1">
      <c r="A7" s="11"/>
      <c r="B7" s="181" t="s">
        <v>719</v>
      </c>
      <c r="C7" s="6"/>
      <c r="D7" s="1102" t="s">
        <v>788</v>
      </c>
      <c r="E7" s="1103"/>
      <c r="F7" s="1103"/>
      <c r="G7" s="1104"/>
      <c r="H7" s="1085" t="s">
        <v>1221</v>
      </c>
      <c r="I7" s="1086"/>
      <c r="J7" s="1086"/>
      <c r="K7" s="1087"/>
      <c r="L7" s="1085" t="s">
        <v>1221</v>
      </c>
      <c r="M7" s="1086"/>
      <c r="N7" s="1086"/>
      <c r="O7" s="1087"/>
      <c r="P7" s="1085" t="s">
        <v>1221</v>
      </c>
      <c r="Q7" s="1086"/>
      <c r="R7" s="1086"/>
      <c r="S7" s="1087"/>
      <c r="T7" s="1101">
        <v>1</v>
      </c>
      <c r="U7" s="1086"/>
      <c r="V7" s="1086"/>
      <c r="W7" s="1087"/>
      <c r="X7" s="1085" t="s">
        <v>1221</v>
      </c>
      <c r="Y7" s="1086"/>
      <c r="Z7" s="1086"/>
      <c r="AA7" s="1087"/>
      <c r="AB7" s="1085" t="s">
        <v>1221</v>
      </c>
      <c r="AC7" s="1086"/>
      <c r="AD7" s="1086"/>
      <c r="AE7" s="1087"/>
      <c r="AF7" s="1085" t="s">
        <v>1221</v>
      </c>
      <c r="AG7" s="1086"/>
      <c r="AH7" s="1086"/>
      <c r="AI7" s="1087"/>
      <c r="AJ7" s="1085" t="s">
        <v>1221</v>
      </c>
      <c r="AK7" s="1086"/>
      <c r="AL7" s="1086"/>
      <c r="AM7" s="1087"/>
    </row>
    <row r="8" spans="1:39" s="4" customFormat="1" ht="18" customHeight="1">
      <c r="A8" s="11"/>
      <c r="B8" s="181" t="s">
        <v>720</v>
      </c>
      <c r="C8" s="6"/>
      <c r="D8" s="1088" t="s">
        <v>982</v>
      </c>
      <c r="E8" s="1086"/>
      <c r="F8" s="1086"/>
      <c r="G8" s="1087"/>
      <c r="H8" s="1085" t="s">
        <v>982</v>
      </c>
      <c r="I8" s="1086"/>
      <c r="J8" s="1086"/>
      <c r="K8" s="1087"/>
      <c r="L8" s="1085" t="s">
        <v>982</v>
      </c>
      <c r="M8" s="1086"/>
      <c r="N8" s="1086"/>
      <c r="O8" s="1087"/>
      <c r="P8" s="1085" t="s">
        <v>982</v>
      </c>
      <c r="Q8" s="1086"/>
      <c r="R8" s="1086"/>
      <c r="S8" s="1087"/>
      <c r="T8" s="1085" t="s">
        <v>982</v>
      </c>
      <c r="U8" s="1086"/>
      <c r="V8" s="1086"/>
      <c r="W8" s="1087"/>
      <c r="X8" s="1085" t="s">
        <v>982</v>
      </c>
      <c r="Y8" s="1086"/>
      <c r="Z8" s="1086"/>
      <c r="AA8" s="1087"/>
      <c r="AB8" s="1085" t="s">
        <v>982</v>
      </c>
      <c r="AC8" s="1086"/>
      <c r="AD8" s="1086"/>
      <c r="AE8" s="1087"/>
      <c r="AF8" s="1085" t="s">
        <v>982</v>
      </c>
      <c r="AG8" s="1086"/>
      <c r="AH8" s="1086"/>
      <c r="AI8" s="1087"/>
      <c r="AJ8" s="1085" t="s">
        <v>982</v>
      </c>
      <c r="AK8" s="1086"/>
      <c r="AL8" s="1086"/>
      <c r="AM8" s="1087"/>
    </row>
    <row r="9" spans="1:39" s="2" customFormat="1" ht="18" customHeight="1">
      <c r="A9" s="11"/>
      <c r="B9" s="181" t="s">
        <v>721</v>
      </c>
      <c r="C9" s="6"/>
      <c r="D9" s="1088" t="s">
        <v>982</v>
      </c>
      <c r="E9" s="1086"/>
      <c r="F9" s="1086"/>
      <c r="G9" s="1087"/>
      <c r="H9" s="1085" t="s">
        <v>982</v>
      </c>
      <c r="I9" s="1086"/>
      <c r="J9" s="1086"/>
      <c r="K9" s="1087"/>
      <c r="L9" s="1085" t="s">
        <v>982</v>
      </c>
      <c r="M9" s="1086"/>
      <c r="N9" s="1086"/>
      <c r="O9" s="1087"/>
      <c r="P9" s="1085" t="s">
        <v>982</v>
      </c>
      <c r="Q9" s="1086"/>
      <c r="R9" s="1086"/>
      <c r="S9" s="1087"/>
      <c r="T9" s="1085" t="s">
        <v>982</v>
      </c>
      <c r="U9" s="1086"/>
      <c r="V9" s="1086"/>
      <c r="W9" s="1087"/>
      <c r="X9" s="1085" t="s">
        <v>982</v>
      </c>
      <c r="Y9" s="1086"/>
      <c r="Z9" s="1086"/>
      <c r="AA9" s="1087"/>
      <c r="AB9" s="1085" t="s">
        <v>982</v>
      </c>
      <c r="AC9" s="1086"/>
      <c r="AD9" s="1086"/>
      <c r="AE9" s="1087"/>
      <c r="AF9" s="1085" t="s">
        <v>982</v>
      </c>
      <c r="AG9" s="1086"/>
      <c r="AH9" s="1086"/>
      <c r="AI9" s="1087"/>
      <c r="AJ9" s="1085" t="s">
        <v>982</v>
      </c>
      <c r="AK9" s="1086"/>
      <c r="AL9" s="1086"/>
      <c r="AM9" s="1087"/>
    </row>
    <row r="10" spans="1:39" s="2" customFormat="1" ht="6" customHeight="1">
      <c r="A10" s="11"/>
      <c r="B10" s="182"/>
      <c r="C10" s="6"/>
      <c r="D10" s="808"/>
      <c r="E10" s="805"/>
      <c r="F10" s="805"/>
      <c r="G10" s="806"/>
      <c r="H10" s="807"/>
      <c r="I10" s="805"/>
      <c r="J10" s="805"/>
      <c r="K10" s="806"/>
      <c r="L10" s="807"/>
      <c r="M10" s="805"/>
      <c r="N10" s="805"/>
      <c r="O10" s="806"/>
      <c r="P10" s="807"/>
      <c r="Q10" s="805"/>
      <c r="R10" s="805"/>
      <c r="S10" s="806"/>
      <c r="T10" s="807"/>
      <c r="U10" s="805"/>
      <c r="V10" s="805"/>
      <c r="W10" s="806"/>
      <c r="X10" s="807"/>
      <c r="Y10" s="805"/>
      <c r="Z10" s="805"/>
      <c r="AA10" s="806"/>
      <c r="AB10" s="807"/>
      <c r="AC10" s="805"/>
      <c r="AD10" s="805"/>
      <c r="AE10" s="806"/>
      <c r="AF10" s="807"/>
      <c r="AG10" s="805"/>
      <c r="AH10" s="805"/>
      <c r="AI10" s="806"/>
      <c r="AJ10" s="807"/>
      <c r="AK10" s="805"/>
      <c r="AL10" s="805"/>
      <c r="AM10" s="806"/>
    </row>
    <row r="11" spans="1:39" s="4" customFormat="1" ht="18" customHeight="1">
      <c r="A11" s="11"/>
      <c r="B11" s="181" t="s">
        <v>722</v>
      </c>
      <c r="C11" s="6"/>
      <c r="D11" s="1088" t="s">
        <v>982</v>
      </c>
      <c r="E11" s="1086"/>
      <c r="F11" s="1086"/>
      <c r="G11" s="1087"/>
      <c r="H11" s="1085" t="s">
        <v>982</v>
      </c>
      <c r="I11" s="1086"/>
      <c r="J11" s="1086"/>
      <c r="K11" s="1087"/>
      <c r="L11" s="1085" t="s">
        <v>982</v>
      </c>
      <c r="M11" s="1086"/>
      <c r="N11" s="1086"/>
      <c r="O11" s="1087"/>
      <c r="P11" s="1085" t="s">
        <v>982</v>
      </c>
      <c r="Q11" s="1086"/>
      <c r="R11" s="1086"/>
      <c r="S11" s="1087"/>
      <c r="T11" s="1085" t="s">
        <v>982</v>
      </c>
      <c r="U11" s="1086"/>
      <c r="V11" s="1086"/>
      <c r="W11" s="1087"/>
      <c r="X11" s="1085" t="s">
        <v>982</v>
      </c>
      <c r="Y11" s="1086"/>
      <c r="Z11" s="1086"/>
      <c r="AA11" s="1087"/>
      <c r="AB11" s="1085" t="s">
        <v>982</v>
      </c>
      <c r="AC11" s="1086"/>
      <c r="AD11" s="1086"/>
      <c r="AE11" s="1087"/>
      <c r="AF11" s="1085" t="s">
        <v>982</v>
      </c>
      <c r="AG11" s="1086"/>
      <c r="AH11" s="1086"/>
      <c r="AI11" s="1087"/>
      <c r="AJ11" s="1085" t="s">
        <v>982</v>
      </c>
      <c r="AK11" s="1086"/>
      <c r="AL11" s="1086"/>
      <c r="AM11" s="1087"/>
    </row>
    <row r="12" spans="1:39" s="4" customFormat="1" ht="18" customHeight="1">
      <c r="A12" s="11"/>
      <c r="B12" s="181" t="s">
        <v>723</v>
      </c>
      <c r="C12" s="6"/>
      <c r="D12" s="1102" t="s">
        <v>788</v>
      </c>
      <c r="E12" s="1103"/>
      <c r="F12" s="1103"/>
      <c r="G12" s="1104"/>
      <c r="H12" s="1101">
        <v>2</v>
      </c>
      <c r="I12" s="1086"/>
      <c r="J12" s="1086"/>
      <c r="K12" s="1087"/>
      <c r="L12" s="1085" t="s">
        <v>982</v>
      </c>
      <c r="M12" s="1086"/>
      <c r="N12" s="1086"/>
      <c r="O12" s="1087"/>
      <c r="P12" s="1101">
        <v>2</v>
      </c>
      <c r="Q12" s="1086"/>
      <c r="R12" s="1086"/>
      <c r="S12" s="1087"/>
      <c r="T12" s="1085" t="s">
        <v>982</v>
      </c>
      <c r="U12" s="1086"/>
      <c r="V12" s="1086"/>
      <c r="W12" s="1087"/>
      <c r="X12" s="1085" t="s">
        <v>982</v>
      </c>
      <c r="Y12" s="1086"/>
      <c r="Z12" s="1086"/>
      <c r="AA12" s="1087"/>
      <c r="AB12" s="1085" t="s">
        <v>982</v>
      </c>
      <c r="AC12" s="1086"/>
      <c r="AD12" s="1086"/>
      <c r="AE12" s="1087"/>
      <c r="AF12" s="1101">
        <v>2</v>
      </c>
      <c r="AG12" s="1086"/>
      <c r="AH12" s="1086"/>
      <c r="AI12" s="1087"/>
      <c r="AJ12" s="1085" t="s">
        <v>982</v>
      </c>
      <c r="AK12" s="1086"/>
      <c r="AL12" s="1086"/>
      <c r="AM12" s="1087"/>
    </row>
    <row r="13" spans="1:39" s="4" customFormat="1" ht="18" customHeight="1">
      <c r="A13" s="11"/>
      <c r="B13" s="181" t="s">
        <v>724</v>
      </c>
      <c r="C13" s="6"/>
      <c r="D13" s="1088" t="s">
        <v>982</v>
      </c>
      <c r="E13" s="1086"/>
      <c r="F13" s="1086"/>
      <c r="G13" s="1087"/>
      <c r="H13" s="1085" t="s">
        <v>982</v>
      </c>
      <c r="I13" s="1086"/>
      <c r="J13" s="1086"/>
      <c r="K13" s="1087"/>
      <c r="L13" s="1085" t="s">
        <v>982</v>
      </c>
      <c r="M13" s="1086"/>
      <c r="N13" s="1086"/>
      <c r="O13" s="1087"/>
      <c r="P13" s="1085" t="s">
        <v>982</v>
      </c>
      <c r="Q13" s="1086"/>
      <c r="R13" s="1086"/>
      <c r="S13" s="1087"/>
      <c r="T13" s="1085" t="s">
        <v>982</v>
      </c>
      <c r="U13" s="1086"/>
      <c r="V13" s="1086"/>
      <c r="W13" s="1087"/>
      <c r="X13" s="1085" t="s">
        <v>982</v>
      </c>
      <c r="Y13" s="1086"/>
      <c r="Z13" s="1086"/>
      <c r="AA13" s="1087"/>
      <c r="AB13" s="1085" t="s">
        <v>982</v>
      </c>
      <c r="AC13" s="1086"/>
      <c r="AD13" s="1086"/>
      <c r="AE13" s="1087"/>
      <c r="AF13" s="1085" t="s">
        <v>982</v>
      </c>
      <c r="AG13" s="1086"/>
      <c r="AH13" s="1086"/>
      <c r="AI13" s="1087"/>
      <c r="AJ13" s="1085" t="s">
        <v>982</v>
      </c>
      <c r="AK13" s="1086"/>
      <c r="AL13" s="1086"/>
      <c r="AM13" s="1087"/>
    </row>
    <row r="14" spans="1:39" s="4" customFormat="1" ht="6" customHeight="1">
      <c r="A14" s="11"/>
      <c r="B14" s="182"/>
      <c r="C14" s="6"/>
      <c r="D14" s="808"/>
      <c r="E14" s="805"/>
      <c r="F14" s="805"/>
      <c r="G14" s="806"/>
      <c r="H14" s="807"/>
      <c r="I14" s="805"/>
      <c r="J14" s="805"/>
      <c r="K14" s="806"/>
      <c r="L14" s="807"/>
      <c r="M14" s="805"/>
      <c r="N14" s="805"/>
      <c r="O14" s="806"/>
      <c r="P14" s="807"/>
      <c r="Q14" s="805"/>
      <c r="R14" s="805"/>
      <c r="S14" s="806"/>
      <c r="T14" s="807"/>
      <c r="U14" s="805"/>
      <c r="V14" s="805"/>
      <c r="W14" s="806"/>
      <c r="X14" s="807"/>
      <c r="Y14" s="805"/>
      <c r="Z14" s="805"/>
      <c r="AA14" s="806"/>
      <c r="AB14" s="807"/>
      <c r="AC14" s="805"/>
      <c r="AD14" s="805"/>
      <c r="AE14" s="806"/>
      <c r="AF14" s="807"/>
      <c r="AG14" s="805"/>
      <c r="AH14" s="805"/>
      <c r="AI14" s="806"/>
      <c r="AJ14" s="807"/>
      <c r="AK14" s="805"/>
      <c r="AL14" s="805"/>
      <c r="AM14" s="806"/>
    </row>
    <row r="15" spans="1:39" s="4" customFormat="1" ht="18" customHeight="1">
      <c r="A15" s="11"/>
      <c r="B15" s="181" t="s">
        <v>326</v>
      </c>
      <c r="C15" s="6"/>
      <c r="D15" s="1088" t="s">
        <v>982</v>
      </c>
      <c r="E15" s="1086"/>
      <c r="F15" s="1086"/>
      <c r="G15" s="1087"/>
      <c r="H15" s="1085" t="s">
        <v>982</v>
      </c>
      <c r="I15" s="1086"/>
      <c r="J15" s="1086"/>
      <c r="K15" s="1087"/>
      <c r="L15" s="1085" t="s">
        <v>982</v>
      </c>
      <c r="M15" s="1086"/>
      <c r="N15" s="1086"/>
      <c r="O15" s="1087"/>
      <c r="P15" s="1085" t="s">
        <v>982</v>
      </c>
      <c r="Q15" s="1086"/>
      <c r="R15" s="1086"/>
      <c r="S15" s="1087"/>
      <c r="T15" s="1085" t="s">
        <v>982</v>
      </c>
      <c r="U15" s="1086"/>
      <c r="V15" s="1086"/>
      <c r="W15" s="1087"/>
      <c r="X15" s="1085" t="s">
        <v>982</v>
      </c>
      <c r="Y15" s="1086"/>
      <c r="Z15" s="1086"/>
      <c r="AA15" s="1087"/>
      <c r="AB15" s="1085" t="s">
        <v>982</v>
      </c>
      <c r="AC15" s="1086"/>
      <c r="AD15" s="1086"/>
      <c r="AE15" s="1087"/>
      <c r="AF15" s="1085" t="s">
        <v>982</v>
      </c>
      <c r="AG15" s="1086"/>
      <c r="AH15" s="1086"/>
      <c r="AI15" s="1087"/>
      <c r="AJ15" s="1085" t="s">
        <v>982</v>
      </c>
      <c r="AK15" s="1086"/>
      <c r="AL15" s="1086"/>
      <c r="AM15" s="1087"/>
    </row>
    <row r="16" spans="1:39" s="4" customFormat="1" ht="18" customHeight="1">
      <c r="A16" s="11"/>
      <c r="B16" s="181" t="s">
        <v>327</v>
      </c>
      <c r="C16" s="6"/>
      <c r="D16" s="1088" t="s">
        <v>982</v>
      </c>
      <c r="E16" s="1086"/>
      <c r="F16" s="1086"/>
      <c r="G16" s="1087"/>
      <c r="H16" s="1085" t="s">
        <v>982</v>
      </c>
      <c r="I16" s="1086"/>
      <c r="J16" s="1086"/>
      <c r="K16" s="1087"/>
      <c r="L16" s="1085" t="s">
        <v>982</v>
      </c>
      <c r="M16" s="1086"/>
      <c r="N16" s="1086"/>
      <c r="O16" s="1087"/>
      <c r="P16" s="1085" t="s">
        <v>982</v>
      </c>
      <c r="Q16" s="1086"/>
      <c r="R16" s="1086"/>
      <c r="S16" s="1087"/>
      <c r="T16" s="1085" t="s">
        <v>982</v>
      </c>
      <c r="U16" s="1086"/>
      <c r="V16" s="1086"/>
      <c r="W16" s="1087"/>
      <c r="X16" s="1085" t="s">
        <v>982</v>
      </c>
      <c r="Y16" s="1086"/>
      <c r="Z16" s="1086"/>
      <c r="AA16" s="1087"/>
      <c r="AB16" s="1085" t="s">
        <v>982</v>
      </c>
      <c r="AC16" s="1086"/>
      <c r="AD16" s="1086"/>
      <c r="AE16" s="1087"/>
      <c r="AF16" s="1085" t="s">
        <v>982</v>
      </c>
      <c r="AG16" s="1086"/>
      <c r="AH16" s="1086"/>
      <c r="AI16" s="1087"/>
      <c r="AJ16" s="1085" t="s">
        <v>982</v>
      </c>
      <c r="AK16" s="1086"/>
      <c r="AL16" s="1086"/>
      <c r="AM16" s="1087"/>
    </row>
    <row r="17" spans="1:39" s="4" customFormat="1" ht="18" customHeight="1">
      <c r="A17" s="11"/>
      <c r="B17" s="181" t="s">
        <v>328</v>
      </c>
      <c r="C17" s="6"/>
      <c r="D17" s="1088" t="s">
        <v>982</v>
      </c>
      <c r="E17" s="1086"/>
      <c r="F17" s="1086"/>
      <c r="G17" s="1087"/>
      <c r="H17" s="1085" t="s">
        <v>982</v>
      </c>
      <c r="I17" s="1086"/>
      <c r="J17" s="1086"/>
      <c r="K17" s="1087"/>
      <c r="L17" s="1085" t="s">
        <v>982</v>
      </c>
      <c r="M17" s="1086"/>
      <c r="N17" s="1086"/>
      <c r="O17" s="1087"/>
      <c r="P17" s="1085" t="s">
        <v>982</v>
      </c>
      <c r="Q17" s="1086"/>
      <c r="R17" s="1086"/>
      <c r="S17" s="1087"/>
      <c r="T17" s="1085" t="s">
        <v>982</v>
      </c>
      <c r="U17" s="1086"/>
      <c r="V17" s="1086"/>
      <c r="W17" s="1087"/>
      <c r="X17" s="1085" t="s">
        <v>982</v>
      </c>
      <c r="Y17" s="1086"/>
      <c r="Z17" s="1086"/>
      <c r="AA17" s="1087"/>
      <c r="AB17" s="1085" t="s">
        <v>982</v>
      </c>
      <c r="AC17" s="1086"/>
      <c r="AD17" s="1086"/>
      <c r="AE17" s="1087"/>
      <c r="AF17" s="1085" t="s">
        <v>982</v>
      </c>
      <c r="AG17" s="1086"/>
      <c r="AH17" s="1086"/>
      <c r="AI17" s="1087"/>
      <c r="AJ17" s="1085" t="s">
        <v>982</v>
      </c>
      <c r="AK17" s="1086"/>
      <c r="AL17" s="1086"/>
      <c r="AM17" s="1087"/>
    </row>
    <row r="18" spans="1:39" s="2" customFormat="1" ht="6" customHeight="1">
      <c r="A18" s="11"/>
      <c r="B18" s="15"/>
      <c r="C18" s="6"/>
      <c r="D18" s="809"/>
      <c r="E18" s="803"/>
      <c r="F18" s="803"/>
      <c r="G18" s="804"/>
      <c r="H18" s="807"/>
      <c r="I18" s="805"/>
      <c r="J18" s="805"/>
      <c r="K18" s="806"/>
      <c r="L18" s="807"/>
      <c r="M18" s="805"/>
      <c r="N18" s="805"/>
      <c r="O18" s="806"/>
      <c r="P18" s="807"/>
      <c r="Q18" s="805"/>
      <c r="R18" s="805"/>
      <c r="S18" s="806"/>
      <c r="T18" s="807"/>
      <c r="U18" s="805"/>
      <c r="V18" s="805"/>
      <c r="W18" s="806"/>
      <c r="X18" s="807"/>
      <c r="Y18" s="805"/>
      <c r="Z18" s="805"/>
      <c r="AA18" s="806"/>
      <c r="AB18" s="807"/>
      <c r="AC18" s="805"/>
      <c r="AD18" s="805"/>
      <c r="AE18" s="806"/>
      <c r="AF18" s="807"/>
      <c r="AG18" s="805"/>
      <c r="AH18" s="805"/>
      <c r="AI18" s="806"/>
      <c r="AJ18" s="807"/>
      <c r="AK18" s="805"/>
      <c r="AL18" s="805"/>
      <c r="AM18" s="806"/>
    </row>
    <row r="19" spans="1:39" s="2" customFormat="1" ht="18" customHeight="1" thickBot="1">
      <c r="A19" s="3"/>
      <c r="B19" s="355" t="s">
        <v>329</v>
      </c>
      <c r="C19" s="17"/>
      <c r="D19" s="1105" t="s">
        <v>982</v>
      </c>
      <c r="E19" s="1091"/>
      <c r="F19" s="1091"/>
      <c r="G19" s="1092"/>
      <c r="H19" s="1090" t="s">
        <v>982</v>
      </c>
      <c r="I19" s="1091"/>
      <c r="J19" s="1091"/>
      <c r="K19" s="1092"/>
      <c r="L19" s="1090" t="s">
        <v>982</v>
      </c>
      <c r="M19" s="1091"/>
      <c r="N19" s="1091"/>
      <c r="O19" s="1092"/>
      <c r="P19" s="1090" t="s">
        <v>982</v>
      </c>
      <c r="Q19" s="1091"/>
      <c r="R19" s="1091"/>
      <c r="S19" s="1092"/>
      <c r="T19" s="1090" t="s">
        <v>982</v>
      </c>
      <c r="U19" s="1091"/>
      <c r="V19" s="1091"/>
      <c r="W19" s="1092"/>
      <c r="X19" s="1090" t="s">
        <v>982</v>
      </c>
      <c r="Y19" s="1091"/>
      <c r="Z19" s="1091"/>
      <c r="AA19" s="1092"/>
      <c r="AB19" s="1090" t="s">
        <v>982</v>
      </c>
      <c r="AC19" s="1091"/>
      <c r="AD19" s="1091"/>
      <c r="AE19" s="1092"/>
      <c r="AF19" s="1090" t="s">
        <v>982</v>
      </c>
      <c r="AG19" s="1091"/>
      <c r="AH19" s="1091"/>
      <c r="AI19" s="1092"/>
      <c r="AJ19" s="1090" t="s">
        <v>982</v>
      </c>
      <c r="AK19" s="1091"/>
      <c r="AL19" s="1091"/>
      <c r="AM19" s="1092"/>
    </row>
    <row r="20" s="2" customFormat="1" ht="24" customHeight="1" thickBot="1"/>
    <row r="21" spans="1:39" s="2" customFormat="1" ht="16.5" customHeight="1">
      <c r="A21" s="914"/>
      <c r="B21" s="917" t="s">
        <v>314</v>
      </c>
      <c r="C21" s="10"/>
      <c r="D21" s="973" t="s">
        <v>330</v>
      </c>
      <c r="E21" s="964"/>
      <c r="F21" s="964"/>
      <c r="G21" s="964"/>
      <c r="H21" s="964"/>
      <c r="I21" s="964"/>
      <c r="J21" s="964"/>
      <c r="K21" s="964"/>
      <c r="L21" s="964"/>
      <c r="M21" s="964"/>
      <c r="N21" s="964"/>
      <c r="O21" s="964"/>
      <c r="P21" s="910" t="s">
        <v>331</v>
      </c>
      <c r="Q21" s="964"/>
      <c r="R21" s="964"/>
      <c r="S21" s="964"/>
      <c r="T21" s="964"/>
      <c r="U21" s="964"/>
      <c r="V21" s="964"/>
      <c r="W21" s="964"/>
      <c r="X21" s="964"/>
      <c r="Y21" s="964"/>
      <c r="Z21" s="964"/>
      <c r="AA21" s="966"/>
      <c r="AB21" s="910" t="s">
        <v>332</v>
      </c>
      <c r="AC21" s="964"/>
      <c r="AD21" s="964"/>
      <c r="AE21" s="964"/>
      <c r="AF21" s="964"/>
      <c r="AG21" s="964"/>
      <c r="AH21" s="964"/>
      <c r="AI21" s="964"/>
      <c r="AJ21" s="964"/>
      <c r="AK21" s="964"/>
      <c r="AL21" s="964"/>
      <c r="AM21" s="964"/>
    </row>
    <row r="22" spans="1:39" s="2" customFormat="1" ht="16.5" customHeight="1">
      <c r="A22" s="918"/>
      <c r="B22" s="918"/>
      <c r="C22" s="6"/>
      <c r="D22" s="1106" t="s">
        <v>787</v>
      </c>
      <c r="E22" s="1093"/>
      <c r="F22" s="1006"/>
      <c r="G22" s="1004" t="s">
        <v>789</v>
      </c>
      <c r="H22" s="1093"/>
      <c r="I22" s="1006"/>
      <c r="J22" s="1004" t="s">
        <v>319</v>
      </c>
      <c r="K22" s="1093"/>
      <c r="L22" s="1006"/>
      <c r="M22" s="1004" t="s">
        <v>790</v>
      </c>
      <c r="N22" s="1093"/>
      <c r="O22" s="1006"/>
      <c r="P22" s="1107" t="s">
        <v>787</v>
      </c>
      <c r="Q22" s="1093"/>
      <c r="R22" s="1006"/>
      <c r="S22" s="1004" t="s">
        <v>789</v>
      </c>
      <c r="T22" s="1093"/>
      <c r="U22" s="1006"/>
      <c r="V22" s="1004" t="s">
        <v>319</v>
      </c>
      <c r="W22" s="1093"/>
      <c r="X22" s="1006"/>
      <c r="Y22" s="1004" t="s">
        <v>790</v>
      </c>
      <c r="Z22" s="1093"/>
      <c r="AA22" s="1093"/>
      <c r="AB22" s="1004" t="s">
        <v>787</v>
      </c>
      <c r="AC22" s="1093"/>
      <c r="AD22" s="1006"/>
      <c r="AE22" s="1004" t="s">
        <v>789</v>
      </c>
      <c r="AF22" s="1093"/>
      <c r="AG22" s="1006"/>
      <c r="AH22" s="1004" t="s">
        <v>319</v>
      </c>
      <c r="AI22" s="1093"/>
      <c r="AJ22" s="1006"/>
      <c r="AK22" s="1004" t="s">
        <v>790</v>
      </c>
      <c r="AL22" s="1093"/>
      <c r="AM22" s="1093"/>
    </row>
    <row r="23" spans="1:39" s="2" customFormat="1" ht="25.5" customHeight="1" thickBot="1">
      <c r="A23" s="919"/>
      <c r="B23" s="919"/>
      <c r="C23" s="17"/>
      <c r="D23" s="1100" t="s">
        <v>322</v>
      </c>
      <c r="E23" s="919"/>
      <c r="F23" s="1089"/>
      <c r="G23" s="1010" t="s">
        <v>323</v>
      </c>
      <c r="H23" s="919"/>
      <c r="I23" s="1089"/>
      <c r="J23" s="1010" t="s">
        <v>324</v>
      </c>
      <c r="K23" s="919"/>
      <c r="L23" s="1089"/>
      <c r="M23" s="1010" t="s">
        <v>325</v>
      </c>
      <c r="N23" s="919"/>
      <c r="O23" s="1089"/>
      <c r="P23" s="919" t="s">
        <v>322</v>
      </c>
      <c r="Q23" s="919"/>
      <c r="R23" s="1089"/>
      <c r="S23" s="1010" t="s">
        <v>323</v>
      </c>
      <c r="T23" s="919"/>
      <c r="U23" s="1089"/>
      <c r="V23" s="1010" t="s">
        <v>324</v>
      </c>
      <c r="W23" s="919"/>
      <c r="X23" s="1089"/>
      <c r="Y23" s="1010" t="s">
        <v>325</v>
      </c>
      <c r="Z23" s="919"/>
      <c r="AA23" s="1089"/>
      <c r="AB23" s="1010" t="s">
        <v>322</v>
      </c>
      <c r="AC23" s="919"/>
      <c r="AD23" s="1089"/>
      <c r="AE23" s="1010" t="s">
        <v>323</v>
      </c>
      <c r="AF23" s="919"/>
      <c r="AG23" s="1089"/>
      <c r="AH23" s="1010" t="s">
        <v>324</v>
      </c>
      <c r="AI23" s="919"/>
      <c r="AJ23" s="1089"/>
      <c r="AK23" s="1010" t="s">
        <v>325</v>
      </c>
      <c r="AL23" s="919"/>
      <c r="AM23" s="919"/>
    </row>
    <row r="24" spans="1:39" s="2" customFormat="1" ht="18" customHeight="1">
      <c r="A24" s="11"/>
      <c r="B24" s="181" t="s">
        <v>719</v>
      </c>
      <c r="C24" s="6"/>
      <c r="D24" s="1088" t="s">
        <v>1221</v>
      </c>
      <c r="E24" s="1086"/>
      <c r="F24" s="1087"/>
      <c r="G24" s="1085" t="s">
        <v>1221</v>
      </c>
      <c r="H24" s="1086"/>
      <c r="I24" s="1087"/>
      <c r="J24" s="1085" t="s">
        <v>1221</v>
      </c>
      <c r="K24" s="1086"/>
      <c r="L24" s="1087"/>
      <c r="M24" s="1085" t="s">
        <v>1221</v>
      </c>
      <c r="N24" s="1086"/>
      <c r="O24" s="1087"/>
      <c r="P24" s="1085" t="s">
        <v>1221</v>
      </c>
      <c r="Q24" s="1086"/>
      <c r="R24" s="1087"/>
      <c r="S24" s="1085" t="s">
        <v>1221</v>
      </c>
      <c r="T24" s="1086"/>
      <c r="U24" s="1087"/>
      <c r="V24" s="1085" t="s">
        <v>1221</v>
      </c>
      <c r="W24" s="1086"/>
      <c r="X24" s="1087"/>
      <c r="Y24" s="1101">
        <v>1</v>
      </c>
      <c r="Z24" s="1086"/>
      <c r="AA24" s="1086"/>
      <c r="AB24" s="1085" t="s">
        <v>1221</v>
      </c>
      <c r="AC24" s="1086"/>
      <c r="AD24" s="1087"/>
      <c r="AE24" s="1085" t="s">
        <v>1221</v>
      </c>
      <c r="AF24" s="1086"/>
      <c r="AG24" s="1087"/>
      <c r="AH24" s="1085" t="s">
        <v>1221</v>
      </c>
      <c r="AI24" s="1086"/>
      <c r="AJ24" s="1087"/>
      <c r="AK24" s="1085" t="s">
        <v>1221</v>
      </c>
      <c r="AL24" s="1086"/>
      <c r="AM24" s="1086"/>
    </row>
    <row r="25" spans="1:39" s="4" customFormat="1" ht="18" customHeight="1">
      <c r="A25" s="11"/>
      <c r="B25" s="181" t="s">
        <v>720</v>
      </c>
      <c r="C25" s="6"/>
      <c r="D25" s="1088" t="s">
        <v>982</v>
      </c>
      <c r="E25" s="1086"/>
      <c r="F25" s="1087"/>
      <c r="G25" s="1085" t="s">
        <v>982</v>
      </c>
      <c r="H25" s="1086"/>
      <c r="I25" s="1087"/>
      <c r="J25" s="1085" t="s">
        <v>982</v>
      </c>
      <c r="K25" s="1086"/>
      <c r="L25" s="1087"/>
      <c r="M25" s="1085" t="s">
        <v>982</v>
      </c>
      <c r="N25" s="1086"/>
      <c r="O25" s="1087"/>
      <c r="P25" s="1085" t="s">
        <v>982</v>
      </c>
      <c r="Q25" s="1086"/>
      <c r="R25" s="1087"/>
      <c r="S25" s="1085" t="s">
        <v>982</v>
      </c>
      <c r="T25" s="1086"/>
      <c r="U25" s="1087"/>
      <c r="V25" s="1085" t="s">
        <v>982</v>
      </c>
      <c r="W25" s="1086"/>
      <c r="X25" s="1087"/>
      <c r="Y25" s="1085" t="s">
        <v>982</v>
      </c>
      <c r="Z25" s="1086"/>
      <c r="AA25" s="1087"/>
      <c r="AB25" s="1085" t="s">
        <v>982</v>
      </c>
      <c r="AC25" s="1086"/>
      <c r="AD25" s="1087"/>
      <c r="AE25" s="1085" t="s">
        <v>982</v>
      </c>
      <c r="AF25" s="1086"/>
      <c r="AG25" s="1087"/>
      <c r="AH25" s="1085" t="s">
        <v>982</v>
      </c>
      <c r="AI25" s="1086"/>
      <c r="AJ25" s="1087"/>
      <c r="AK25" s="1085" t="s">
        <v>982</v>
      </c>
      <c r="AL25" s="1086"/>
      <c r="AM25" s="1086"/>
    </row>
    <row r="26" spans="1:39" s="4" customFormat="1" ht="18" customHeight="1">
      <c r="A26" s="11"/>
      <c r="B26" s="181" t="s">
        <v>721</v>
      </c>
      <c r="C26" s="6"/>
      <c r="D26" s="1088" t="s">
        <v>982</v>
      </c>
      <c r="E26" s="1086"/>
      <c r="F26" s="1087"/>
      <c r="G26" s="1085" t="s">
        <v>982</v>
      </c>
      <c r="H26" s="1086"/>
      <c r="I26" s="1087"/>
      <c r="J26" s="1085" t="s">
        <v>982</v>
      </c>
      <c r="K26" s="1086"/>
      <c r="L26" s="1087"/>
      <c r="M26" s="1085" t="s">
        <v>982</v>
      </c>
      <c r="N26" s="1086"/>
      <c r="O26" s="1087"/>
      <c r="P26" s="1085" t="s">
        <v>982</v>
      </c>
      <c r="Q26" s="1086"/>
      <c r="R26" s="1087"/>
      <c r="S26" s="1085" t="s">
        <v>982</v>
      </c>
      <c r="T26" s="1086"/>
      <c r="U26" s="1087"/>
      <c r="V26" s="1085" t="s">
        <v>982</v>
      </c>
      <c r="W26" s="1086"/>
      <c r="X26" s="1087"/>
      <c r="Y26" s="1085" t="s">
        <v>982</v>
      </c>
      <c r="Z26" s="1086"/>
      <c r="AA26" s="1087"/>
      <c r="AB26" s="1085" t="s">
        <v>982</v>
      </c>
      <c r="AC26" s="1086"/>
      <c r="AD26" s="1087"/>
      <c r="AE26" s="1085" t="s">
        <v>982</v>
      </c>
      <c r="AF26" s="1086"/>
      <c r="AG26" s="1087"/>
      <c r="AH26" s="1085" t="s">
        <v>982</v>
      </c>
      <c r="AI26" s="1086"/>
      <c r="AJ26" s="1087"/>
      <c r="AK26" s="1085" t="s">
        <v>982</v>
      </c>
      <c r="AL26" s="1086"/>
      <c r="AM26" s="1086"/>
    </row>
    <row r="27" spans="1:39" s="4" customFormat="1" ht="6" customHeight="1">
      <c r="A27" s="11"/>
      <c r="B27" s="182"/>
      <c r="C27" s="6"/>
      <c r="D27" s="808"/>
      <c r="E27" s="805"/>
      <c r="F27" s="806"/>
      <c r="G27" s="807"/>
      <c r="H27" s="805"/>
      <c r="I27" s="806"/>
      <c r="J27" s="807"/>
      <c r="K27" s="805"/>
      <c r="L27" s="806"/>
      <c r="M27" s="807"/>
      <c r="N27" s="805"/>
      <c r="O27" s="806"/>
      <c r="P27" s="807"/>
      <c r="Q27" s="805"/>
      <c r="R27" s="806"/>
      <c r="S27" s="807"/>
      <c r="T27" s="805"/>
      <c r="U27" s="806"/>
      <c r="V27" s="807"/>
      <c r="W27" s="805"/>
      <c r="X27" s="806"/>
      <c r="Y27" s="807"/>
      <c r="Z27" s="805"/>
      <c r="AA27" s="806"/>
      <c r="AB27" s="807"/>
      <c r="AC27" s="805"/>
      <c r="AD27" s="806"/>
      <c r="AE27" s="807"/>
      <c r="AF27" s="805"/>
      <c r="AG27" s="806"/>
      <c r="AH27" s="807"/>
      <c r="AI27" s="805"/>
      <c r="AJ27" s="806"/>
      <c r="AK27" s="807"/>
      <c r="AL27" s="805"/>
      <c r="AM27" s="805"/>
    </row>
    <row r="28" spans="1:39" s="4" customFormat="1" ht="18" customHeight="1">
      <c r="A28" s="11"/>
      <c r="B28" s="181" t="s">
        <v>722</v>
      </c>
      <c r="C28" s="6"/>
      <c r="D28" s="1088" t="s">
        <v>982</v>
      </c>
      <c r="E28" s="1086"/>
      <c r="F28" s="1087"/>
      <c r="G28" s="1085" t="s">
        <v>982</v>
      </c>
      <c r="H28" s="1086"/>
      <c r="I28" s="1087"/>
      <c r="J28" s="1085" t="s">
        <v>982</v>
      </c>
      <c r="K28" s="1086"/>
      <c r="L28" s="1087"/>
      <c r="M28" s="1085" t="s">
        <v>982</v>
      </c>
      <c r="N28" s="1086"/>
      <c r="O28" s="1087"/>
      <c r="P28" s="1085" t="s">
        <v>982</v>
      </c>
      <c r="Q28" s="1086"/>
      <c r="R28" s="1087"/>
      <c r="S28" s="1085" t="s">
        <v>982</v>
      </c>
      <c r="T28" s="1086"/>
      <c r="U28" s="1087"/>
      <c r="V28" s="1085" t="s">
        <v>982</v>
      </c>
      <c r="W28" s="1086"/>
      <c r="X28" s="1087"/>
      <c r="Y28" s="1085" t="s">
        <v>982</v>
      </c>
      <c r="Z28" s="1086"/>
      <c r="AA28" s="1087"/>
      <c r="AB28" s="1085" t="s">
        <v>982</v>
      </c>
      <c r="AC28" s="1086"/>
      <c r="AD28" s="1087"/>
      <c r="AE28" s="1085" t="s">
        <v>982</v>
      </c>
      <c r="AF28" s="1086"/>
      <c r="AG28" s="1087"/>
      <c r="AH28" s="1085" t="s">
        <v>982</v>
      </c>
      <c r="AI28" s="1086"/>
      <c r="AJ28" s="1087"/>
      <c r="AK28" s="1085" t="s">
        <v>982</v>
      </c>
      <c r="AL28" s="1086"/>
      <c r="AM28" s="1086"/>
    </row>
    <row r="29" spans="1:39" s="2" customFormat="1" ht="18" customHeight="1">
      <c r="A29" s="11"/>
      <c r="B29" s="181" t="s">
        <v>723</v>
      </c>
      <c r="C29" s="6"/>
      <c r="D29" s="1088" t="s">
        <v>982</v>
      </c>
      <c r="E29" s="1086"/>
      <c r="F29" s="1087"/>
      <c r="G29" s="1085" t="s">
        <v>982</v>
      </c>
      <c r="H29" s="1086"/>
      <c r="I29" s="1087"/>
      <c r="J29" s="1085" t="s">
        <v>982</v>
      </c>
      <c r="K29" s="1086"/>
      <c r="L29" s="1087"/>
      <c r="M29" s="1085" t="s">
        <v>982</v>
      </c>
      <c r="N29" s="1086"/>
      <c r="O29" s="1087"/>
      <c r="P29" s="1101">
        <v>2</v>
      </c>
      <c r="Q29" s="1086"/>
      <c r="R29" s="1087"/>
      <c r="S29" s="1085" t="s">
        <v>982</v>
      </c>
      <c r="T29" s="1086"/>
      <c r="U29" s="1087"/>
      <c r="V29" s="1085" t="s">
        <v>982</v>
      </c>
      <c r="W29" s="1086"/>
      <c r="X29" s="1087"/>
      <c r="Y29" s="1085" t="s">
        <v>982</v>
      </c>
      <c r="Z29" s="1086"/>
      <c r="AA29" s="1087"/>
      <c r="AB29" s="1085" t="s">
        <v>982</v>
      </c>
      <c r="AC29" s="1086"/>
      <c r="AD29" s="1087"/>
      <c r="AE29" s="1085" t="s">
        <v>982</v>
      </c>
      <c r="AF29" s="1086"/>
      <c r="AG29" s="1087"/>
      <c r="AH29" s="1085" t="s">
        <v>982</v>
      </c>
      <c r="AI29" s="1086"/>
      <c r="AJ29" s="1087"/>
      <c r="AK29" s="1085" t="s">
        <v>982</v>
      </c>
      <c r="AL29" s="1086"/>
      <c r="AM29" s="1086"/>
    </row>
    <row r="30" spans="1:39" s="4" customFormat="1" ht="18" customHeight="1">
      <c r="A30" s="11"/>
      <c r="B30" s="181" t="s">
        <v>724</v>
      </c>
      <c r="C30" s="6"/>
      <c r="D30" s="1088" t="s">
        <v>982</v>
      </c>
      <c r="E30" s="1086"/>
      <c r="F30" s="1087"/>
      <c r="G30" s="1085" t="s">
        <v>982</v>
      </c>
      <c r="H30" s="1086"/>
      <c r="I30" s="1087"/>
      <c r="J30" s="1085" t="s">
        <v>982</v>
      </c>
      <c r="K30" s="1086"/>
      <c r="L30" s="1087"/>
      <c r="M30" s="1085" t="s">
        <v>982</v>
      </c>
      <c r="N30" s="1086"/>
      <c r="O30" s="1087"/>
      <c r="P30" s="1085" t="s">
        <v>982</v>
      </c>
      <c r="Q30" s="1086"/>
      <c r="R30" s="1087"/>
      <c r="S30" s="1085" t="s">
        <v>982</v>
      </c>
      <c r="T30" s="1086"/>
      <c r="U30" s="1087"/>
      <c r="V30" s="1085" t="s">
        <v>982</v>
      </c>
      <c r="W30" s="1086"/>
      <c r="X30" s="1087"/>
      <c r="Y30" s="1085" t="s">
        <v>982</v>
      </c>
      <c r="Z30" s="1086"/>
      <c r="AA30" s="1087"/>
      <c r="AB30" s="1085" t="s">
        <v>982</v>
      </c>
      <c r="AC30" s="1086"/>
      <c r="AD30" s="1087"/>
      <c r="AE30" s="1085" t="s">
        <v>982</v>
      </c>
      <c r="AF30" s="1086"/>
      <c r="AG30" s="1087"/>
      <c r="AH30" s="1085" t="s">
        <v>982</v>
      </c>
      <c r="AI30" s="1086"/>
      <c r="AJ30" s="1087"/>
      <c r="AK30" s="1085" t="s">
        <v>982</v>
      </c>
      <c r="AL30" s="1086"/>
      <c r="AM30" s="1086"/>
    </row>
    <row r="31" spans="1:39" s="4" customFormat="1" ht="6" customHeight="1">
      <c r="A31" s="11"/>
      <c r="B31" s="182"/>
      <c r="C31" s="6"/>
      <c r="D31" s="808"/>
      <c r="E31" s="805"/>
      <c r="F31" s="806"/>
      <c r="G31" s="807"/>
      <c r="H31" s="805"/>
      <c r="I31" s="806"/>
      <c r="J31" s="807"/>
      <c r="K31" s="805"/>
      <c r="L31" s="806"/>
      <c r="M31" s="807"/>
      <c r="N31" s="805"/>
      <c r="O31" s="806"/>
      <c r="P31" s="807"/>
      <c r="Q31" s="805"/>
      <c r="R31" s="806"/>
      <c r="S31" s="807"/>
      <c r="T31" s="805"/>
      <c r="U31" s="806"/>
      <c r="V31" s="807"/>
      <c r="W31" s="805"/>
      <c r="X31" s="806"/>
      <c r="Y31" s="807"/>
      <c r="Z31" s="805"/>
      <c r="AA31" s="806"/>
      <c r="AB31" s="807"/>
      <c r="AC31" s="805"/>
      <c r="AD31" s="806"/>
      <c r="AE31" s="807"/>
      <c r="AF31" s="805"/>
      <c r="AG31" s="806"/>
      <c r="AH31" s="807"/>
      <c r="AI31" s="805"/>
      <c r="AJ31" s="806"/>
      <c r="AK31" s="807"/>
      <c r="AL31" s="805"/>
      <c r="AM31" s="805"/>
    </row>
    <row r="32" spans="1:39" s="4" customFormat="1" ht="18" customHeight="1">
      <c r="A32" s="11"/>
      <c r="B32" s="181" t="s">
        <v>326</v>
      </c>
      <c r="C32" s="6"/>
      <c r="D32" s="1088" t="s">
        <v>982</v>
      </c>
      <c r="E32" s="1086"/>
      <c r="F32" s="1087"/>
      <c r="G32" s="1085" t="s">
        <v>982</v>
      </c>
      <c r="H32" s="1086"/>
      <c r="I32" s="1087"/>
      <c r="J32" s="1085" t="s">
        <v>982</v>
      </c>
      <c r="K32" s="1086"/>
      <c r="L32" s="1087"/>
      <c r="M32" s="1085" t="s">
        <v>982</v>
      </c>
      <c r="N32" s="1086"/>
      <c r="O32" s="1087"/>
      <c r="P32" s="1085" t="s">
        <v>982</v>
      </c>
      <c r="Q32" s="1086"/>
      <c r="R32" s="1087"/>
      <c r="S32" s="1085" t="s">
        <v>982</v>
      </c>
      <c r="T32" s="1086"/>
      <c r="U32" s="1087"/>
      <c r="V32" s="1085" t="s">
        <v>982</v>
      </c>
      <c r="W32" s="1086"/>
      <c r="X32" s="1087"/>
      <c r="Y32" s="1085" t="s">
        <v>982</v>
      </c>
      <c r="Z32" s="1086"/>
      <c r="AA32" s="1087"/>
      <c r="AB32" s="1085" t="s">
        <v>982</v>
      </c>
      <c r="AC32" s="1086"/>
      <c r="AD32" s="1087"/>
      <c r="AE32" s="1085" t="s">
        <v>982</v>
      </c>
      <c r="AF32" s="1086"/>
      <c r="AG32" s="1087"/>
      <c r="AH32" s="1085" t="s">
        <v>982</v>
      </c>
      <c r="AI32" s="1086"/>
      <c r="AJ32" s="1087"/>
      <c r="AK32" s="1085" t="s">
        <v>982</v>
      </c>
      <c r="AL32" s="1086"/>
      <c r="AM32" s="1086"/>
    </row>
    <row r="33" spans="1:39" s="4" customFormat="1" ht="18" customHeight="1">
      <c r="A33" s="11"/>
      <c r="B33" s="181" t="s">
        <v>327</v>
      </c>
      <c r="C33" s="6"/>
      <c r="D33" s="1088" t="s">
        <v>982</v>
      </c>
      <c r="E33" s="1086"/>
      <c r="F33" s="1087"/>
      <c r="G33" s="1085" t="s">
        <v>982</v>
      </c>
      <c r="H33" s="1086"/>
      <c r="I33" s="1087"/>
      <c r="J33" s="1085" t="s">
        <v>982</v>
      </c>
      <c r="K33" s="1086"/>
      <c r="L33" s="1087"/>
      <c r="M33" s="1085" t="s">
        <v>982</v>
      </c>
      <c r="N33" s="1086"/>
      <c r="O33" s="1087"/>
      <c r="P33" s="1085" t="s">
        <v>982</v>
      </c>
      <c r="Q33" s="1086"/>
      <c r="R33" s="1087"/>
      <c r="S33" s="1085" t="s">
        <v>982</v>
      </c>
      <c r="T33" s="1086"/>
      <c r="U33" s="1087"/>
      <c r="V33" s="1085" t="s">
        <v>982</v>
      </c>
      <c r="W33" s="1086"/>
      <c r="X33" s="1087"/>
      <c r="Y33" s="1085" t="s">
        <v>982</v>
      </c>
      <c r="Z33" s="1086"/>
      <c r="AA33" s="1087"/>
      <c r="AB33" s="1085" t="s">
        <v>982</v>
      </c>
      <c r="AC33" s="1086"/>
      <c r="AD33" s="1087"/>
      <c r="AE33" s="1085" t="s">
        <v>982</v>
      </c>
      <c r="AF33" s="1086"/>
      <c r="AG33" s="1087"/>
      <c r="AH33" s="1085" t="s">
        <v>982</v>
      </c>
      <c r="AI33" s="1086"/>
      <c r="AJ33" s="1087"/>
      <c r="AK33" s="1085" t="s">
        <v>982</v>
      </c>
      <c r="AL33" s="1086"/>
      <c r="AM33" s="1086"/>
    </row>
    <row r="34" spans="1:39" s="4" customFormat="1" ht="18" customHeight="1">
      <c r="A34" s="11"/>
      <c r="B34" s="181" t="s">
        <v>333</v>
      </c>
      <c r="C34" s="6"/>
      <c r="D34" s="1088" t="s">
        <v>982</v>
      </c>
      <c r="E34" s="1086"/>
      <c r="F34" s="1087"/>
      <c r="G34" s="1085" t="s">
        <v>982</v>
      </c>
      <c r="H34" s="1086"/>
      <c r="I34" s="1087"/>
      <c r="J34" s="1085" t="s">
        <v>982</v>
      </c>
      <c r="K34" s="1086"/>
      <c r="L34" s="1087"/>
      <c r="M34" s="1085" t="s">
        <v>982</v>
      </c>
      <c r="N34" s="1086"/>
      <c r="O34" s="1087"/>
      <c r="P34" s="1085" t="s">
        <v>982</v>
      </c>
      <c r="Q34" s="1086"/>
      <c r="R34" s="1087"/>
      <c r="S34" s="1085" t="s">
        <v>982</v>
      </c>
      <c r="T34" s="1086"/>
      <c r="U34" s="1087"/>
      <c r="V34" s="1085" t="s">
        <v>982</v>
      </c>
      <c r="W34" s="1086"/>
      <c r="X34" s="1087"/>
      <c r="Y34" s="1085" t="s">
        <v>982</v>
      </c>
      <c r="Z34" s="1086"/>
      <c r="AA34" s="1087"/>
      <c r="AB34" s="1085" t="s">
        <v>982</v>
      </c>
      <c r="AC34" s="1086"/>
      <c r="AD34" s="1087"/>
      <c r="AE34" s="1085" t="s">
        <v>982</v>
      </c>
      <c r="AF34" s="1086"/>
      <c r="AG34" s="1087"/>
      <c r="AH34" s="1085" t="s">
        <v>982</v>
      </c>
      <c r="AI34" s="1086"/>
      <c r="AJ34" s="1087"/>
      <c r="AK34" s="1085" t="s">
        <v>982</v>
      </c>
      <c r="AL34" s="1086"/>
      <c r="AM34" s="1086"/>
    </row>
    <row r="35" spans="1:39" s="2" customFormat="1" ht="6" customHeight="1">
      <c r="A35" s="11"/>
      <c r="B35" s="15"/>
      <c r="C35" s="6"/>
      <c r="D35" s="1108"/>
      <c r="E35" s="1086"/>
      <c r="F35" s="1087"/>
      <c r="G35" s="1101"/>
      <c r="H35" s="1086"/>
      <c r="I35" s="1087"/>
      <c r="J35" s="1101"/>
      <c r="K35" s="1086"/>
      <c r="L35" s="1087"/>
      <c r="M35" s="1101"/>
      <c r="N35" s="1086"/>
      <c r="O35" s="1087"/>
      <c r="P35" s="1101"/>
      <c r="Q35" s="1086"/>
      <c r="R35" s="1087"/>
      <c r="S35" s="1101"/>
      <c r="T35" s="1086"/>
      <c r="U35" s="1087"/>
      <c r="V35" s="1101"/>
      <c r="W35" s="1086"/>
      <c r="X35" s="1087"/>
      <c r="Y35" s="1101"/>
      <c r="Z35" s="1086"/>
      <c r="AA35" s="1087"/>
      <c r="AB35" s="1101"/>
      <c r="AC35" s="1086"/>
      <c r="AD35" s="1087"/>
      <c r="AE35" s="1101"/>
      <c r="AF35" s="1086"/>
      <c r="AG35" s="1087"/>
      <c r="AH35" s="1101"/>
      <c r="AI35" s="1086"/>
      <c r="AJ35" s="1087"/>
      <c r="AK35" s="1101"/>
      <c r="AL35" s="1086"/>
      <c r="AM35" s="1086"/>
    </row>
    <row r="36" spans="1:39" s="2" customFormat="1" ht="18" customHeight="1" thickBot="1">
      <c r="A36" s="3"/>
      <c r="B36" s="355" t="s">
        <v>329</v>
      </c>
      <c r="C36" s="17"/>
      <c r="D36" s="1105" t="s">
        <v>982</v>
      </c>
      <c r="E36" s="1091"/>
      <c r="F36" s="1092"/>
      <c r="G36" s="1090" t="s">
        <v>982</v>
      </c>
      <c r="H36" s="1091"/>
      <c r="I36" s="1092"/>
      <c r="J36" s="1090" t="s">
        <v>982</v>
      </c>
      <c r="K36" s="1091"/>
      <c r="L36" s="1092"/>
      <c r="M36" s="1090" t="s">
        <v>982</v>
      </c>
      <c r="N36" s="1091"/>
      <c r="O36" s="1092"/>
      <c r="P36" s="1090" t="s">
        <v>982</v>
      </c>
      <c r="Q36" s="1091"/>
      <c r="R36" s="1092"/>
      <c r="S36" s="1090" t="s">
        <v>982</v>
      </c>
      <c r="T36" s="1091"/>
      <c r="U36" s="1092"/>
      <c r="V36" s="1090" t="s">
        <v>982</v>
      </c>
      <c r="W36" s="1091"/>
      <c r="X36" s="1092"/>
      <c r="Y36" s="1090" t="s">
        <v>982</v>
      </c>
      <c r="Z36" s="1091"/>
      <c r="AA36" s="1092"/>
      <c r="AB36" s="1090" t="s">
        <v>982</v>
      </c>
      <c r="AC36" s="1091"/>
      <c r="AD36" s="1092"/>
      <c r="AE36" s="1090" t="s">
        <v>982</v>
      </c>
      <c r="AF36" s="1091"/>
      <c r="AG36" s="1092"/>
      <c r="AH36" s="1090" t="s">
        <v>982</v>
      </c>
      <c r="AI36" s="1091"/>
      <c r="AJ36" s="1092"/>
      <c r="AK36" s="1090" t="s">
        <v>982</v>
      </c>
      <c r="AL36" s="1091"/>
      <c r="AM36" s="1091"/>
    </row>
    <row r="37" s="2" customFormat="1" ht="15" customHeight="1">
      <c r="A37" s="183" t="s">
        <v>465</v>
      </c>
    </row>
    <row r="38" s="2" customFormat="1" ht="15" customHeight="1">
      <c r="A38" s="2" t="s">
        <v>466</v>
      </c>
    </row>
  </sheetData>
  <mergeCells count="276">
    <mergeCell ref="AJ12:AM12"/>
    <mergeCell ref="D29:F29"/>
    <mergeCell ref="G29:I29"/>
    <mergeCell ref="J29:L29"/>
    <mergeCell ref="M29:O29"/>
    <mergeCell ref="P29:R29"/>
    <mergeCell ref="S29:U29"/>
    <mergeCell ref="V29:X29"/>
    <mergeCell ref="Y29:AA29"/>
    <mergeCell ref="AB29:AD29"/>
    <mergeCell ref="T12:W12"/>
    <mergeCell ref="X12:AA12"/>
    <mergeCell ref="AB12:AE12"/>
    <mergeCell ref="AF12:AI12"/>
    <mergeCell ref="D12:G12"/>
    <mergeCell ref="H12:K12"/>
    <mergeCell ref="L12:O12"/>
    <mergeCell ref="P12:S12"/>
    <mergeCell ref="AB36:AD36"/>
    <mergeCell ref="AE36:AG36"/>
    <mergeCell ref="AH36:AJ36"/>
    <mergeCell ref="AK36:AM36"/>
    <mergeCell ref="P36:R36"/>
    <mergeCell ref="S36:U36"/>
    <mergeCell ref="V36:X36"/>
    <mergeCell ref="Y36:AA36"/>
    <mergeCell ref="D36:F36"/>
    <mergeCell ref="G36:I36"/>
    <mergeCell ref="J36:L36"/>
    <mergeCell ref="M36:O36"/>
    <mergeCell ref="AB35:AD35"/>
    <mergeCell ref="AE35:AG35"/>
    <mergeCell ref="AH35:AJ35"/>
    <mergeCell ref="AK35:AM35"/>
    <mergeCell ref="P35:R35"/>
    <mergeCell ref="S35:U35"/>
    <mergeCell ref="V35:X35"/>
    <mergeCell ref="Y35:AA35"/>
    <mergeCell ref="D35:F35"/>
    <mergeCell ref="G35:I35"/>
    <mergeCell ref="J35:L35"/>
    <mergeCell ref="M35:O35"/>
    <mergeCell ref="AB25:AD25"/>
    <mergeCell ref="AE25:AG25"/>
    <mergeCell ref="AH25:AJ25"/>
    <mergeCell ref="AK25:AM25"/>
    <mergeCell ref="P25:R25"/>
    <mergeCell ref="S25:U25"/>
    <mergeCell ref="V25:X25"/>
    <mergeCell ref="Y25:AA25"/>
    <mergeCell ref="D25:F25"/>
    <mergeCell ref="G25:I25"/>
    <mergeCell ref="J25:L25"/>
    <mergeCell ref="M25:O25"/>
    <mergeCell ref="AB24:AD24"/>
    <mergeCell ref="AE24:AG24"/>
    <mergeCell ref="AH24:AJ24"/>
    <mergeCell ref="AK24:AM24"/>
    <mergeCell ref="P24:R24"/>
    <mergeCell ref="S24:U24"/>
    <mergeCell ref="V24:X24"/>
    <mergeCell ref="Y24:AA24"/>
    <mergeCell ref="D24:F24"/>
    <mergeCell ref="G24:I24"/>
    <mergeCell ref="J24:L24"/>
    <mergeCell ref="M24:O24"/>
    <mergeCell ref="AB30:AD30"/>
    <mergeCell ref="AE30:AG30"/>
    <mergeCell ref="AH30:AJ30"/>
    <mergeCell ref="AK30:AM30"/>
    <mergeCell ref="P30:R30"/>
    <mergeCell ref="S30:U30"/>
    <mergeCell ref="V30:X30"/>
    <mergeCell ref="Y30:AA30"/>
    <mergeCell ref="D30:F30"/>
    <mergeCell ref="G30:I30"/>
    <mergeCell ref="J30:L30"/>
    <mergeCell ref="M30:O30"/>
    <mergeCell ref="AH26:AJ26"/>
    <mergeCell ref="AK26:AM26"/>
    <mergeCell ref="P26:R26"/>
    <mergeCell ref="S26:U26"/>
    <mergeCell ref="V26:X26"/>
    <mergeCell ref="Y26:AA26"/>
    <mergeCell ref="D26:F26"/>
    <mergeCell ref="G26:I26"/>
    <mergeCell ref="J26:L26"/>
    <mergeCell ref="M26:O26"/>
    <mergeCell ref="P23:R23"/>
    <mergeCell ref="S23:U23"/>
    <mergeCell ref="V23:X23"/>
    <mergeCell ref="AB23:AD23"/>
    <mergeCell ref="D23:F23"/>
    <mergeCell ref="G23:I23"/>
    <mergeCell ref="J23:L23"/>
    <mergeCell ref="M23:O23"/>
    <mergeCell ref="A21:A23"/>
    <mergeCell ref="B21:B23"/>
    <mergeCell ref="D21:O21"/>
    <mergeCell ref="P21:AA21"/>
    <mergeCell ref="Y23:AA23"/>
    <mergeCell ref="D22:F22"/>
    <mergeCell ref="G22:I22"/>
    <mergeCell ref="J22:L22"/>
    <mergeCell ref="M22:O22"/>
    <mergeCell ref="P22:R22"/>
    <mergeCell ref="D19:G19"/>
    <mergeCell ref="H19:K19"/>
    <mergeCell ref="L19:O19"/>
    <mergeCell ref="P19:S19"/>
    <mergeCell ref="AJ8:AM8"/>
    <mergeCell ref="T8:W8"/>
    <mergeCell ref="X8:AA8"/>
    <mergeCell ref="AB8:AE8"/>
    <mergeCell ref="AF8:AI8"/>
    <mergeCell ref="D8:G8"/>
    <mergeCell ref="H8:K8"/>
    <mergeCell ref="L8:O8"/>
    <mergeCell ref="P8:S8"/>
    <mergeCell ref="X7:AA7"/>
    <mergeCell ref="AB7:AE7"/>
    <mergeCell ref="AF7:AI7"/>
    <mergeCell ref="AJ7:AM7"/>
    <mergeCell ref="D13:G13"/>
    <mergeCell ref="H13:K13"/>
    <mergeCell ref="L13:O13"/>
    <mergeCell ref="P13:S13"/>
    <mergeCell ref="T7:W7"/>
    <mergeCell ref="D7:G7"/>
    <mergeCell ref="H7:K7"/>
    <mergeCell ref="L7:O7"/>
    <mergeCell ref="P7:S7"/>
    <mergeCell ref="X9:AA9"/>
    <mergeCell ref="AB9:AE9"/>
    <mergeCell ref="AF9:AI9"/>
    <mergeCell ref="AJ9:AM9"/>
    <mergeCell ref="AJ6:AM6"/>
    <mergeCell ref="AE29:AG29"/>
    <mergeCell ref="AH29:AJ29"/>
    <mergeCell ref="AK29:AM29"/>
    <mergeCell ref="AE28:AG28"/>
    <mergeCell ref="AH28:AJ28"/>
    <mergeCell ref="AK28:AM28"/>
    <mergeCell ref="AJ11:AM11"/>
    <mergeCell ref="AF11:AI11"/>
    <mergeCell ref="AJ15:AM15"/>
    <mergeCell ref="AF5:AI5"/>
    <mergeCell ref="AJ5:AM5"/>
    <mergeCell ref="D6:G6"/>
    <mergeCell ref="H6:K6"/>
    <mergeCell ref="L6:O6"/>
    <mergeCell ref="P6:S6"/>
    <mergeCell ref="T6:W6"/>
    <mergeCell ref="X6:AA6"/>
    <mergeCell ref="AB6:AE6"/>
    <mergeCell ref="AF6:AI6"/>
    <mergeCell ref="P5:S5"/>
    <mergeCell ref="T5:W5"/>
    <mergeCell ref="X5:AA5"/>
    <mergeCell ref="AB5:AE5"/>
    <mergeCell ref="A1:D1"/>
    <mergeCell ref="A2:AM2"/>
    <mergeCell ref="AF3:AM3"/>
    <mergeCell ref="A4:A6"/>
    <mergeCell ref="B4:B6"/>
    <mergeCell ref="D4:G5"/>
    <mergeCell ref="H4:W4"/>
    <mergeCell ref="X4:AM4"/>
    <mergeCell ref="H5:K5"/>
    <mergeCell ref="L5:O5"/>
    <mergeCell ref="D11:G11"/>
    <mergeCell ref="H11:K11"/>
    <mergeCell ref="L11:O11"/>
    <mergeCell ref="P11:S11"/>
    <mergeCell ref="T11:W11"/>
    <mergeCell ref="X11:AA11"/>
    <mergeCell ref="AB11:AE11"/>
    <mergeCell ref="AB21:AM21"/>
    <mergeCell ref="T13:W13"/>
    <mergeCell ref="X13:AA13"/>
    <mergeCell ref="AB13:AE13"/>
    <mergeCell ref="AF13:AI13"/>
    <mergeCell ref="AJ13:AM13"/>
    <mergeCell ref="T15:W15"/>
    <mergeCell ref="P28:R28"/>
    <mergeCell ref="S28:U28"/>
    <mergeCell ref="V28:X28"/>
    <mergeCell ref="Y28:AA28"/>
    <mergeCell ref="D28:F28"/>
    <mergeCell ref="G28:I28"/>
    <mergeCell ref="J28:L28"/>
    <mergeCell ref="M28:O28"/>
    <mergeCell ref="D15:G15"/>
    <mergeCell ref="H15:K15"/>
    <mergeCell ref="L15:O15"/>
    <mergeCell ref="P15:S15"/>
    <mergeCell ref="X15:AA15"/>
    <mergeCell ref="AB15:AE15"/>
    <mergeCell ref="AB28:AD28"/>
    <mergeCell ref="S22:U22"/>
    <mergeCell ref="V22:X22"/>
    <mergeCell ref="Y22:AA22"/>
    <mergeCell ref="AB22:AD22"/>
    <mergeCell ref="AE22:AG22"/>
    <mergeCell ref="T19:W19"/>
    <mergeCell ref="AF15:AI15"/>
    <mergeCell ref="P32:R32"/>
    <mergeCell ref="S32:U32"/>
    <mergeCell ref="V32:X32"/>
    <mergeCell ref="Y32:AA32"/>
    <mergeCell ref="D32:F32"/>
    <mergeCell ref="G32:I32"/>
    <mergeCell ref="J32:L32"/>
    <mergeCell ref="M32:O32"/>
    <mergeCell ref="AH22:AJ22"/>
    <mergeCell ref="AK22:AM22"/>
    <mergeCell ref="AF19:AI19"/>
    <mergeCell ref="AJ19:AM19"/>
    <mergeCell ref="D16:G16"/>
    <mergeCell ref="H16:K16"/>
    <mergeCell ref="L16:O16"/>
    <mergeCell ref="P16:S16"/>
    <mergeCell ref="AB33:AD33"/>
    <mergeCell ref="T16:W16"/>
    <mergeCell ref="X16:AA16"/>
    <mergeCell ref="AB16:AE16"/>
    <mergeCell ref="AE32:AG32"/>
    <mergeCell ref="AE23:AG23"/>
    <mergeCell ref="AB32:AD32"/>
    <mergeCell ref="X19:AA19"/>
    <mergeCell ref="AB19:AE19"/>
    <mergeCell ref="AB26:AD26"/>
    <mergeCell ref="P33:R33"/>
    <mergeCell ref="S33:U33"/>
    <mergeCell ref="V33:X33"/>
    <mergeCell ref="Y33:AA33"/>
    <mergeCell ref="D33:F33"/>
    <mergeCell ref="G33:I33"/>
    <mergeCell ref="J33:L33"/>
    <mergeCell ref="M33:O33"/>
    <mergeCell ref="AE33:AG33"/>
    <mergeCell ref="AH33:AJ33"/>
    <mergeCell ref="AK33:AM33"/>
    <mergeCell ref="AJ16:AM16"/>
    <mergeCell ref="AF16:AI16"/>
    <mergeCell ref="AH32:AJ32"/>
    <mergeCell ref="AK32:AM32"/>
    <mergeCell ref="AH23:AJ23"/>
    <mergeCell ref="AK23:AM23"/>
    <mergeCell ref="AE26:AG26"/>
    <mergeCell ref="D17:G17"/>
    <mergeCell ref="H17:K17"/>
    <mergeCell ref="L17:O17"/>
    <mergeCell ref="P17:S17"/>
    <mergeCell ref="AJ17:AM17"/>
    <mergeCell ref="D9:G9"/>
    <mergeCell ref="H9:K9"/>
    <mergeCell ref="L9:O9"/>
    <mergeCell ref="P9:S9"/>
    <mergeCell ref="T9:W9"/>
    <mergeCell ref="T17:W17"/>
    <mergeCell ref="X17:AA17"/>
    <mergeCell ref="AB17:AE17"/>
    <mergeCell ref="AF17:AI17"/>
    <mergeCell ref="D34:F34"/>
    <mergeCell ref="G34:I34"/>
    <mergeCell ref="J34:L34"/>
    <mergeCell ref="M34:O34"/>
    <mergeCell ref="P34:R34"/>
    <mergeCell ref="S34:U34"/>
    <mergeCell ref="V34:X34"/>
    <mergeCell ref="Y34:AA34"/>
    <mergeCell ref="AB34:AD34"/>
    <mergeCell ref="AE34:AG34"/>
    <mergeCell ref="AH34:AJ34"/>
    <mergeCell ref="AK34:AM34"/>
  </mergeCells>
  <printOptions/>
  <pageMargins left="1.141732283464567" right="1.141732283464567" top="1.5748031496062993" bottom="1.5748031496062993" header="0.5118110236220472" footer="0.9055118110236221"/>
  <pageSetup firstPageNumber="16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8.xml><?xml version="1.0" encoding="utf-8"?>
<worksheet xmlns="http://schemas.openxmlformats.org/spreadsheetml/2006/main" xmlns:r="http://schemas.openxmlformats.org/officeDocument/2006/relationships">
  <dimension ref="A1:P46"/>
  <sheetViews>
    <sheetView showGridLines="0" zoomScale="130" zoomScaleNormal="130" workbookViewId="0" topLeftCell="A1">
      <selection activeCell="B1" sqref="B1"/>
    </sheetView>
  </sheetViews>
  <sheetFormatPr defaultColWidth="9.00390625" defaultRowHeight="16.5"/>
  <cols>
    <col min="1" max="1" width="0.37109375" style="84" customWidth="1"/>
    <col min="2" max="2" width="11.625" style="84" customWidth="1"/>
    <col min="3" max="3" width="0.37109375" style="84" customWidth="1"/>
    <col min="4" max="5" width="5.125" style="84" customWidth="1"/>
    <col min="6" max="6" width="4.125" style="84" customWidth="1"/>
    <col min="7" max="9" width="5.125" style="84" customWidth="1"/>
    <col min="10" max="10" width="6.125" style="84" customWidth="1"/>
    <col min="11" max="12" width="6.625" style="84" customWidth="1"/>
    <col min="13" max="13" width="5.125" style="84" customWidth="1"/>
    <col min="14" max="14" width="2.625" style="84" customWidth="1"/>
    <col min="15" max="15" width="6.625" style="84" customWidth="1"/>
    <col min="16" max="16384" width="9.00390625" style="84" customWidth="1"/>
  </cols>
  <sheetData>
    <row r="1" spans="2:15" s="1" customFormat="1" ht="18" customHeight="1">
      <c r="B1" s="38"/>
      <c r="C1" s="38"/>
      <c r="O1" s="38" t="s">
        <v>981</v>
      </c>
    </row>
    <row r="2" spans="1:15" s="5" customFormat="1" ht="30" customHeight="1">
      <c r="A2" s="972" t="s">
        <v>780</v>
      </c>
      <c r="B2" s="886"/>
      <c r="C2" s="886"/>
      <c r="D2" s="886"/>
      <c r="E2" s="886"/>
      <c r="F2" s="886"/>
      <c r="G2" s="886"/>
      <c r="H2" s="886"/>
      <c r="I2" s="886"/>
      <c r="J2" s="886"/>
      <c r="K2" s="886"/>
      <c r="L2" s="886"/>
      <c r="M2" s="886"/>
      <c r="N2" s="886"/>
      <c r="O2" s="886"/>
    </row>
    <row r="3" spans="1:15" s="24" customFormat="1" ht="13.5" customHeight="1" thickBot="1">
      <c r="A3" s="249" t="s">
        <v>781</v>
      </c>
      <c r="C3" s="53"/>
      <c r="O3" s="53" t="s">
        <v>1062</v>
      </c>
    </row>
    <row r="4" spans="1:15" s="24" customFormat="1" ht="24" customHeight="1">
      <c r="A4" s="981"/>
      <c r="B4" s="984" t="s">
        <v>1047</v>
      </c>
      <c r="C4" s="54"/>
      <c r="D4" s="1109" t="s">
        <v>1048</v>
      </c>
      <c r="E4" s="1110"/>
      <c r="F4" s="1111" t="s">
        <v>1049</v>
      </c>
      <c r="G4" s="1110"/>
      <c r="H4" s="1111" t="s">
        <v>1050</v>
      </c>
      <c r="I4" s="1110"/>
      <c r="J4" s="1111" t="s">
        <v>1051</v>
      </c>
      <c r="K4" s="1110"/>
      <c r="L4" s="1111" t="s">
        <v>1052</v>
      </c>
      <c r="M4" s="1112"/>
      <c r="N4" s="1112"/>
      <c r="O4" s="1112"/>
    </row>
    <row r="5" spans="1:15" s="24" customFormat="1" ht="24" customHeight="1" thickBot="1">
      <c r="A5" s="983"/>
      <c r="B5" s="983"/>
      <c r="C5" s="49"/>
      <c r="D5" s="356" t="s">
        <v>1053</v>
      </c>
      <c r="E5" s="357" t="s">
        <v>1054</v>
      </c>
      <c r="F5" s="358" t="s">
        <v>1053</v>
      </c>
      <c r="G5" s="358" t="s">
        <v>1054</v>
      </c>
      <c r="H5" s="358" t="s">
        <v>1053</v>
      </c>
      <c r="I5" s="358" t="s">
        <v>1054</v>
      </c>
      <c r="J5" s="358" t="s">
        <v>1053</v>
      </c>
      <c r="K5" s="358" t="s">
        <v>1054</v>
      </c>
      <c r="L5" s="1113" t="s">
        <v>1053</v>
      </c>
      <c r="M5" s="1114"/>
      <c r="N5" s="1113" t="s">
        <v>1054</v>
      </c>
      <c r="O5" s="1115"/>
    </row>
    <row r="6" spans="1:15" s="62" customFormat="1" ht="13.5" customHeight="1">
      <c r="A6" s="55"/>
      <c r="B6" s="322" t="s">
        <v>725</v>
      </c>
      <c r="C6" s="48"/>
      <c r="D6" s="160">
        <v>1</v>
      </c>
      <c r="E6" s="71">
        <v>4.18</v>
      </c>
      <c r="F6" s="314" t="s">
        <v>1020</v>
      </c>
      <c r="G6" s="313" t="s">
        <v>1020</v>
      </c>
      <c r="H6" s="314" t="s">
        <v>1020</v>
      </c>
      <c r="I6" s="313" t="s">
        <v>1020</v>
      </c>
      <c r="J6" s="314" t="s">
        <v>1020</v>
      </c>
      <c r="K6" s="313" t="s">
        <v>1020</v>
      </c>
      <c r="L6" s="60"/>
      <c r="M6" s="161">
        <v>1</v>
      </c>
      <c r="N6" s="72"/>
      <c r="O6" s="361">
        <v>4.18</v>
      </c>
    </row>
    <row r="7" spans="1:15" s="24" customFormat="1" ht="13.5" customHeight="1">
      <c r="A7" s="55"/>
      <c r="B7" s="322" t="s">
        <v>726</v>
      </c>
      <c r="C7" s="48"/>
      <c r="D7" s="147">
        <f>F7+H7</f>
        <v>6</v>
      </c>
      <c r="E7" s="360">
        <f>G7+I7</f>
        <v>7.13</v>
      </c>
      <c r="F7" s="148">
        <v>1</v>
      </c>
      <c r="G7" s="360">
        <v>0.93</v>
      </c>
      <c r="H7" s="148">
        <v>5</v>
      </c>
      <c r="I7" s="360">
        <v>6.2</v>
      </c>
      <c r="J7" s="314" t="s">
        <v>1020</v>
      </c>
      <c r="K7" s="313" t="s">
        <v>1020</v>
      </c>
      <c r="L7" s="60"/>
      <c r="M7" s="349" t="s">
        <v>1020</v>
      </c>
      <c r="N7" s="72"/>
      <c r="O7" s="359" t="s">
        <v>1020</v>
      </c>
    </row>
    <row r="8" spans="1:15" s="62" customFormat="1" ht="13.5" customHeight="1">
      <c r="A8" s="55"/>
      <c r="B8" s="322" t="s">
        <v>727</v>
      </c>
      <c r="C8" s="48"/>
      <c r="D8" s="147">
        <v>9</v>
      </c>
      <c r="E8" s="360">
        <v>37.3</v>
      </c>
      <c r="F8" s="148">
        <v>5</v>
      </c>
      <c r="G8" s="360">
        <v>18.66</v>
      </c>
      <c r="H8" s="148">
        <v>4</v>
      </c>
      <c r="I8" s="360">
        <v>18.64</v>
      </c>
      <c r="J8" s="314" t="s">
        <v>1020</v>
      </c>
      <c r="K8" s="313" t="s">
        <v>1020</v>
      </c>
      <c r="L8" s="60"/>
      <c r="M8" s="349" t="s">
        <v>1020</v>
      </c>
      <c r="N8" s="72"/>
      <c r="O8" s="359" t="s">
        <v>1020</v>
      </c>
    </row>
    <row r="9" spans="1:15" s="62" customFormat="1" ht="3" customHeight="1">
      <c r="A9" s="55"/>
      <c r="B9" s="365"/>
      <c r="C9" s="48"/>
      <c r="D9" s="174"/>
      <c r="E9" s="360"/>
      <c r="F9" s="148"/>
      <c r="G9" s="360"/>
      <c r="H9" s="148"/>
      <c r="I9" s="360"/>
      <c r="J9" s="70"/>
      <c r="K9" s="71"/>
      <c r="L9" s="60"/>
      <c r="M9" s="161"/>
      <c r="N9" s="72"/>
      <c r="O9" s="361"/>
    </row>
    <row r="10" spans="1:15" s="24" customFormat="1" ht="13.5" customHeight="1">
      <c r="A10" s="55"/>
      <c r="B10" s="322" t="s">
        <v>728</v>
      </c>
      <c r="C10" s="48"/>
      <c r="D10" s="314" t="s">
        <v>1020</v>
      </c>
      <c r="E10" s="313" t="s">
        <v>1020</v>
      </c>
      <c r="F10" s="314" t="s">
        <v>1020</v>
      </c>
      <c r="G10" s="313" t="s">
        <v>1020</v>
      </c>
      <c r="H10" s="314" t="s">
        <v>1020</v>
      </c>
      <c r="I10" s="313" t="s">
        <v>1020</v>
      </c>
      <c r="J10" s="314" t="s">
        <v>1020</v>
      </c>
      <c r="K10" s="313" t="s">
        <v>1020</v>
      </c>
      <c r="L10" s="60"/>
      <c r="M10" s="349" t="s">
        <v>1020</v>
      </c>
      <c r="N10" s="72"/>
      <c r="O10" s="359" t="s">
        <v>1020</v>
      </c>
    </row>
    <row r="11" spans="1:15" s="62" customFormat="1" ht="13.5" customHeight="1">
      <c r="A11" s="55"/>
      <c r="B11" s="322" t="s">
        <v>729</v>
      </c>
      <c r="C11" s="48"/>
      <c r="D11" s="70">
        <v>2</v>
      </c>
      <c r="E11" s="71">
        <v>19.08</v>
      </c>
      <c r="F11" s="70">
        <v>2</v>
      </c>
      <c r="G11" s="71">
        <v>19.08</v>
      </c>
      <c r="H11" s="314" t="s">
        <v>1020</v>
      </c>
      <c r="I11" s="313" t="s">
        <v>1020</v>
      </c>
      <c r="J11" s="314" t="s">
        <v>1020</v>
      </c>
      <c r="K11" s="313" t="s">
        <v>1020</v>
      </c>
      <c r="L11" s="60"/>
      <c r="M11" s="349" t="s">
        <v>1020</v>
      </c>
      <c r="N11" s="72"/>
      <c r="O11" s="359" t="s">
        <v>1020</v>
      </c>
    </row>
    <row r="12" spans="1:15" s="62" customFormat="1" ht="13.5" customHeight="1">
      <c r="A12" s="55"/>
      <c r="B12" s="322" t="s">
        <v>1055</v>
      </c>
      <c r="C12" s="48"/>
      <c r="D12" s="314" t="s">
        <v>1020</v>
      </c>
      <c r="E12" s="313" t="s">
        <v>1020</v>
      </c>
      <c r="F12" s="314" t="s">
        <v>1020</v>
      </c>
      <c r="G12" s="313" t="s">
        <v>1020</v>
      </c>
      <c r="H12" s="314" t="s">
        <v>1020</v>
      </c>
      <c r="I12" s="313" t="s">
        <v>1020</v>
      </c>
      <c r="J12" s="314" t="s">
        <v>1020</v>
      </c>
      <c r="K12" s="313" t="s">
        <v>1020</v>
      </c>
      <c r="L12" s="60"/>
      <c r="M12" s="349" t="s">
        <v>1020</v>
      </c>
      <c r="N12" s="72"/>
      <c r="O12" s="359" t="s">
        <v>1020</v>
      </c>
    </row>
    <row r="13" spans="1:15" s="62" customFormat="1" ht="3" customHeight="1">
      <c r="A13" s="55"/>
      <c r="B13" s="365"/>
      <c r="C13" s="48"/>
      <c r="D13" s="70"/>
      <c r="E13" s="71"/>
      <c r="F13" s="70"/>
      <c r="G13" s="71"/>
      <c r="H13" s="70"/>
      <c r="I13" s="71"/>
      <c r="J13" s="70"/>
      <c r="K13" s="71"/>
      <c r="L13" s="60"/>
      <c r="M13" s="161"/>
      <c r="N13" s="72"/>
      <c r="O13" s="361"/>
    </row>
    <row r="14" spans="1:15" s="62" customFormat="1" ht="13.5" customHeight="1">
      <c r="A14" s="55"/>
      <c r="B14" s="322" t="s">
        <v>1041</v>
      </c>
      <c r="C14" s="48"/>
      <c r="D14" s="70">
        <v>1</v>
      </c>
      <c r="E14" s="71">
        <v>4.26</v>
      </c>
      <c r="F14" s="314" t="s">
        <v>1020</v>
      </c>
      <c r="G14" s="313" t="s">
        <v>1020</v>
      </c>
      <c r="H14" s="70">
        <v>1</v>
      </c>
      <c r="I14" s="71">
        <v>4.26</v>
      </c>
      <c r="J14" s="314" t="s">
        <v>1020</v>
      </c>
      <c r="K14" s="313" t="s">
        <v>1020</v>
      </c>
      <c r="L14" s="72"/>
      <c r="M14" s="315" t="s">
        <v>1020</v>
      </c>
      <c r="N14" s="72"/>
      <c r="O14" s="359" t="s">
        <v>1020</v>
      </c>
    </row>
    <row r="15" spans="1:15" s="62" customFormat="1" ht="13.5" customHeight="1">
      <c r="A15" s="55"/>
      <c r="B15" s="322" t="s">
        <v>1042</v>
      </c>
      <c r="C15" s="48"/>
      <c r="D15" s="313" t="s">
        <v>1020</v>
      </c>
      <c r="E15" s="313" t="s">
        <v>1020</v>
      </c>
      <c r="F15" s="313" t="s">
        <v>1020</v>
      </c>
      <c r="G15" s="313" t="s">
        <v>1020</v>
      </c>
      <c r="H15" s="313" t="s">
        <v>1020</v>
      </c>
      <c r="I15" s="313" t="s">
        <v>1020</v>
      </c>
      <c r="J15" s="313" t="s">
        <v>1020</v>
      </c>
      <c r="K15" s="313" t="s">
        <v>1020</v>
      </c>
      <c r="L15" s="72"/>
      <c r="M15" s="315" t="s">
        <v>1020</v>
      </c>
      <c r="N15" s="72"/>
      <c r="O15" s="359" t="s">
        <v>1020</v>
      </c>
    </row>
    <row r="16" spans="1:15" s="62" customFormat="1" ht="13.5" customHeight="1">
      <c r="A16" s="55"/>
      <c r="B16" s="322" t="s">
        <v>1056</v>
      </c>
      <c r="C16" s="48"/>
      <c r="D16" s="313" t="s">
        <v>1020</v>
      </c>
      <c r="E16" s="313" t="s">
        <v>1020</v>
      </c>
      <c r="F16" s="313" t="s">
        <v>1020</v>
      </c>
      <c r="G16" s="313" t="s">
        <v>1020</v>
      </c>
      <c r="H16" s="313" t="s">
        <v>1020</v>
      </c>
      <c r="I16" s="313" t="s">
        <v>1020</v>
      </c>
      <c r="J16" s="313" t="s">
        <v>1020</v>
      </c>
      <c r="K16" s="313" t="s">
        <v>1020</v>
      </c>
      <c r="L16" s="72"/>
      <c r="M16" s="315" t="s">
        <v>1020</v>
      </c>
      <c r="N16" s="72"/>
      <c r="O16" s="359" t="s">
        <v>1020</v>
      </c>
    </row>
    <row r="17" spans="1:15" s="24" customFormat="1" ht="3" customHeight="1">
      <c r="A17" s="55"/>
      <c r="B17" s="73"/>
      <c r="C17" s="48"/>
      <c r="D17" s="160"/>
      <c r="E17" s="71"/>
      <c r="F17" s="70"/>
      <c r="G17" s="71"/>
      <c r="H17" s="70"/>
      <c r="I17" s="71"/>
      <c r="J17" s="70"/>
      <c r="K17" s="71"/>
      <c r="L17" s="60"/>
      <c r="M17" s="161"/>
      <c r="N17" s="72"/>
      <c r="O17" s="361"/>
    </row>
    <row r="18" spans="1:15" s="24" customFormat="1" ht="13.5" customHeight="1" thickBot="1">
      <c r="A18" s="63"/>
      <c r="B18" s="362" t="s">
        <v>1044</v>
      </c>
      <c r="C18" s="49"/>
      <c r="D18" s="316" t="s">
        <v>1020</v>
      </c>
      <c r="E18" s="316" t="s">
        <v>1020</v>
      </c>
      <c r="F18" s="316" t="s">
        <v>1020</v>
      </c>
      <c r="G18" s="316" t="s">
        <v>1020</v>
      </c>
      <c r="H18" s="316" t="s">
        <v>1020</v>
      </c>
      <c r="I18" s="316" t="s">
        <v>1020</v>
      </c>
      <c r="J18" s="316" t="s">
        <v>1020</v>
      </c>
      <c r="K18" s="316" t="s">
        <v>1020</v>
      </c>
      <c r="L18" s="527"/>
      <c r="M18" s="318" t="s">
        <v>1020</v>
      </c>
      <c r="N18" s="527"/>
      <c r="O18" s="363" t="s">
        <v>1020</v>
      </c>
    </row>
    <row r="19" s="24" customFormat="1" ht="12" customHeight="1">
      <c r="A19" s="319" t="s">
        <v>1060</v>
      </c>
    </row>
    <row r="20" s="24" customFormat="1" ht="12" customHeight="1">
      <c r="A20" s="24" t="s">
        <v>1016</v>
      </c>
    </row>
    <row r="21" spans="1:3" ht="12" customHeight="1">
      <c r="A21" s="1"/>
      <c r="C21" s="1"/>
    </row>
    <row r="22" spans="1:15" s="5" customFormat="1" ht="30" customHeight="1">
      <c r="A22" s="972" t="s">
        <v>1059</v>
      </c>
      <c r="B22" s="886"/>
      <c r="C22" s="886"/>
      <c r="D22" s="886"/>
      <c r="E22" s="886"/>
      <c r="F22" s="886"/>
      <c r="G22" s="886"/>
      <c r="H22" s="886"/>
      <c r="I22" s="886"/>
      <c r="J22" s="886"/>
      <c r="K22" s="886"/>
      <c r="L22" s="886"/>
      <c r="M22" s="886"/>
      <c r="N22" s="886"/>
      <c r="O22" s="886"/>
    </row>
    <row r="23" spans="1:15" s="24" customFormat="1" ht="11.25" customHeight="1">
      <c r="A23" s="249" t="s">
        <v>782</v>
      </c>
      <c r="C23" s="53"/>
      <c r="O23" s="156" t="s">
        <v>1019</v>
      </c>
    </row>
    <row r="24" spans="1:15" s="24" customFormat="1" ht="11.25" customHeight="1">
      <c r="A24" s="249" t="s">
        <v>1061</v>
      </c>
      <c r="C24" s="53"/>
      <c r="O24" s="156" t="s">
        <v>1018</v>
      </c>
    </row>
    <row r="25" spans="1:15" s="24" customFormat="1" ht="11.25" customHeight="1" thickBot="1">
      <c r="A25" s="249" t="s">
        <v>783</v>
      </c>
      <c r="C25" s="53"/>
      <c r="O25" s="156" t="s">
        <v>1017</v>
      </c>
    </row>
    <row r="26" spans="1:15" s="24" customFormat="1" ht="24" customHeight="1">
      <c r="A26" s="981"/>
      <c r="B26" s="984" t="s">
        <v>1021</v>
      </c>
      <c r="C26" s="54"/>
      <c r="D26" s="1058" t="s">
        <v>1022</v>
      </c>
      <c r="E26" s="1060"/>
      <c r="F26" s="1061" t="s">
        <v>1023</v>
      </c>
      <c r="G26" s="1059"/>
      <c r="H26" s="1059"/>
      <c r="I26" s="1059"/>
      <c r="J26" s="1059"/>
      <c r="K26" s="1059"/>
      <c r="L26" s="1059"/>
      <c r="M26" s="1059"/>
      <c r="N26" s="1116" t="s">
        <v>1024</v>
      </c>
      <c r="O26" s="981"/>
    </row>
    <row r="27" spans="1:15" s="24" customFormat="1" ht="24" customHeight="1">
      <c r="A27" s="982"/>
      <c r="B27" s="982"/>
      <c r="C27" s="48"/>
      <c r="D27" s="307" t="s">
        <v>955</v>
      </c>
      <c r="E27" s="308" t="s">
        <v>784</v>
      </c>
      <c r="F27" s="308" t="s">
        <v>0</v>
      </c>
      <c r="G27" s="308" t="s">
        <v>785</v>
      </c>
      <c r="H27" s="308" t="s">
        <v>1025</v>
      </c>
      <c r="I27" s="308" t="s">
        <v>1026</v>
      </c>
      <c r="J27" s="308" t="s">
        <v>1027</v>
      </c>
      <c r="K27" s="812" t="s">
        <v>1028</v>
      </c>
      <c r="L27" s="812" t="s">
        <v>1029</v>
      </c>
      <c r="M27" s="812" t="s">
        <v>1030</v>
      </c>
      <c r="N27" s="1069"/>
      <c r="O27" s="982"/>
    </row>
    <row r="28" spans="1:15" s="24" customFormat="1" ht="24" customHeight="1" thickBot="1">
      <c r="A28" s="983"/>
      <c r="B28" s="983"/>
      <c r="C28" s="49"/>
      <c r="D28" s="50" t="s">
        <v>1031</v>
      </c>
      <c r="E28" s="26" t="s">
        <v>1032</v>
      </c>
      <c r="F28" s="26" t="s">
        <v>1033</v>
      </c>
      <c r="G28" s="26" t="s">
        <v>1034</v>
      </c>
      <c r="H28" s="26"/>
      <c r="I28" s="26" t="s">
        <v>1035</v>
      </c>
      <c r="J28" s="26" t="s">
        <v>1036</v>
      </c>
      <c r="K28" s="26" t="s">
        <v>1037</v>
      </c>
      <c r="L28" s="26" t="s">
        <v>1038</v>
      </c>
      <c r="M28" s="26" t="s">
        <v>1039</v>
      </c>
      <c r="N28" s="1117"/>
      <c r="O28" s="983"/>
    </row>
    <row r="29" spans="1:15" s="24" customFormat="1" ht="13.5" customHeight="1">
      <c r="A29" s="55"/>
      <c r="B29" s="322" t="s">
        <v>725</v>
      </c>
      <c r="C29" s="48"/>
      <c r="D29" s="160">
        <v>429</v>
      </c>
      <c r="E29" s="70">
        <v>65616</v>
      </c>
      <c r="F29" s="70">
        <v>502</v>
      </c>
      <c r="G29" s="70">
        <v>275</v>
      </c>
      <c r="H29" s="314" t="s">
        <v>1040</v>
      </c>
      <c r="I29" s="70">
        <v>99</v>
      </c>
      <c r="J29" s="70">
        <v>87</v>
      </c>
      <c r="K29" s="70">
        <v>20</v>
      </c>
      <c r="L29" s="70">
        <v>19</v>
      </c>
      <c r="M29" s="70">
        <v>2</v>
      </c>
      <c r="N29" s="102"/>
      <c r="O29" s="162">
        <v>502</v>
      </c>
    </row>
    <row r="30" spans="1:15" s="24" customFormat="1" ht="13.5" customHeight="1">
      <c r="A30" s="55"/>
      <c r="B30" s="322" t="s">
        <v>726</v>
      </c>
      <c r="C30" s="48"/>
      <c r="D30" s="160">
        <v>393</v>
      </c>
      <c r="E30" s="364">
        <v>69611</v>
      </c>
      <c r="F30" s="70">
        <v>634</v>
      </c>
      <c r="G30" s="70">
        <v>346</v>
      </c>
      <c r="H30" s="314" t="s">
        <v>1020</v>
      </c>
      <c r="I30" s="70">
        <v>129</v>
      </c>
      <c r="J30" s="70">
        <v>116</v>
      </c>
      <c r="K30" s="70">
        <v>22</v>
      </c>
      <c r="L30" s="70">
        <v>20</v>
      </c>
      <c r="M30" s="70">
        <v>1</v>
      </c>
      <c r="N30" s="102"/>
      <c r="O30" s="162">
        <v>642</v>
      </c>
    </row>
    <row r="31" spans="1:15" s="24" customFormat="1" ht="13.5" customHeight="1">
      <c r="A31" s="55"/>
      <c r="B31" s="322" t="s">
        <v>727</v>
      </c>
      <c r="C31" s="48"/>
      <c r="D31" s="160">
        <v>355</v>
      </c>
      <c r="E31" s="364">
        <v>67428</v>
      </c>
      <c r="F31" s="70">
        <v>706</v>
      </c>
      <c r="G31" s="70">
        <v>387</v>
      </c>
      <c r="H31" s="314" t="s">
        <v>1020</v>
      </c>
      <c r="I31" s="70">
        <v>149</v>
      </c>
      <c r="J31" s="70">
        <v>121</v>
      </c>
      <c r="K31" s="70">
        <v>23</v>
      </c>
      <c r="L31" s="70">
        <v>18</v>
      </c>
      <c r="M31" s="70">
        <v>1</v>
      </c>
      <c r="N31" s="102"/>
      <c r="O31" s="162">
        <v>704</v>
      </c>
    </row>
    <row r="32" spans="1:15" s="24" customFormat="1" ht="3" customHeight="1">
      <c r="A32" s="55"/>
      <c r="B32" s="365"/>
      <c r="C32" s="48"/>
      <c r="D32" s="160"/>
      <c r="E32" s="364"/>
      <c r="F32" s="70"/>
      <c r="G32" s="70"/>
      <c r="H32" s="70"/>
      <c r="I32" s="70"/>
      <c r="J32" s="70"/>
      <c r="K32" s="70"/>
      <c r="L32" s="70"/>
      <c r="M32" s="70"/>
      <c r="N32" s="102"/>
      <c r="O32" s="162"/>
    </row>
    <row r="33" spans="1:15" s="51" customFormat="1" ht="13.5" customHeight="1">
      <c r="A33" s="401"/>
      <c r="B33" s="402" t="s">
        <v>728</v>
      </c>
      <c r="C33" s="175"/>
      <c r="D33" s="403">
        <v>715</v>
      </c>
      <c r="E33" s="272">
        <v>140831</v>
      </c>
      <c r="F33" s="404">
        <v>715</v>
      </c>
      <c r="G33" s="404">
        <v>407</v>
      </c>
      <c r="H33" s="391" t="s">
        <v>1020</v>
      </c>
      <c r="I33" s="404">
        <v>151</v>
      </c>
      <c r="J33" s="404">
        <v>116</v>
      </c>
      <c r="K33" s="404">
        <v>23</v>
      </c>
      <c r="L33" s="404">
        <v>17</v>
      </c>
      <c r="M33" s="404">
        <v>1</v>
      </c>
      <c r="N33" s="824"/>
      <c r="O33" s="405">
        <v>730</v>
      </c>
    </row>
    <row r="34" spans="1:15" s="24" customFormat="1" ht="13.5" customHeight="1">
      <c r="A34" s="55"/>
      <c r="B34" s="322" t="s">
        <v>729</v>
      </c>
      <c r="C34" s="48"/>
      <c r="D34" s="160">
        <v>418</v>
      </c>
      <c r="E34" s="364">
        <v>58066</v>
      </c>
      <c r="F34" s="70">
        <v>776</v>
      </c>
      <c r="G34" s="70">
        <v>435</v>
      </c>
      <c r="H34" s="391" t="s">
        <v>1020</v>
      </c>
      <c r="I34" s="70">
        <v>172</v>
      </c>
      <c r="J34" s="70">
        <v>123</v>
      </c>
      <c r="K34" s="70">
        <v>24</v>
      </c>
      <c r="L34" s="70">
        <v>20</v>
      </c>
      <c r="M34" s="70">
        <v>2</v>
      </c>
      <c r="N34" s="72"/>
      <c r="O34" s="162">
        <v>479</v>
      </c>
    </row>
    <row r="35" spans="1:15" s="24" customFormat="1" ht="13.5" customHeight="1">
      <c r="A35" s="55"/>
      <c r="B35" s="322" t="s">
        <v>730</v>
      </c>
      <c r="C35" s="48"/>
      <c r="D35" s="160">
        <v>577</v>
      </c>
      <c r="E35" s="364">
        <v>91243</v>
      </c>
      <c r="F35" s="70">
        <v>776</v>
      </c>
      <c r="G35" s="70">
        <v>440</v>
      </c>
      <c r="H35" s="70">
        <v>9</v>
      </c>
      <c r="I35" s="70">
        <v>176</v>
      </c>
      <c r="J35" s="70">
        <v>127</v>
      </c>
      <c r="K35" s="70">
        <v>25</v>
      </c>
      <c r="L35" s="70">
        <v>21</v>
      </c>
      <c r="M35" s="70">
        <v>1</v>
      </c>
      <c r="N35" s="102"/>
      <c r="O35" s="162">
        <v>799</v>
      </c>
    </row>
    <row r="36" spans="1:15" s="24" customFormat="1" ht="3" customHeight="1">
      <c r="A36" s="55"/>
      <c r="B36" s="365"/>
      <c r="C36" s="48"/>
      <c r="D36" s="160"/>
      <c r="E36" s="364"/>
      <c r="F36" s="70"/>
      <c r="G36" s="70"/>
      <c r="H36" s="70"/>
      <c r="I36" s="70"/>
      <c r="J36" s="70"/>
      <c r="K36" s="70"/>
      <c r="L36" s="70"/>
      <c r="M36" s="70"/>
      <c r="N36" s="102"/>
      <c r="O36" s="162"/>
    </row>
    <row r="37" spans="1:15" s="24" customFormat="1" ht="13.5" customHeight="1">
      <c r="A37" s="55"/>
      <c r="B37" s="322" t="s">
        <v>1041</v>
      </c>
      <c r="C37" s="48"/>
      <c r="D37" s="496">
        <v>549</v>
      </c>
      <c r="E37" s="825">
        <v>86705</v>
      </c>
      <c r="F37" s="101">
        <v>811</v>
      </c>
      <c r="G37" s="101">
        <v>456</v>
      </c>
      <c r="H37" s="101">
        <v>2</v>
      </c>
      <c r="I37" s="101">
        <v>182</v>
      </c>
      <c r="J37" s="101">
        <v>128</v>
      </c>
      <c r="K37" s="101">
        <v>22</v>
      </c>
      <c r="L37" s="101">
        <v>21</v>
      </c>
      <c r="M37" s="314" t="s">
        <v>1020</v>
      </c>
      <c r="N37" s="102"/>
      <c r="O37" s="826">
        <v>851</v>
      </c>
    </row>
    <row r="38" spans="1:15" s="24" customFormat="1" ht="13.5" customHeight="1">
      <c r="A38" s="55"/>
      <c r="B38" s="322" t="s">
        <v>1042</v>
      </c>
      <c r="C38" s="48"/>
      <c r="D38" s="160">
        <v>493</v>
      </c>
      <c r="E38" s="364">
        <v>97956</v>
      </c>
      <c r="F38" s="364">
        <v>797</v>
      </c>
      <c r="G38" s="364">
        <v>445</v>
      </c>
      <c r="H38" s="364">
        <v>2</v>
      </c>
      <c r="I38" s="364">
        <v>180</v>
      </c>
      <c r="J38" s="364">
        <v>125</v>
      </c>
      <c r="K38" s="364">
        <v>24</v>
      </c>
      <c r="L38" s="364">
        <v>21</v>
      </c>
      <c r="M38" s="314" t="s">
        <v>975</v>
      </c>
      <c r="N38" s="72"/>
      <c r="O38" s="827">
        <v>485</v>
      </c>
    </row>
    <row r="39" spans="2:15" ht="13.5" customHeight="1">
      <c r="B39" s="322" t="s">
        <v>1043</v>
      </c>
      <c r="C39" s="48"/>
      <c r="D39" s="477">
        <v>482</v>
      </c>
      <c r="E39" s="102">
        <v>95741</v>
      </c>
      <c r="F39" s="102">
        <v>738</v>
      </c>
      <c r="G39" s="101">
        <v>409</v>
      </c>
      <c r="H39" s="478">
        <v>2</v>
      </c>
      <c r="I39" s="478">
        <v>159</v>
      </c>
      <c r="J39" s="323">
        <v>122</v>
      </c>
      <c r="K39" s="101">
        <v>22</v>
      </c>
      <c r="L39" s="101">
        <v>23</v>
      </c>
      <c r="M39" s="323">
        <v>1</v>
      </c>
      <c r="N39" s="102"/>
      <c r="O39" s="323">
        <v>464</v>
      </c>
    </row>
    <row r="40" spans="2:15" ht="3" customHeight="1">
      <c r="B40" s="365"/>
      <c r="C40" s="48"/>
      <c r="D40" s="477"/>
      <c r="E40" s="102"/>
      <c r="F40" s="102"/>
      <c r="G40" s="101"/>
      <c r="H40" s="478"/>
      <c r="I40" s="478"/>
      <c r="J40" s="323"/>
      <c r="K40" s="101"/>
      <c r="L40" s="101"/>
      <c r="M40" s="323"/>
      <c r="N40" s="102"/>
      <c r="O40" s="323"/>
    </row>
    <row r="41" spans="2:16" ht="13.5" customHeight="1">
      <c r="B41" s="322" t="s">
        <v>1044</v>
      </c>
      <c r="C41" s="48"/>
      <c r="D41" s="496">
        <f>SUM(D43:D44)</f>
        <v>352</v>
      </c>
      <c r="E41" s="101">
        <f aca="true" t="shared" si="0" ref="E41:O41">SUM(E43:E44)</f>
        <v>96755</v>
      </c>
      <c r="F41" s="101">
        <f t="shared" si="0"/>
        <v>738</v>
      </c>
      <c r="G41" s="101">
        <f t="shared" si="0"/>
        <v>387</v>
      </c>
      <c r="H41" s="101">
        <f t="shared" si="0"/>
        <v>2</v>
      </c>
      <c r="I41" s="101">
        <f t="shared" si="0"/>
        <v>164</v>
      </c>
      <c r="J41" s="101">
        <f t="shared" si="0"/>
        <v>124</v>
      </c>
      <c r="K41" s="101">
        <f t="shared" si="0"/>
        <v>22</v>
      </c>
      <c r="L41" s="101">
        <f t="shared" si="0"/>
        <v>21</v>
      </c>
      <c r="M41" s="314" t="s">
        <v>975</v>
      </c>
      <c r="N41" s="102"/>
      <c r="O41" s="323">
        <f t="shared" si="0"/>
        <v>747</v>
      </c>
      <c r="P41" s="400"/>
    </row>
    <row r="42" spans="1:15" s="24" customFormat="1" ht="3" customHeight="1">
      <c r="A42" s="55"/>
      <c r="B42" s="365"/>
      <c r="C42" s="48"/>
      <c r="D42" s="160"/>
      <c r="E42" s="364"/>
      <c r="F42" s="70"/>
      <c r="G42" s="70"/>
      <c r="H42" s="70"/>
      <c r="I42" s="70"/>
      <c r="J42" s="70"/>
      <c r="K42" s="70"/>
      <c r="L42" s="70"/>
      <c r="M42" s="70"/>
      <c r="N42" s="102"/>
      <c r="O42" s="162"/>
    </row>
    <row r="43" spans="1:15" s="24" customFormat="1" ht="24.75" customHeight="1">
      <c r="A43" s="55"/>
      <c r="B43" s="366" t="s">
        <v>1045</v>
      </c>
      <c r="C43" s="48"/>
      <c r="D43" s="160">
        <v>14</v>
      </c>
      <c r="E43" s="70">
        <v>15121</v>
      </c>
      <c r="F43" s="70">
        <v>334</v>
      </c>
      <c r="G43" s="70">
        <v>194</v>
      </c>
      <c r="H43" s="70">
        <v>2</v>
      </c>
      <c r="I43" s="70">
        <v>90</v>
      </c>
      <c r="J43" s="70">
        <v>47</v>
      </c>
      <c r="K43" s="70">
        <v>8</v>
      </c>
      <c r="L43" s="70">
        <v>7</v>
      </c>
      <c r="M43" s="314" t="s">
        <v>975</v>
      </c>
      <c r="N43" s="72"/>
      <c r="O43" s="162">
        <v>347</v>
      </c>
    </row>
    <row r="44" spans="1:15" s="24" customFormat="1" ht="24.75" customHeight="1" thickBot="1">
      <c r="A44" s="63"/>
      <c r="B44" s="367" t="s">
        <v>1046</v>
      </c>
      <c r="C44" s="49"/>
      <c r="D44" s="368">
        <v>338</v>
      </c>
      <c r="E44" s="369">
        <v>81634</v>
      </c>
      <c r="F44" s="369">
        <v>404</v>
      </c>
      <c r="G44" s="369">
        <v>193</v>
      </c>
      <c r="H44" s="392" t="s">
        <v>1020</v>
      </c>
      <c r="I44" s="369">
        <v>74</v>
      </c>
      <c r="J44" s="369">
        <v>77</v>
      </c>
      <c r="K44" s="369">
        <v>14</v>
      </c>
      <c r="L44" s="369">
        <v>14</v>
      </c>
      <c r="M44" s="317" t="s">
        <v>1020</v>
      </c>
      <c r="N44" s="828"/>
      <c r="O44" s="370">
        <v>400</v>
      </c>
    </row>
    <row r="45" s="24" customFormat="1" ht="12" customHeight="1">
      <c r="A45" s="319" t="s">
        <v>1058</v>
      </c>
    </row>
    <row r="46" s="24" customFormat="1" ht="12" customHeight="1">
      <c r="A46" s="24" t="s">
        <v>1057</v>
      </c>
    </row>
  </sheetData>
  <mergeCells count="16">
    <mergeCell ref="A22:O22"/>
    <mergeCell ref="A26:A28"/>
    <mergeCell ref="B26:B28"/>
    <mergeCell ref="D26:E26"/>
    <mergeCell ref="F26:M26"/>
    <mergeCell ref="N26:O28"/>
    <mergeCell ref="A2:O2"/>
    <mergeCell ref="A4:A5"/>
    <mergeCell ref="B4:B5"/>
    <mergeCell ref="D4:E4"/>
    <mergeCell ref="F4:G4"/>
    <mergeCell ref="H4:I4"/>
    <mergeCell ref="J4:K4"/>
    <mergeCell ref="L4:O4"/>
    <mergeCell ref="L5:M5"/>
    <mergeCell ref="N5:O5"/>
  </mergeCells>
  <printOptions/>
  <pageMargins left="1.141732283464567" right="1.141732283464567" top="1.5748031496062993" bottom="1.4960629921259843" header="0.5118110236220472" footer="0.9055118110236221"/>
  <pageSetup firstPageNumber="169"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9.xml><?xml version="1.0" encoding="utf-8"?>
<worksheet xmlns="http://schemas.openxmlformats.org/spreadsheetml/2006/main" xmlns:r="http://schemas.openxmlformats.org/officeDocument/2006/relationships">
  <dimension ref="A1:O39"/>
  <sheetViews>
    <sheetView showGridLines="0" zoomScale="130" zoomScaleNormal="130" workbookViewId="0" topLeftCell="A1">
      <selection activeCell="B1" sqref="B1"/>
    </sheetView>
  </sheetViews>
  <sheetFormatPr defaultColWidth="9.00390625" defaultRowHeight="16.5"/>
  <cols>
    <col min="1" max="1" width="0.37109375" style="84" customWidth="1"/>
    <col min="2" max="2" width="14.125" style="84" customWidth="1"/>
    <col min="3" max="3" width="0.12890625" style="84" customWidth="1"/>
    <col min="4" max="4" width="6.375" style="84" customWidth="1"/>
    <col min="5" max="5" width="5.625" style="84" customWidth="1"/>
    <col min="6" max="6" width="6.625" style="84" customWidth="1"/>
    <col min="7" max="7" width="5.625" style="84" customWidth="1"/>
    <col min="8" max="8" width="6.625" style="84" customWidth="1"/>
    <col min="9" max="9" width="5.625" style="84" customWidth="1"/>
    <col min="10" max="10" width="6.625" style="84" customWidth="1"/>
    <col min="11" max="11" width="5.625" style="84" customWidth="1"/>
    <col min="12" max="12" width="7.125" style="84" customWidth="1"/>
    <col min="13" max="13" width="5.625" style="84" customWidth="1"/>
    <col min="14" max="16384" width="9.00390625" style="84" customWidth="1"/>
  </cols>
  <sheetData>
    <row r="1" s="1" customFormat="1" ht="18" customHeight="1">
      <c r="A1" s="186" t="s">
        <v>973</v>
      </c>
    </row>
    <row r="2" spans="1:13" ht="33.75" customHeight="1">
      <c r="A2" s="972" t="s">
        <v>28</v>
      </c>
      <c r="B2" s="886"/>
      <c r="C2" s="886"/>
      <c r="D2" s="886"/>
      <c r="E2" s="886"/>
      <c r="F2" s="886"/>
      <c r="G2" s="886"/>
      <c r="H2" s="886"/>
      <c r="I2" s="886"/>
      <c r="J2" s="886"/>
      <c r="K2" s="886"/>
      <c r="L2" s="886"/>
      <c r="M2" s="886"/>
    </row>
    <row r="3" s="24" customFormat="1" ht="12.75" customHeight="1">
      <c r="M3" s="320" t="s">
        <v>1</v>
      </c>
    </row>
    <row r="4" s="24" customFormat="1" ht="12.75" customHeight="1" thickBot="1">
      <c r="M4" s="321" t="s">
        <v>2</v>
      </c>
    </row>
    <row r="5" spans="1:13" s="24" customFormat="1" ht="13.5" customHeight="1">
      <c r="A5" s="150"/>
      <c r="B5" s="371" t="s">
        <v>1063</v>
      </c>
      <c r="C5" s="151"/>
      <c r="D5" s="1118" t="s">
        <v>1064</v>
      </c>
      <c r="E5" s="1119"/>
      <c r="F5" s="1116" t="s">
        <v>3</v>
      </c>
      <c r="G5" s="1119"/>
      <c r="H5" s="1116" t="s">
        <v>4</v>
      </c>
      <c r="I5" s="1119"/>
      <c r="J5" s="1116" t="s">
        <v>5</v>
      </c>
      <c r="K5" s="1119"/>
      <c r="L5" s="1116" t="s">
        <v>6</v>
      </c>
      <c r="M5" s="981"/>
    </row>
    <row r="6" spans="1:13" s="24" customFormat="1" ht="13.5" customHeight="1">
      <c r="A6" s="152"/>
      <c r="B6" s="366" t="s">
        <v>1065</v>
      </c>
      <c r="C6" s="153"/>
      <c r="D6" s="988" t="s">
        <v>1066</v>
      </c>
      <c r="E6" s="978"/>
      <c r="F6" s="979" t="s">
        <v>1067</v>
      </c>
      <c r="G6" s="978"/>
      <c r="H6" s="979" t="s">
        <v>1068</v>
      </c>
      <c r="I6" s="978"/>
      <c r="J6" s="979" t="s">
        <v>1069</v>
      </c>
      <c r="K6" s="978"/>
      <c r="L6" s="979" t="s">
        <v>1070</v>
      </c>
      <c r="M6" s="977"/>
    </row>
    <row r="7" spans="1:13" s="24" customFormat="1" ht="25.5" customHeight="1" thickBot="1">
      <c r="A7" s="154"/>
      <c r="B7" s="63" t="s">
        <v>1071</v>
      </c>
      <c r="C7" s="155"/>
      <c r="D7" s="356" t="s">
        <v>1072</v>
      </c>
      <c r="E7" s="357" t="s">
        <v>1073</v>
      </c>
      <c r="F7" s="358" t="s">
        <v>1072</v>
      </c>
      <c r="G7" s="358" t="s">
        <v>1073</v>
      </c>
      <c r="H7" s="358" t="s">
        <v>1072</v>
      </c>
      <c r="I7" s="358" t="s">
        <v>1073</v>
      </c>
      <c r="J7" s="358" t="s">
        <v>1072</v>
      </c>
      <c r="K7" s="358" t="s">
        <v>1073</v>
      </c>
      <c r="L7" s="358" t="s">
        <v>1072</v>
      </c>
      <c r="M7" s="357" t="s">
        <v>1073</v>
      </c>
    </row>
    <row r="8" spans="1:13" s="24" customFormat="1" ht="13.5" customHeight="1">
      <c r="A8" s="152"/>
      <c r="B8" s="322" t="s">
        <v>725</v>
      </c>
      <c r="C8" s="152"/>
      <c r="D8" s="139">
        <v>9004</v>
      </c>
      <c r="E8" s="112">
        <v>473551</v>
      </c>
      <c r="F8" s="112">
        <v>95</v>
      </c>
      <c r="G8" s="112">
        <v>12623</v>
      </c>
      <c r="H8" s="112">
        <v>444</v>
      </c>
      <c r="I8" s="112">
        <v>68792</v>
      </c>
      <c r="J8" s="112">
        <v>8371</v>
      </c>
      <c r="K8" s="112">
        <v>383296</v>
      </c>
      <c r="L8" s="112">
        <v>94</v>
      </c>
      <c r="M8" s="114">
        <v>8841</v>
      </c>
    </row>
    <row r="9" spans="1:13" s="24" customFormat="1" ht="13.5" customHeight="1">
      <c r="A9" s="152"/>
      <c r="B9" s="322" t="s">
        <v>726</v>
      </c>
      <c r="C9" s="152"/>
      <c r="D9" s="139">
        <v>8248.22</v>
      </c>
      <c r="E9" s="112">
        <v>430608</v>
      </c>
      <c r="F9" s="112">
        <v>77.37</v>
      </c>
      <c r="G9" s="112">
        <v>5579</v>
      </c>
      <c r="H9" s="112">
        <v>412.13</v>
      </c>
      <c r="I9" s="112">
        <v>37352</v>
      </c>
      <c r="J9" s="112">
        <v>7654.22</v>
      </c>
      <c r="K9" s="112">
        <v>381770</v>
      </c>
      <c r="L9" s="112">
        <v>104.5</v>
      </c>
      <c r="M9" s="114">
        <v>5907</v>
      </c>
    </row>
    <row r="10" spans="1:13" s="24" customFormat="1" ht="13.5" customHeight="1">
      <c r="A10" s="152"/>
      <c r="B10" s="322" t="s">
        <v>727</v>
      </c>
      <c r="C10" s="152"/>
      <c r="D10" s="139">
        <v>7551.91</v>
      </c>
      <c r="E10" s="112">
        <v>441916</v>
      </c>
      <c r="F10" s="112">
        <v>47.49</v>
      </c>
      <c r="G10" s="112">
        <v>6806</v>
      </c>
      <c r="H10" s="112">
        <v>368.83</v>
      </c>
      <c r="I10" s="112">
        <v>48740</v>
      </c>
      <c r="J10" s="112">
        <v>7065.59</v>
      </c>
      <c r="K10" s="112">
        <v>380167</v>
      </c>
      <c r="L10" s="112">
        <v>70</v>
      </c>
      <c r="M10" s="114">
        <v>6203</v>
      </c>
    </row>
    <row r="11" spans="1:13" s="24" customFormat="1" ht="2.25" customHeight="1">
      <c r="A11" s="152"/>
      <c r="B11" s="365"/>
      <c r="C11" s="152"/>
      <c r="D11" s="139"/>
      <c r="E11" s="112"/>
      <c r="F11" s="112"/>
      <c r="G11" s="112"/>
      <c r="H11" s="112"/>
      <c r="I11" s="112"/>
      <c r="J11" s="112"/>
      <c r="K11" s="112"/>
      <c r="L11" s="112"/>
      <c r="M11" s="114"/>
    </row>
    <row r="12" spans="1:13" s="24" customFormat="1" ht="13.5" customHeight="1">
      <c r="A12" s="152"/>
      <c r="B12" s="322" t="s">
        <v>728</v>
      </c>
      <c r="C12" s="152"/>
      <c r="D12" s="139">
        <v>7027.953</v>
      </c>
      <c r="E12" s="112">
        <v>402957.3076</v>
      </c>
      <c r="F12" s="112">
        <v>107</v>
      </c>
      <c r="G12" s="112">
        <v>18017</v>
      </c>
      <c r="H12" s="112">
        <v>418</v>
      </c>
      <c r="I12" s="112">
        <v>68905</v>
      </c>
      <c r="J12" s="112">
        <v>6453</v>
      </c>
      <c r="K12" s="112">
        <v>313288</v>
      </c>
      <c r="L12" s="112">
        <v>50</v>
      </c>
      <c r="M12" s="114">
        <v>2747</v>
      </c>
    </row>
    <row r="13" spans="1:13" s="24" customFormat="1" ht="13.5" customHeight="1">
      <c r="A13" s="152"/>
      <c r="B13" s="322" t="s">
        <v>729</v>
      </c>
      <c r="C13" s="152"/>
      <c r="D13" s="139">
        <v>6567</v>
      </c>
      <c r="E13" s="113">
        <v>375514</v>
      </c>
      <c r="F13" s="112">
        <v>83</v>
      </c>
      <c r="G13" s="112">
        <v>10914</v>
      </c>
      <c r="H13" s="112">
        <v>324</v>
      </c>
      <c r="I13" s="112">
        <v>45876</v>
      </c>
      <c r="J13" s="112">
        <v>6153</v>
      </c>
      <c r="K13" s="112">
        <v>318345</v>
      </c>
      <c r="L13" s="112">
        <v>7</v>
      </c>
      <c r="M13" s="114">
        <v>379</v>
      </c>
    </row>
    <row r="14" spans="1:13" s="24" customFormat="1" ht="13.5" customHeight="1">
      <c r="A14" s="152"/>
      <c r="B14" s="322" t="s">
        <v>730</v>
      </c>
      <c r="C14" s="152"/>
      <c r="D14" s="139">
        <v>6695</v>
      </c>
      <c r="E14" s="113">
        <v>408303</v>
      </c>
      <c r="F14" s="112">
        <v>84</v>
      </c>
      <c r="G14" s="112">
        <v>15466</v>
      </c>
      <c r="H14" s="112">
        <v>494</v>
      </c>
      <c r="I14" s="112">
        <v>78989</v>
      </c>
      <c r="J14" s="112">
        <v>6114</v>
      </c>
      <c r="K14" s="112">
        <v>313666</v>
      </c>
      <c r="L14" s="112">
        <v>3</v>
      </c>
      <c r="M14" s="114">
        <v>182</v>
      </c>
    </row>
    <row r="15" spans="1:13" s="24" customFormat="1" ht="2.25" customHeight="1">
      <c r="A15" s="152"/>
      <c r="B15" s="365"/>
      <c r="C15" s="152"/>
      <c r="D15" s="139"/>
      <c r="E15" s="113"/>
      <c r="F15" s="112"/>
      <c r="G15" s="112"/>
      <c r="H15" s="112"/>
      <c r="I15" s="112"/>
      <c r="J15" s="112"/>
      <c r="K15" s="112"/>
      <c r="L15" s="112"/>
      <c r="M15" s="114"/>
    </row>
    <row r="16" spans="1:13" s="24" customFormat="1" ht="13.5" customHeight="1">
      <c r="A16" s="152"/>
      <c r="B16" s="322" t="s">
        <v>1041</v>
      </c>
      <c r="C16" s="152"/>
      <c r="D16" s="139">
        <v>6356</v>
      </c>
      <c r="E16" s="113">
        <v>374825</v>
      </c>
      <c r="F16" s="332" t="s">
        <v>975</v>
      </c>
      <c r="G16" s="332" t="s">
        <v>975</v>
      </c>
      <c r="H16" s="112">
        <v>537</v>
      </c>
      <c r="I16" s="112">
        <v>115014</v>
      </c>
      <c r="J16" s="112">
        <v>5819</v>
      </c>
      <c r="K16" s="112">
        <v>259810</v>
      </c>
      <c r="L16" s="332" t="s">
        <v>1020</v>
      </c>
      <c r="M16" s="334" t="s">
        <v>1020</v>
      </c>
    </row>
    <row r="17" spans="1:13" s="24" customFormat="1" ht="13.5" customHeight="1">
      <c r="A17" s="152"/>
      <c r="B17" s="322" t="s">
        <v>1042</v>
      </c>
      <c r="C17" s="152"/>
      <c r="D17" s="139">
        <v>5230.25</v>
      </c>
      <c r="E17" s="113">
        <v>563786.01</v>
      </c>
      <c r="F17" s="112">
        <v>200.78</v>
      </c>
      <c r="G17" s="112">
        <v>41717.86</v>
      </c>
      <c r="H17" s="112">
        <v>229.31</v>
      </c>
      <c r="I17" s="112">
        <v>37676.29</v>
      </c>
      <c r="J17" s="112">
        <v>4800.15</v>
      </c>
      <c r="K17" s="112">
        <v>484391.84</v>
      </c>
      <c r="L17" s="332" t="s">
        <v>1020</v>
      </c>
      <c r="M17" s="334" t="s">
        <v>1020</v>
      </c>
    </row>
    <row r="18" spans="1:14" s="24" customFormat="1" ht="13.5" customHeight="1">
      <c r="A18" s="152"/>
      <c r="B18" s="322" t="s">
        <v>1043</v>
      </c>
      <c r="C18" s="152"/>
      <c r="D18" s="139">
        <v>3520</v>
      </c>
      <c r="E18" s="118">
        <v>473887</v>
      </c>
      <c r="F18" s="112">
        <v>417</v>
      </c>
      <c r="G18" s="112">
        <v>110549.06910000001</v>
      </c>
      <c r="H18" s="112">
        <v>201.6675</v>
      </c>
      <c r="I18" s="112">
        <v>22206.808</v>
      </c>
      <c r="J18" s="112">
        <v>2899.3450000000003</v>
      </c>
      <c r="K18" s="113">
        <v>350620.20988</v>
      </c>
      <c r="L18" s="332" t="s">
        <v>1020</v>
      </c>
      <c r="M18" s="334" t="s">
        <v>1020</v>
      </c>
      <c r="N18" s="489"/>
    </row>
    <row r="19" spans="1:13" s="24" customFormat="1" ht="2.25" customHeight="1">
      <c r="A19" s="152"/>
      <c r="B19" s="365"/>
      <c r="D19" s="139"/>
      <c r="E19" s="112"/>
      <c r="F19" s="112"/>
      <c r="G19" s="112"/>
      <c r="H19" s="112"/>
      <c r="I19" s="112"/>
      <c r="J19" s="112"/>
      <c r="K19" s="112"/>
      <c r="L19" s="112"/>
      <c r="M19" s="114"/>
    </row>
    <row r="20" spans="1:14" s="24" customFormat="1" ht="13.5" customHeight="1">
      <c r="A20" s="152"/>
      <c r="B20" s="322" t="s">
        <v>1044</v>
      </c>
      <c r="C20" s="152"/>
      <c r="D20" s="139">
        <f>SUM(D22:D34)</f>
        <v>2423</v>
      </c>
      <c r="E20" s="118">
        <f>SUM(E22:E34)</f>
        <v>364657</v>
      </c>
      <c r="F20" s="372" t="s">
        <v>1020</v>
      </c>
      <c r="G20" s="372" t="s">
        <v>1020</v>
      </c>
      <c r="H20" s="112">
        <f>SUM(H22:H34)</f>
        <v>442</v>
      </c>
      <c r="I20" s="112">
        <f>SUM(I22:I34)</f>
        <v>119361</v>
      </c>
      <c r="J20" s="112">
        <f>SUM(J22:J34)</f>
        <v>1981</v>
      </c>
      <c r="K20" s="113">
        <f>SUM(K22:K34)</f>
        <v>245296</v>
      </c>
      <c r="L20" s="332" t="s">
        <v>1020</v>
      </c>
      <c r="M20" s="334" t="s">
        <v>1020</v>
      </c>
      <c r="N20" s="489"/>
    </row>
    <row r="21" spans="1:13" s="24" customFormat="1" ht="2.25" customHeight="1">
      <c r="A21" s="152"/>
      <c r="B21" s="61"/>
      <c r="C21" s="152"/>
      <c r="D21" s="139"/>
      <c r="E21" s="112"/>
      <c r="F21" s="127"/>
      <c r="G21" s="127"/>
      <c r="H21" s="112"/>
      <c r="I21" s="112"/>
      <c r="J21" s="112"/>
      <c r="K21" s="112"/>
      <c r="L21" s="112"/>
      <c r="M21" s="114"/>
    </row>
    <row r="22" spans="1:13" s="24" customFormat="1" ht="23.25" customHeight="1">
      <c r="A22" s="152"/>
      <c r="B22" s="61" t="s">
        <v>897</v>
      </c>
      <c r="C22" s="153"/>
      <c r="D22" s="372" t="s">
        <v>1020</v>
      </c>
      <c r="E22" s="372" t="s">
        <v>1020</v>
      </c>
      <c r="F22" s="372" t="s">
        <v>1020</v>
      </c>
      <c r="G22" s="372" t="s">
        <v>1020</v>
      </c>
      <c r="H22" s="372" t="s">
        <v>1020</v>
      </c>
      <c r="I22" s="372" t="s">
        <v>1020</v>
      </c>
      <c r="J22" s="372" t="s">
        <v>1020</v>
      </c>
      <c r="K22" s="372" t="s">
        <v>1020</v>
      </c>
      <c r="L22" s="332" t="s">
        <v>1020</v>
      </c>
      <c r="M22" s="334" t="s">
        <v>1020</v>
      </c>
    </row>
    <row r="23" spans="1:15" s="24" customFormat="1" ht="23.25" customHeight="1">
      <c r="A23" s="152"/>
      <c r="B23" s="61" t="s">
        <v>1074</v>
      </c>
      <c r="C23" s="153"/>
      <c r="D23" s="112">
        <f>H23</f>
        <v>11</v>
      </c>
      <c r="E23" s="113">
        <f>I23</f>
        <v>4189</v>
      </c>
      <c r="F23" s="372" t="s">
        <v>1040</v>
      </c>
      <c r="G23" s="372" t="s">
        <v>1040</v>
      </c>
      <c r="H23" s="112">
        <v>11</v>
      </c>
      <c r="I23" s="112">
        <v>4189</v>
      </c>
      <c r="J23" s="372" t="s">
        <v>1040</v>
      </c>
      <c r="K23" s="372" t="s">
        <v>1040</v>
      </c>
      <c r="L23" s="332" t="s">
        <v>1040</v>
      </c>
      <c r="M23" s="334" t="s">
        <v>1040</v>
      </c>
      <c r="N23" s="62"/>
      <c r="O23" s="489"/>
    </row>
    <row r="24" spans="1:13" s="24" customFormat="1" ht="23.25" customHeight="1">
      <c r="A24" s="152"/>
      <c r="B24" s="61" t="s">
        <v>1075</v>
      </c>
      <c r="C24" s="153"/>
      <c r="D24" s="112">
        <f>H24</f>
        <v>412</v>
      </c>
      <c r="E24" s="113">
        <f>I24</f>
        <v>112931</v>
      </c>
      <c r="F24" s="372" t="s">
        <v>1040</v>
      </c>
      <c r="G24" s="372" t="s">
        <v>1040</v>
      </c>
      <c r="H24" s="112">
        <v>412</v>
      </c>
      <c r="I24" s="112">
        <v>112931</v>
      </c>
      <c r="J24" s="372" t="s">
        <v>1040</v>
      </c>
      <c r="K24" s="372" t="s">
        <v>1040</v>
      </c>
      <c r="L24" s="332" t="s">
        <v>1040</v>
      </c>
      <c r="M24" s="334" t="s">
        <v>1040</v>
      </c>
    </row>
    <row r="25" spans="1:13" s="24" customFormat="1" ht="23.25" customHeight="1">
      <c r="A25" s="152"/>
      <c r="B25" s="61" t="s">
        <v>1076</v>
      </c>
      <c r="C25" s="153"/>
      <c r="D25" s="372" t="s">
        <v>1040</v>
      </c>
      <c r="E25" s="372" t="s">
        <v>1040</v>
      </c>
      <c r="F25" s="372" t="s">
        <v>1040</v>
      </c>
      <c r="G25" s="372" t="s">
        <v>1040</v>
      </c>
      <c r="H25" s="372" t="s">
        <v>1040</v>
      </c>
      <c r="I25" s="372" t="s">
        <v>1040</v>
      </c>
      <c r="J25" s="372" t="s">
        <v>1040</v>
      </c>
      <c r="K25" s="372" t="s">
        <v>1040</v>
      </c>
      <c r="L25" s="332" t="s">
        <v>1040</v>
      </c>
      <c r="M25" s="334" t="s">
        <v>1040</v>
      </c>
    </row>
    <row r="26" spans="1:13" s="24" customFormat="1" ht="23.25" customHeight="1">
      <c r="A26" s="152"/>
      <c r="B26" s="61" t="s">
        <v>1077</v>
      </c>
      <c r="C26" s="153"/>
      <c r="D26" s="372" t="s">
        <v>1040</v>
      </c>
      <c r="E26" s="372" t="s">
        <v>1040</v>
      </c>
      <c r="F26" s="372" t="s">
        <v>1040</v>
      </c>
      <c r="G26" s="372" t="s">
        <v>1040</v>
      </c>
      <c r="H26" s="372" t="s">
        <v>1040</v>
      </c>
      <c r="I26" s="372" t="s">
        <v>1040</v>
      </c>
      <c r="J26" s="372" t="s">
        <v>1040</v>
      </c>
      <c r="K26" s="372" t="s">
        <v>1040</v>
      </c>
      <c r="L26" s="332" t="s">
        <v>1040</v>
      </c>
      <c r="M26" s="334" t="s">
        <v>1040</v>
      </c>
    </row>
    <row r="27" spans="1:13" s="24" customFormat="1" ht="23.25" customHeight="1">
      <c r="A27" s="152"/>
      <c r="B27" s="61" t="s">
        <v>1078</v>
      </c>
      <c r="C27" s="153"/>
      <c r="D27" s="112">
        <f>H27</f>
        <v>19</v>
      </c>
      <c r="E27" s="113">
        <f>I27</f>
        <v>2241</v>
      </c>
      <c r="F27" s="372" t="s">
        <v>1040</v>
      </c>
      <c r="G27" s="372" t="s">
        <v>1040</v>
      </c>
      <c r="H27" s="112">
        <v>19</v>
      </c>
      <c r="I27" s="112">
        <v>2241</v>
      </c>
      <c r="J27" s="372" t="s">
        <v>1040</v>
      </c>
      <c r="K27" s="372" t="s">
        <v>1040</v>
      </c>
      <c r="L27" s="332" t="s">
        <v>1040</v>
      </c>
      <c r="M27" s="334" t="s">
        <v>1040</v>
      </c>
    </row>
    <row r="28" spans="1:13" s="24" customFormat="1" ht="23.25" customHeight="1">
      <c r="A28" s="152"/>
      <c r="B28" s="61" t="s">
        <v>1079</v>
      </c>
      <c r="C28" s="153"/>
      <c r="D28" s="372" t="s">
        <v>1040</v>
      </c>
      <c r="E28" s="372" t="s">
        <v>1040</v>
      </c>
      <c r="F28" s="372" t="s">
        <v>1040</v>
      </c>
      <c r="G28" s="372" t="s">
        <v>1040</v>
      </c>
      <c r="H28" s="372" t="s">
        <v>1040</v>
      </c>
      <c r="I28" s="372" t="s">
        <v>1040</v>
      </c>
      <c r="J28" s="372" t="s">
        <v>1040</v>
      </c>
      <c r="K28" s="372" t="s">
        <v>1040</v>
      </c>
      <c r="L28" s="332" t="s">
        <v>1040</v>
      </c>
      <c r="M28" s="334" t="s">
        <v>1040</v>
      </c>
    </row>
    <row r="29" spans="1:13" s="24" customFormat="1" ht="23.25" customHeight="1">
      <c r="A29" s="152"/>
      <c r="B29" s="61" t="s">
        <v>1080</v>
      </c>
      <c r="C29" s="153"/>
      <c r="D29" s="112">
        <f aca="true" t="shared" si="0" ref="D29:E32">J29</f>
        <v>17</v>
      </c>
      <c r="E29" s="112">
        <f t="shared" si="0"/>
        <v>6253</v>
      </c>
      <c r="F29" s="372" t="s">
        <v>1040</v>
      </c>
      <c r="G29" s="372" t="s">
        <v>1040</v>
      </c>
      <c r="H29" s="372" t="s">
        <v>1040</v>
      </c>
      <c r="I29" s="372" t="s">
        <v>1040</v>
      </c>
      <c r="J29" s="112">
        <v>17</v>
      </c>
      <c r="K29" s="112">
        <v>6253</v>
      </c>
      <c r="L29" s="332" t="s">
        <v>1040</v>
      </c>
      <c r="M29" s="334" t="s">
        <v>1040</v>
      </c>
    </row>
    <row r="30" spans="1:13" s="24" customFormat="1" ht="23.25" customHeight="1">
      <c r="A30" s="152"/>
      <c r="B30" s="61" t="s">
        <v>1081</v>
      </c>
      <c r="C30" s="153"/>
      <c r="D30" s="112">
        <f t="shared" si="0"/>
        <v>827</v>
      </c>
      <c r="E30" s="112">
        <f t="shared" si="0"/>
        <v>65280</v>
      </c>
      <c r="F30" s="372" t="s">
        <v>1040</v>
      </c>
      <c r="G30" s="372" t="s">
        <v>1040</v>
      </c>
      <c r="H30" s="372" t="s">
        <v>1040</v>
      </c>
      <c r="I30" s="372" t="s">
        <v>1040</v>
      </c>
      <c r="J30" s="112">
        <v>827</v>
      </c>
      <c r="K30" s="112">
        <v>65280</v>
      </c>
      <c r="L30" s="332" t="s">
        <v>1040</v>
      </c>
      <c r="M30" s="334" t="s">
        <v>1040</v>
      </c>
    </row>
    <row r="31" spans="1:13" s="24" customFormat="1" ht="23.25" customHeight="1">
      <c r="A31" s="152"/>
      <c r="B31" s="61" t="s">
        <v>1082</v>
      </c>
      <c r="C31" s="153"/>
      <c r="D31" s="112">
        <f t="shared" si="0"/>
        <v>35</v>
      </c>
      <c r="E31" s="112">
        <f t="shared" si="0"/>
        <v>2236</v>
      </c>
      <c r="F31" s="372" t="s">
        <v>1040</v>
      </c>
      <c r="G31" s="372" t="s">
        <v>1040</v>
      </c>
      <c r="H31" s="372" t="s">
        <v>1040</v>
      </c>
      <c r="I31" s="372" t="s">
        <v>1040</v>
      </c>
      <c r="J31" s="127">
        <v>35</v>
      </c>
      <c r="K31" s="127">
        <v>2236</v>
      </c>
      <c r="L31" s="332" t="s">
        <v>1040</v>
      </c>
      <c r="M31" s="334" t="s">
        <v>1040</v>
      </c>
    </row>
    <row r="32" spans="1:13" s="24" customFormat="1" ht="23.25" customHeight="1">
      <c r="A32" s="152"/>
      <c r="B32" s="61" t="s">
        <v>1083</v>
      </c>
      <c r="C32" s="153"/>
      <c r="D32" s="112">
        <f t="shared" si="0"/>
        <v>1102</v>
      </c>
      <c r="E32" s="112">
        <f t="shared" si="0"/>
        <v>171527</v>
      </c>
      <c r="F32" s="372" t="s">
        <v>1040</v>
      </c>
      <c r="G32" s="372" t="s">
        <v>1040</v>
      </c>
      <c r="H32" s="372" t="s">
        <v>1040</v>
      </c>
      <c r="I32" s="372" t="s">
        <v>1040</v>
      </c>
      <c r="J32" s="112">
        <v>1102</v>
      </c>
      <c r="K32" s="112">
        <v>171527</v>
      </c>
      <c r="L32" s="332" t="s">
        <v>1040</v>
      </c>
      <c r="M32" s="334" t="s">
        <v>1040</v>
      </c>
    </row>
    <row r="33" spans="1:13" s="24" customFormat="1" ht="23.25" customHeight="1">
      <c r="A33" s="152"/>
      <c r="B33" s="61" t="s">
        <v>1084</v>
      </c>
      <c r="C33" s="153"/>
      <c r="D33" s="372" t="s">
        <v>1040</v>
      </c>
      <c r="E33" s="372" t="s">
        <v>1040</v>
      </c>
      <c r="F33" s="372" t="s">
        <v>1040</v>
      </c>
      <c r="G33" s="372" t="s">
        <v>1040</v>
      </c>
      <c r="H33" s="372" t="s">
        <v>1040</v>
      </c>
      <c r="I33" s="372" t="s">
        <v>1040</v>
      </c>
      <c r="J33" s="372" t="s">
        <v>1040</v>
      </c>
      <c r="K33" s="372" t="s">
        <v>1040</v>
      </c>
      <c r="L33" s="332" t="s">
        <v>1040</v>
      </c>
      <c r="M33" s="334" t="s">
        <v>1040</v>
      </c>
    </row>
    <row r="34" spans="1:13" s="24" customFormat="1" ht="23.25" customHeight="1" thickBot="1">
      <c r="A34" s="154"/>
      <c r="B34" s="734" t="s">
        <v>1085</v>
      </c>
      <c r="C34" s="155"/>
      <c r="D34" s="385" t="s">
        <v>1040</v>
      </c>
      <c r="E34" s="373" t="s">
        <v>1040</v>
      </c>
      <c r="F34" s="373" t="s">
        <v>1040</v>
      </c>
      <c r="G34" s="373" t="s">
        <v>1040</v>
      </c>
      <c r="H34" s="373" t="s">
        <v>1040</v>
      </c>
      <c r="I34" s="373" t="s">
        <v>1040</v>
      </c>
      <c r="J34" s="373" t="s">
        <v>1040</v>
      </c>
      <c r="K34" s="373" t="s">
        <v>1040</v>
      </c>
      <c r="L34" s="336" t="s">
        <v>1040</v>
      </c>
      <c r="M34" s="338" t="s">
        <v>1040</v>
      </c>
    </row>
    <row r="35" s="24" customFormat="1" ht="12" customHeight="1">
      <c r="A35" s="319" t="s">
        <v>1086</v>
      </c>
    </row>
    <row r="36" s="24" customFormat="1" ht="12" customHeight="1">
      <c r="A36" s="319" t="s">
        <v>1087</v>
      </c>
    </row>
    <row r="37" s="24" customFormat="1" ht="12" customHeight="1">
      <c r="A37" s="24" t="s">
        <v>1088</v>
      </c>
    </row>
    <row r="38" s="24" customFormat="1" ht="12" customHeight="1">
      <c r="A38" s="24" t="s">
        <v>1089</v>
      </c>
    </row>
    <row r="39" s="24" customFormat="1" ht="12" customHeight="1">
      <c r="A39" s="24" t="s">
        <v>1090</v>
      </c>
    </row>
  </sheetData>
  <mergeCells count="11">
    <mergeCell ref="L6:M6"/>
    <mergeCell ref="D6:E6"/>
    <mergeCell ref="F6:G6"/>
    <mergeCell ref="H6:I6"/>
    <mergeCell ref="J6:K6"/>
    <mergeCell ref="A2:M2"/>
    <mergeCell ref="D5:E5"/>
    <mergeCell ref="F5:G5"/>
    <mergeCell ref="H5:I5"/>
    <mergeCell ref="J5:K5"/>
    <mergeCell ref="L5:M5"/>
  </mergeCells>
  <printOptions horizontalCentered="1"/>
  <pageMargins left="1.141732283464567" right="1.141732283464567" top="1.5748031496062993" bottom="1.5748031496062993" header="0.5118110236220472" footer="0.9055118110236221"/>
  <pageSetup firstPageNumber="17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xml><?xml version="1.0" encoding="utf-8"?>
<worksheet xmlns="http://schemas.openxmlformats.org/spreadsheetml/2006/main" xmlns:r="http://schemas.openxmlformats.org/officeDocument/2006/relationships">
  <dimension ref="A1:S47"/>
  <sheetViews>
    <sheetView showGridLines="0" zoomScale="120" zoomScaleNormal="120" workbookViewId="0" topLeftCell="A1">
      <selection activeCell="Q3" sqref="Q3:Q5"/>
    </sheetView>
  </sheetViews>
  <sheetFormatPr defaultColWidth="9.00390625" defaultRowHeight="16.5"/>
  <cols>
    <col min="1" max="1" width="0.37109375" style="84" customWidth="1"/>
    <col min="2" max="2" width="18.625" style="84" customWidth="1"/>
    <col min="3" max="3" width="0.37109375" style="84" customWidth="1"/>
    <col min="4" max="4" width="8.625" style="84" customWidth="1"/>
    <col min="5" max="5" width="9.625" style="84" customWidth="1"/>
    <col min="6" max="6" width="7.125" style="84" customWidth="1"/>
    <col min="7" max="7" width="12.125" style="84" customWidth="1"/>
    <col min="8" max="8" width="8.625" style="84" customWidth="1"/>
    <col min="9" max="9" width="9.625" style="84" customWidth="1"/>
    <col min="10" max="10" width="8.125" style="84" customWidth="1"/>
    <col min="11" max="11" width="12.125" style="84" customWidth="1"/>
    <col min="12" max="12" width="9.125" style="84" customWidth="1"/>
    <col min="13" max="13" width="10.125" style="84" customWidth="1"/>
    <col min="14" max="14" width="8.125" style="84" customWidth="1"/>
    <col min="15" max="15" width="9.125" style="84" customWidth="1"/>
    <col min="16" max="16" width="10.125" style="84" customWidth="1"/>
    <col min="17" max="17" width="8.125" style="84" customWidth="1"/>
    <col min="18" max="18" width="9.00390625" style="84" hidden="1" customWidth="1"/>
    <col min="19" max="19" width="0" style="84" hidden="1" customWidth="1"/>
    <col min="20" max="16384" width="9.00390625" style="84" customWidth="1"/>
  </cols>
  <sheetData>
    <row r="1" spans="1:17" s="1" customFormat="1" ht="18" customHeight="1">
      <c r="A1" s="186" t="s">
        <v>973</v>
      </c>
      <c r="Q1" s="86" t="s">
        <v>981</v>
      </c>
    </row>
    <row r="2" spans="1:17" s="5" customFormat="1" ht="24.75" customHeight="1">
      <c r="A2" s="887" t="s">
        <v>20</v>
      </c>
      <c r="B2" s="913"/>
      <c r="C2" s="913"/>
      <c r="D2" s="913"/>
      <c r="E2" s="913"/>
      <c r="F2" s="913"/>
      <c r="G2" s="913"/>
      <c r="H2" s="913"/>
      <c r="I2" s="913"/>
      <c r="J2" s="886" t="s">
        <v>604</v>
      </c>
      <c r="K2" s="886"/>
      <c r="L2" s="886"/>
      <c r="M2" s="886"/>
      <c r="N2" s="886"/>
      <c r="O2" s="886"/>
      <c r="P2" s="886"/>
      <c r="Q2" s="886"/>
    </row>
    <row r="3" spans="9:17" s="1" customFormat="1" ht="13.5" customHeight="1">
      <c r="I3" s="193" t="s">
        <v>14</v>
      </c>
      <c r="Q3" s="217" t="s">
        <v>224</v>
      </c>
    </row>
    <row r="4" spans="1:17" s="1" customFormat="1" ht="13.5" customHeight="1">
      <c r="A4" s="38"/>
      <c r="B4" s="38"/>
      <c r="C4" s="38"/>
      <c r="I4" s="38" t="s">
        <v>500</v>
      </c>
      <c r="Q4" s="217" t="s">
        <v>225</v>
      </c>
    </row>
    <row r="5" spans="1:17" s="1" customFormat="1" ht="13.5" customHeight="1" thickBot="1">
      <c r="A5" s="38"/>
      <c r="B5" s="38"/>
      <c r="C5" s="38"/>
      <c r="I5" s="38" t="s">
        <v>501</v>
      </c>
      <c r="Q5" s="217" t="s">
        <v>226</v>
      </c>
    </row>
    <row r="6" spans="1:17" s="1" customFormat="1" ht="18" customHeight="1">
      <c r="A6" s="130"/>
      <c r="B6" s="866" t="s">
        <v>11</v>
      </c>
      <c r="C6" s="131"/>
      <c r="D6" s="869" t="s">
        <v>15</v>
      </c>
      <c r="E6" s="870"/>
      <c r="F6" s="870"/>
      <c r="G6" s="871"/>
      <c r="H6" s="874" t="s">
        <v>16</v>
      </c>
      <c r="I6" s="874"/>
      <c r="J6" s="874" t="s">
        <v>17</v>
      </c>
      <c r="K6" s="874"/>
      <c r="L6" s="874"/>
      <c r="M6" s="874"/>
      <c r="N6" s="874"/>
      <c r="O6" s="874"/>
      <c r="P6" s="874"/>
      <c r="Q6" s="874"/>
    </row>
    <row r="7" spans="1:17" s="1" customFormat="1" ht="18" customHeight="1">
      <c r="A7" s="133"/>
      <c r="B7" s="867"/>
      <c r="C7" s="134"/>
      <c r="D7" s="872"/>
      <c r="E7" s="889"/>
      <c r="F7" s="889"/>
      <c r="G7" s="873"/>
      <c r="H7" s="875" t="s">
        <v>18</v>
      </c>
      <c r="I7" s="876"/>
      <c r="J7" s="877" t="s">
        <v>588</v>
      </c>
      <c r="K7" s="878"/>
      <c r="L7" s="877" t="s">
        <v>589</v>
      </c>
      <c r="M7" s="876"/>
      <c r="N7" s="878"/>
      <c r="O7" s="888" t="s">
        <v>590</v>
      </c>
      <c r="P7" s="889"/>
      <c r="Q7" s="889"/>
    </row>
    <row r="8" spans="1:17" s="1" customFormat="1" ht="18" customHeight="1">
      <c r="A8" s="199"/>
      <c r="B8" s="867"/>
      <c r="C8" s="200"/>
      <c r="D8" s="210" t="s">
        <v>591</v>
      </c>
      <c r="E8" s="203" t="s">
        <v>592</v>
      </c>
      <c r="F8" s="198" t="s">
        <v>593</v>
      </c>
      <c r="G8" s="203" t="s">
        <v>594</v>
      </c>
      <c r="H8" s="203" t="s">
        <v>591</v>
      </c>
      <c r="I8" s="198" t="s">
        <v>592</v>
      </c>
      <c r="J8" s="184" t="s">
        <v>593</v>
      </c>
      <c r="K8" s="184" t="s">
        <v>594</v>
      </c>
      <c r="L8" s="198" t="s">
        <v>591</v>
      </c>
      <c r="M8" s="198" t="s">
        <v>595</v>
      </c>
      <c r="N8" s="211" t="s">
        <v>593</v>
      </c>
      <c r="O8" s="184" t="s">
        <v>591</v>
      </c>
      <c r="P8" s="184" t="s">
        <v>592</v>
      </c>
      <c r="Q8" s="212" t="s">
        <v>593</v>
      </c>
    </row>
    <row r="9" spans="1:17" s="1" customFormat="1" ht="27.75" customHeight="1" thickBot="1">
      <c r="A9" s="179"/>
      <c r="B9" s="868"/>
      <c r="C9" s="204"/>
      <c r="D9" s="137" t="s">
        <v>596</v>
      </c>
      <c r="E9" s="138" t="s">
        <v>597</v>
      </c>
      <c r="F9" s="138" t="s">
        <v>598</v>
      </c>
      <c r="G9" s="138" t="s">
        <v>599</v>
      </c>
      <c r="H9" s="138" t="s">
        <v>596</v>
      </c>
      <c r="I9" s="138" t="s">
        <v>597</v>
      </c>
      <c r="J9" s="178" t="s">
        <v>598</v>
      </c>
      <c r="K9" s="138" t="s">
        <v>599</v>
      </c>
      <c r="L9" s="138" t="s">
        <v>596</v>
      </c>
      <c r="M9" s="138" t="s">
        <v>597</v>
      </c>
      <c r="N9" s="138" t="s">
        <v>598</v>
      </c>
      <c r="O9" s="138" t="s">
        <v>596</v>
      </c>
      <c r="P9" s="138" t="s">
        <v>597</v>
      </c>
      <c r="Q9" s="177" t="s">
        <v>598</v>
      </c>
    </row>
    <row r="10" spans="1:17" s="1" customFormat="1" ht="18" customHeight="1">
      <c r="A10" s="133"/>
      <c r="B10" s="205" t="s">
        <v>577</v>
      </c>
      <c r="C10" s="134"/>
      <c r="D10" s="214">
        <v>26449.27</v>
      </c>
      <c r="E10" s="91">
        <v>26357.11</v>
      </c>
      <c r="F10" s="98">
        <v>111811</v>
      </c>
      <c r="G10" s="98">
        <v>4242</v>
      </c>
      <c r="H10" s="91">
        <v>26449.27</v>
      </c>
      <c r="I10" s="91">
        <v>26357.11</v>
      </c>
      <c r="J10" s="99">
        <v>111811</v>
      </c>
      <c r="K10" s="98">
        <v>4242</v>
      </c>
      <c r="L10" s="91">
        <v>26282.77</v>
      </c>
      <c r="M10" s="91">
        <v>26190.61</v>
      </c>
      <c r="N10" s="98">
        <v>111082</v>
      </c>
      <c r="O10" s="187" t="s">
        <v>1005</v>
      </c>
      <c r="P10" s="187" t="s">
        <v>1005</v>
      </c>
      <c r="Q10" s="213" t="s">
        <v>1005</v>
      </c>
    </row>
    <row r="11" spans="1:17" s="1" customFormat="1" ht="18" customHeight="1">
      <c r="A11" s="133"/>
      <c r="B11" s="205" t="s">
        <v>578</v>
      </c>
      <c r="C11" s="134"/>
      <c r="D11" s="214">
        <v>20914.53</v>
      </c>
      <c r="E11" s="91">
        <v>20914.53</v>
      </c>
      <c r="F11" s="98">
        <v>88183</v>
      </c>
      <c r="G11" s="98">
        <v>4216</v>
      </c>
      <c r="H11" s="91">
        <v>20914.53</v>
      </c>
      <c r="I11" s="91">
        <v>20914.53</v>
      </c>
      <c r="J11" s="99">
        <v>88183</v>
      </c>
      <c r="K11" s="98">
        <v>4216</v>
      </c>
      <c r="L11" s="91">
        <v>20361.33</v>
      </c>
      <c r="M11" s="91">
        <v>20361.33</v>
      </c>
      <c r="N11" s="98">
        <v>86060</v>
      </c>
      <c r="O11" s="91">
        <v>13.6</v>
      </c>
      <c r="P11" s="91">
        <v>13.6</v>
      </c>
      <c r="Q11" s="100">
        <v>55</v>
      </c>
    </row>
    <row r="12" spans="1:17" s="1" customFormat="1" ht="18" customHeight="1">
      <c r="A12" s="133"/>
      <c r="B12" s="205" t="s">
        <v>579</v>
      </c>
      <c r="C12" s="134"/>
      <c r="D12" s="90">
        <v>10574.34</v>
      </c>
      <c r="E12" s="91">
        <v>10574.34</v>
      </c>
      <c r="F12" s="98">
        <v>52326</v>
      </c>
      <c r="G12" s="98">
        <v>4948</v>
      </c>
      <c r="H12" s="91">
        <v>10574.34</v>
      </c>
      <c r="I12" s="91">
        <v>10574.34</v>
      </c>
      <c r="J12" s="99">
        <v>52326</v>
      </c>
      <c r="K12" s="98">
        <v>4948</v>
      </c>
      <c r="L12" s="91">
        <v>10434.29</v>
      </c>
      <c r="M12" s="91">
        <v>10434.29</v>
      </c>
      <c r="N12" s="98">
        <v>51636</v>
      </c>
      <c r="O12" s="91">
        <v>6.25</v>
      </c>
      <c r="P12" s="91">
        <v>6.25</v>
      </c>
      <c r="Q12" s="100">
        <v>29</v>
      </c>
    </row>
    <row r="13" spans="1:17" s="1" customFormat="1" ht="6" customHeight="1">
      <c r="A13" s="133"/>
      <c r="B13" s="206"/>
      <c r="C13" s="134"/>
      <c r="D13" s="90"/>
      <c r="E13" s="91"/>
      <c r="F13" s="98"/>
      <c r="G13" s="98"/>
      <c r="H13" s="91"/>
      <c r="I13" s="91"/>
      <c r="J13" s="99"/>
      <c r="K13" s="98"/>
      <c r="L13" s="91"/>
      <c r="M13" s="91"/>
      <c r="N13" s="98"/>
      <c r="O13" s="91"/>
      <c r="P13" s="91"/>
      <c r="Q13" s="100"/>
    </row>
    <row r="14" spans="1:17" s="1" customFormat="1" ht="18" customHeight="1">
      <c r="A14" s="133"/>
      <c r="B14" s="205" t="s">
        <v>600</v>
      </c>
      <c r="C14" s="134"/>
      <c r="D14" s="90">
        <v>6772.91</v>
      </c>
      <c r="E14" s="91">
        <v>6772.91</v>
      </c>
      <c r="F14" s="98">
        <v>29252</v>
      </c>
      <c r="G14" s="98">
        <v>4319</v>
      </c>
      <c r="H14" s="91">
        <v>6772.91</v>
      </c>
      <c r="I14" s="91">
        <v>6772.91</v>
      </c>
      <c r="J14" s="99">
        <v>29252</v>
      </c>
      <c r="K14" s="98">
        <v>4319</v>
      </c>
      <c r="L14" s="91">
        <v>6755.61</v>
      </c>
      <c r="M14" s="91">
        <v>6755.61</v>
      </c>
      <c r="N14" s="98">
        <v>29176</v>
      </c>
      <c r="O14" s="91">
        <v>13</v>
      </c>
      <c r="P14" s="91">
        <v>13</v>
      </c>
      <c r="Q14" s="100">
        <v>58</v>
      </c>
    </row>
    <row r="15" spans="1:17" s="1" customFormat="1" ht="18" customHeight="1">
      <c r="A15" s="133"/>
      <c r="B15" s="205" t="s">
        <v>601</v>
      </c>
      <c r="C15" s="134"/>
      <c r="D15" s="90">
        <v>12396.42</v>
      </c>
      <c r="E15" s="91">
        <v>12391.92</v>
      </c>
      <c r="F15" s="99">
        <v>55666</v>
      </c>
      <c r="G15" s="98">
        <v>4492</v>
      </c>
      <c r="H15" s="215">
        <v>12396.42</v>
      </c>
      <c r="I15" s="91">
        <v>12391.92</v>
      </c>
      <c r="J15" s="99">
        <v>55666</v>
      </c>
      <c r="K15" s="98">
        <v>4492</v>
      </c>
      <c r="L15" s="91">
        <v>12352.22</v>
      </c>
      <c r="M15" s="215">
        <v>12347.72</v>
      </c>
      <c r="N15" s="98">
        <v>55473</v>
      </c>
      <c r="O15" s="91">
        <v>5</v>
      </c>
      <c r="P15" s="91">
        <v>5</v>
      </c>
      <c r="Q15" s="100">
        <v>20</v>
      </c>
    </row>
    <row r="16" spans="1:17" s="1" customFormat="1" ht="18" customHeight="1">
      <c r="A16" s="133"/>
      <c r="B16" s="205" t="s">
        <v>582</v>
      </c>
      <c r="C16" s="134"/>
      <c r="D16" s="90">
        <v>10798.36</v>
      </c>
      <c r="E16" s="91">
        <v>10798.36</v>
      </c>
      <c r="F16" s="98">
        <v>54303</v>
      </c>
      <c r="G16" s="98">
        <v>5029</v>
      </c>
      <c r="H16" s="91">
        <v>10798.36</v>
      </c>
      <c r="I16" s="91">
        <v>10798.36</v>
      </c>
      <c r="J16" s="99">
        <v>54303</v>
      </c>
      <c r="K16" s="98">
        <v>5029</v>
      </c>
      <c r="L16" s="91">
        <v>10747.66</v>
      </c>
      <c r="M16" s="215">
        <v>10747.66</v>
      </c>
      <c r="N16" s="98">
        <v>54043</v>
      </c>
      <c r="O16" s="91">
        <v>10.2</v>
      </c>
      <c r="P16" s="91">
        <v>10.2</v>
      </c>
      <c r="Q16" s="100">
        <v>57</v>
      </c>
    </row>
    <row r="17" spans="1:17" s="1" customFormat="1" ht="6" customHeight="1">
      <c r="A17" s="133"/>
      <c r="B17" s="206"/>
      <c r="C17" s="134"/>
      <c r="D17" s="92"/>
      <c r="E17" s="91"/>
      <c r="F17" s="99"/>
      <c r="G17" s="98"/>
      <c r="H17" s="91"/>
      <c r="I17" s="91"/>
      <c r="J17" s="99"/>
      <c r="K17" s="98"/>
      <c r="L17" s="91"/>
      <c r="M17" s="215"/>
      <c r="N17" s="98"/>
      <c r="O17" s="91"/>
      <c r="P17" s="91"/>
      <c r="Q17" s="100"/>
    </row>
    <row r="18" spans="1:17" s="1" customFormat="1" ht="18" customHeight="1">
      <c r="A18" s="133"/>
      <c r="B18" s="205" t="s">
        <v>583</v>
      </c>
      <c r="C18" s="134"/>
      <c r="D18" s="91">
        <v>10784.28</v>
      </c>
      <c r="E18" s="91">
        <v>10784.28</v>
      </c>
      <c r="F18" s="99">
        <v>49784.477</v>
      </c>
      <c r="G18" s="98">
        <v>4616.3932130842295</v>
      </c>
      <c r="H18" s="91">
        <v>10784.28</v>
      </c>
      <c r="I18" s="91">
        <v>10784.28</v>
      </c>
      <c r="J18" s="99">
        <v>49784.477</v>
      </c>
      <c r="K18" s="98">
        <v>4616.3932130842295</v>
      </c>
      <c r="L18" s="91">
        <v>10708.78</v>
      </c>
      <c r="M18" s="215">
        <v>10708.78</v>
      </c>
      <c r="N18" s="98">
        <v>49409.771</v>
      </c>
      <c r="O18" s="91">
        <v>40</v>
      </c>
      <c r="P18" s="91">
        <v>40</v>
      </c>
      <c r="Q18" s="100">
        <v>214.01</v>
      </c>
    </row>
    <row r="19" spans="1:17" s="1" customFormat="1" ht="18" customHeight="1">
      <c r="A19" s="133"/>
      <c r="B19" s="205" t="s">
        <v>602</v>
      </c>
      <c r="C19" s="134"/>
      <c r="D19" s="91">
        <v>10020.51</v>
      </c>
      <c r="E19" s="91">
        <v>10020.51</v>
      </c>
      <c r="F19" s="99">
        <v>47661.566</v>
      </c>
      <c r="G19" s="98">
        <v>4756.401221095533</v>
      </c>
      <c r="H19" s="91">
        <v>10020.51</v>
      </c>
      <c r="I19" s="91">
        <v>10020.51</v>
      </c>
      <c r="J19" s="99">
        <v>47661.566</v>
      </c>
      <c r="K19" s="98">
        <v>4756.401221095533</v>
      </c>
      <c r="L19" s="91">
        <v>9937.41</v>
      </c>
      <c r="M19" s="215">
        <v>9937.41</v>
      </c>
      <c r="N19" s="98">
        <v>47267.93</v>
      </c>
      <c r="O19" s="91">
        <v>30</v>
      </c>
      <c r="P19" s="91">
        <v>30</v>
      </c>
      <c r="Q19" s="100">
        <v>163.14</v>
      </c>
    </row>
    <row r="20" spans="1:17" s="1" customFormat="1" ht="18" customHeight="1">
      <c r="A20" s="133"/>
      <c r="B20" s="205" t="s">
        <v>585</v>
      </c>
      <c r="C20" s="134"/>
      <c r="D20" s="91">
        <v>11000.67</v>
      </c>
      <c r="E20" s="91">
        <v>10970</v>
      </c>
      <c r="F20" s="99">
        <v>56545.761</v>
      </c>
      <c r="G20" s="98">
        <v>5154.581677301731</v>
      </c>
      <c r="H20" s="91">
        <v>11000.67</v>
      </c>
      <c r="I20" s="91">
        <v>10970</v>
      </c>
      <c r="J20" s="99">
        <v>56545.761</v>
      </c>
      <c r="K20" s="98">
        <v>5154.581677301731</v>
      </c>
      <c r="L20" s="91">
        <v>10917.24</v>
      </c>
      <c r="M20" s="215">
        <v>10886.57</v>
      </c>
      <c r="N20" s="98">
        <v>56146.312</v>
      </c>
      <c r="O20" s="91">
        <v>45.13</v>
      </c>
      <c r="P20" s="91">
        <v>45.13</v>
      </c>
      <c r="Q20" s="100">
        <v>191</v>
      </c>
    </row>
    <row r="21" spans="1:17" s="1" customFormat="1" ht="6" customHeight="1">
      <c r="A21" s="133"/>
      <c r="B21" s="206"/>
      <c r="C21" s="134"/>
      <c r="D21" s="91"/>
      <c r="E21" s="91"/>
      <c r="F21" s="99"/>
      <c r="G21" s="98"/>
      <c r="H21" s="91"/>
      <c r="I21" s="91"/>
      <c r="J21" s="99"/>
      <c r="K21" s="98"/>
      <c r="L21" s="91"/>
      <c r="M21" s="215"/>
      <c r="N21" s="98"/>
      <c r="O21" s="91"/>
      <c r="P21" s="91"/>
      <c r="Q21" s="100"/>
    </row>
    <row r="22" spans="1:19" s="1" customFormat="1" ht="18" customHeight="1">
      <c r="A22" s="133"/>
      <c r="B22" s="205" t="s">
        <v>587</v>
      </c>
      <c r="C22" s="134"/>
      <c r="D22" s="91">
        <f aca="true" t="shared" si="0" ref="D22:J22">SUM(D24:D39)</f>
        <v>11085.55</v>
      </c>
      <c r="E22" s="91">
        <v>11085.55</v>
      </c>
      <c r="F22" s="98">
        <f t="shared" si="0"/>
        <v>52920.560000000005</v>
      </c>
      <c r="G22" s="98">
        <f>F22/E22*1000</f>
        <v>4773.832601900673</v>
      </c>
      <c r="H22" s="91">
        <f t="shared" si="0"/>
        <v>11085.55</v>
      </c>
      <c r="I22" s="91">
        <v>11085.55</v>
      </c>
      <c r="J22" s="99">
        <f t="shared" si="0"/>
        <v>52920.560000000005</v>
      </c>
      <c r="K22" s="98">
        <f>J22/I22*1000</f>
        <v>4773.832601900673</v>
      </c>
      <c r="L22" s="91">
        <f>SUM(L24:L40)</f>
        <v>10982.06</v>
      </c>
      <c r="M22" s="215">
        <f>SUM(M24:M39)</f>
        <v>10982.06</v>
      </c>
      <c r="N22" s="98">
        <f>SUM(N24:N39)</f>
        <v>52431.16000000001</v>
      </c>
      <c r="O22" s="91">
        <f>O38</f>
        <v>45.03</v>
      </c>
      <c r="P22" s="91">
        <f>P38</f>
        <v>45.03</v>
      </c>
      <c r="Q22" s="100">
        <f>Q38</f>
        <v>190.795</v>
      </c>
      <c r="R22" s="518">
        <f>SUM(R24:R40)</f>
        <v>52830560</v>
      </c>
      <c r="S22" s="518">
        <f>SUM(S24:S40)</f>
        <v>52431160</v>
      </c>
    </row>
    <row r="23" spans="1:18" s="1" customFormat="1" ht="6" customHeight="1">
      <c r="A23" s="133"/>
      <c r="B23" s="206"/>
      <c r="C23" s="134"/>
      <c r="D23" s="91"/>
      <c r="E23" s="91"/>
      <c r="F23" s="98"/>
      <c r="G23" s="98"/>
      <c r="H23" s="91"/>
      <c r="I23" s="91"/>
      <c r="J23" s="99"/>
      <c r="K23" s="98"/>
      <c r="L23" s="91"/>
      <c r="M23" s="215"/>
      <c r="N23" s="98"/>
      <c r="O23" s="92"/>
      <c r="P23" s="188"/>
      <c r="Q23" s="216"/>
      <c r="R23" s="519"/>
    </row>
    <row r="24" spans="1:19" s="1" customFormat="1" ht="18" customHeight="1">
      <c r="A24" s="133"/>
      <c r="B24" s="199" t="s">
        <v>603</v>
      </c>
      <c r="C24" s="134"/>
      <c r="D24" s="91">
        <f>H24</f>
        <v>302.48</v>
      </c>
      <c r="E24" s="91">
        <v>302.48</v>
      </c>
      <c r="F24" s="98">
        <f>J24</f>
        <v>1302.288</v>
      </c>
      <c r="G24" s="98">
        <f>K24</f>
        <v>4305.368950013224</v>
      </c>
      <c r="H24" s="91">
        <v>302.48</v>
      </c>
      <c r="I24" s="91">
        <v>302.48</v>
      </c>
      <c r="J24" s="99">
        <f>(N24+'[1]4-3稻米生產面積及收穫量'!Q24+'[1]4-3稻米生產面積及收穫量(續)'!F24+'[1]4-3稻米生產面積及收穫量(續)'!I24)</f>
        <v>1302.288</v>
      </c>
      <c r="K24" s="98">
        <f>J24/I24*1000</f>
        <v>4305.368950013224</v>
      </c>
      <c r="L24" s="91">
        <v>302.48</v>
      </c>
      <c r="M24" s="91">
        <v>302.48</v>
      </c>
      <c r="N24" s="98">
        <f>S24/1000</f>
        <v>1302.288</v>
      </c>
      <c r="O24" s="535" t="s">
        <v>1005</v>
      </c>
      <c r="P24" s="535" t="s">
        <v>1005</v>
      </c>
      <c r="Q24" s="213" t="s">
        <v>1005</v>
      </c>
      <c r="R24" s="520">
        <v>1302288</v>
      </c>
      <c r="S24" s="1">
        <v>1302288</v>
      </c>
    </row>
    <row r="25" spans="1:18" s="1" customFormat="1" ht="6" customHeight="1">
      <c r="A25" s="133"/>
      <c r="B25" s="44"/>
      <c r="C25" s="134"/>
      <c r="D25" s="91"/>
      <c r="E25" s="91"/>
      <c r="F25" s="98"/>
      <c r="G25" s="98"/>
      <c r="H25" s="91"/>
      <c r="I25" s="91"/>
      <c r="J25" s="99"/>
      <c r="K25" s="98"/>
      <c r="L25" s="91"/>
      <c r="M25" s="91"/>
      <c r="N25" s="98"/>
      <c r="O25" s="93"/>
      <c r="P25" s="93"/>
      <c r="Q25" s="100"/>
      <c r="R25" s="520"/>
    </row>
    <row r="26" spans="1:19" s="1" customFormat="1" ht="18" customHeight="1">
      <c r="A26" s="133"/>
      <c r="B26" s="199" t="s">
        <v>550</v>
      </c>
      <c r="C26" s="134"/>
      <c r="D26" s="91">
        <f aca="true" t="shared" si="1" ref="D26:F39">H26</f>
        <v>689.76</v>
      </c>
      <c r="E26" s="91">
        <v>689.76</v>
      </c>
      <c r="F26" s="98">
        <f t="shared" si="1"/>
        <v>3116.724</v>
      </c>
      <c r="G26" s="98">
        <v>4877.1787223816455</v>
      </c>
      <c r="H26" s="91">
        <v>689.76</v>
      </c>
      <c r="I26" s="91">
        <v>689.76</v>
      </c>
      <c r="J26" s="99">
        <f>(N26+'[1]4-3稻米生產面積及收穫量'!Q26+'[1]4-3稻米生產面積及收穫量(續)'!F26+'[1]4-3稻米生產面積及收穫量(續)'!I26)</f>
        <v>3116.724</v>
      </c>
      <c r="K26" s="98">
        <f>J26/I26*1000</f>
        <v>4518.562978427279</v>
      </c>
      <c r="L26" s="91">
        <v>689.76</v>
      </c>
      <c r="M26" s="91">
        <v>689.76</v>
      </c>
      <c r="N26" s="98">
        <f aca="true" t="shared" si="2" ref="N26:N39">S26/1000</f>
        <v>3116.724</v>
      </c>
      <c r="O26" s="535" t="s">
        <v>551</v>
      </c>
      <c r="P26" s="535" t="s">
        <v>551</v>
      </c>
      <c r="Q26" s="213" t="s">
        <v>551</v>
      </c>
      <c r="R26" s="520">
        <v>3116724</v>
      </c>
      <c r="S26" s="1">
        <v>3116724</v>
      </c>
    </row>
    <row r="27" spans="1:19" s="1" customFormat="1" ht="18" customHeight="1">
      <c r="A27" s="133"/>
      <c r="B27" s="199" t="s">
        <v>552</v>
      </c>
      <c r="C27" s="134"/>
      <c r="D27" s="91">
        <f t="shared" si="1"/>
        <v>952.67</v>
      </c>
      <c r="E27" s="91">
        <v>952.67</v>
      </c>
      <c r="F27" s="98">
        <f t="shared" si="1"/>
        <v>5131.075</v>
      </c>
      <c r="G27" s="98">
        <v>5765.713900778312</v>
      </c>
      <c r="H27" s="91">
        <v>952.67</v>
      </c>
      <c r="I27" s="91">
        <v>952.67</v>
      </c>
      <c r="J27" s="99">
        <f>(N27+'[1]4-3稻米生產面積及收穫量'!Q27+'[1]4-3稻米生產面積及收穫量(續)'!F27+'[1]4-3稻米生產面積及收穫量(續)'!I27)</f>
        <v>5131.075</v>
      </c>
      <c r="K27" s="98">
        <f>J27/I27*1000</f>
        <v>5385.99410079041</v>
      </c>
      <c r="L27" s="91">
        <v>932.67</v>
      </c>
      <c r="M27" s="91">
        <v>932.67</v>
      </c>
      <c r="N27" s="98">
        <f t="shared" si="2"/>
        <v>5017.875</v>
      </c>
      <c r="O27" s="535" t="s">
        <v>551</v>
      </c>
      <c r="P27" s="535" t="s">
        <v>551</v>
      </c>
      <c r="Q27" s="213" t="s">
        <v>551</v>
      </c>
      <c r="R27" s="520">
        <v>5131075</v>
      </c>
      <c r="S27" s="1">
        <v>5017875</v>
      </c>
    </row>
    <row r="28" spans="1:19" s="1" customFormat="1" ht="18" customHeight="1">
      <c r="A28" s="133"/>
      <c r="B28" s="199" t="s">
        <v>553</v>
      </c>
      <c r="C28" s="134"/>
      <c r="D28" s="91">
        <f t="shared" si="1"/>
        <v>838.84</v>
      </c>
      <c r="E28" s="91">
        <v>838.84</v>
      </c>
      <c r="F28" s="98">
        <f t="shared" si="1"/>
        <v>4057.983</v>
      </c>
      <c r="G28" s="98">
        <v>4813.260892876292</v>
      </c>
      <c r="H28" s="91">
        <v>838.84</v>
      </c>
      <c r="I28" s="91">
        <v>838.84</v>
      </c>
      <c r="J28" s="99">
        <f>(N28+'[1]4-3稻米生產面積及收穫量'!Q28+'[1]4-3稻米生產面積及收穫量(續)'!F28+'[1]4-3稻米生產面積及收穫量(續)'!I28)</f>
        <v>4057.983</v>
      </c>
      <c r="K28" s="98">
        <f>J28/I28*1000</f>
        <v>4837.612655571981</v>
      </c>
      <c r="L28" s="91">
        <v>838.84</v>
      </c>
      <c r="M28" s="91">
        <v>838.84</v>
      </c>
      <c r="N28" s="98">
        <f t="shared" si="2"/>
        <v>4057.983</v>
      </c>
      <c r="O28" s="535" t="s">
        <v>551</v>
      </c>
      <c r="P28" s="535" t="s">
        <v>551</v>
      </c>
      <c r="Q28" s="213" t="s">
        <v>551</v>
      </c>
      <c r="R28" s="520">
        <v>4057983</v>
      </c>
      <c r="S28" s="1">
        <v>4057983</v>
      </c>
    </row>
    <row r="29" spans="1:18" s="1" customFormat="1" ht="6" customHeight="1">
      <c r="A29" s="133"/>
      <c r="B29" s="44"/>
      <c r="C29" s="134"/>
      <c r="D29" s="91"/>
      <c r="E29" s="91"/>
      <c r="F29" s="98">
        <f t="shared" si="1"/>
        <v>0</v>
      </c>
      <c r="G29" s="98"/>
      <c r="H29" s="91"/>
      <c r="I29" s="91"/>
      <c r="J29" s="99"/>
      <c r="K29" s="98"/>
      <c r="L29" s="91"/>
      <c r="M29" s="91"/>
      <c r="N29" s="98"/>
      <c r="O29" s="93"/>
      <c r="P29" s="93"/>
      <c r="Q29" s="100"/>
      <c r="R29" s="520"/>
    </row>
    <row r="30" spans="1:19" s="1" customFormat="1" ht="18" customHeight="1">
      <c r="A30" s="133"/>
      <c r="B30" s="199" t="s">
        <v>554</v>
      </c>
      <c r="C30" s="134"/>
      <c r="D30" s="91">
        <f t="shared" si="1"/>
        <v>1909.62</v>
      </c>
      <c r="E30" s="91">
        <v>1909.62</v>
      </c>
      <c r="F30" s="98">
        <f t="shared" si="1"/>
        <v>9209.574999999999</v>
      </c>
      <c r="G30" s="98">
        <v>5057.625676083792</v>
      </c>
      <c r="H30" s="91">
        <v>1909.62</v>
      </c>
      <c r="I30" s="91">
        <v>1909.62</v>
      </c>
      <c r="J30" s="99">
        <f>(N30+'[1]4-3稻米生產面積及收穫量'!Q30+'[1]4-3稻米生產面積及收穫量(續)'!F30+'[1]4-3稻米生產面積及收穫量(續)'!I30)</f>
        <v>9209.574999999999</v>
      </c>
      <c r="K30" s="98">
        <f aca="true" t="shared" si="3" ref="K30:K39">J30/I30*1000</f>
        <v>4822.726511033608</v>
      </c>
      <c r="L30" s="91">
        <v>1902.67</v>
      </c>
      <c r="M30" s="91">
        <v>1902.67</v>
      </c>
      <c r="N30" s="98">
        <f t="shared" si="2"/>
        <v>9171.212</v>
      </c>
      <c r="O30" s="535" t="s">
        <v>551</v>
      </c>
      <c r="P30" s="535" t="s">
        <v>551</v>
      </c>
      <c r="Q30" s="213" t="s">
        <v>551</v>
      </c>
      <c r="R30" s="520">
        <v>9209575</v>
      </c>
      <c r="S30" s="1">
        <v>9171212</v>
      </c>
    </row>
    <row r="31" spans="1:19" s="1" customFormat="1" ht="18" customHeight="1">
      <c r="A31" s="133"/>
      <c r="B31" s="199" t="s">
        <v>555</v>
      </c>
      <c r="C31" s="134"/>
      <c r="D31" s="91">
        <f t="shared" si="1"/>
        <v>758.78</v>
      </c>
      <c r="E31" s="91">
        <v>758.78</v>
      </c>
      <c r="F31" s="98">
        <f t="shared" si="1"/>
        <v>3699.001</v>
      </c>
      <c r="G31" s="98">
        <v>5229.741334551723</v>
      </c>
      <c r="H31" s="91">
        <v>758.78</v>
      </c>
      <c r="I31" s="91">
        <v>758.78</v>
      </c>
      <c r="J31" s="99">
        <f>(N31+'[1]4-3稻米生產面積及收穫量'!Q31+'[1]4-3稻米生產面積及收穫量(續)'!F31+'[1]4-3稻米生產面積及收穫量(續)'!I31)</f>
        <v>3699.001</v>
      </c>
      <c r="K31" s="98">
        <f t="shared" si="3"/>
        <v>4874.932127889508</v>
      </c>
      <c r="L31" s="91">
        <v>758.78</v>
      </c>
      <c r="M31" s="91">
        <v>758.78</v>
      </c>
      <c r="N31" s="98">
        <f t="shared" si="2"/>
        <v>3699.001</v>
      </c>
      <c r="O31" s="535" t="s">
        <v>551</v>
      </c>
      <c r="P31" s="535" t="s">
        <v>551</v>
      </c>
      <c r="Q31" s="213" t="s">
        <v>551</v>
      </c>
      <c r="R31" s="520">
        <v>3699001</v>
      </c>
      <c r="S31" s="1">
        <v>3699001</v>
      </c>
    </row>
    <row r="32" spans="1:19" s="1" customFormat="1" ht="18" customHeight="1">
      <c r="A32" s="133"/>
      <c r="B32" s="199" t="s">
        <v>556</v>
      </c>
      <c r="C32" s="134"/>
      <c r="D32" s="91">
        <f t="shared" si="1"/>
        <v>760.19</v>
      </c>
      <c r="E32" s="91">
        <v>760.19</v>
      </c>
      <c r="F32" s="98">
        <f t="shared" si="1"/>
        <v>3989.819</v>
      </c>
      <c r="G32" s="98">
        <v>5055.9527180939485</v>
      </c>
      <c r="H32" s="91">
        <v>760.19</v>
      </c>
      <c r="I32" s="91">
        <v>760.19</v>
      </c>
      <c r="J32" s="99">
        <f>(N32+'[1]4-3稻米生產面積及收穫量'!Q32+'[1]4-3稻米生產面積及收穫量(續)'!F32+'[1]4-3稻米生產面積及收穫量(續)'!I32)</f>
        <v>3989.819</v>
      </c>
      <c r="K32" s="98">
        <f t="shared" si="3"/>
        <v>5248.449729672845</v>
      </c>
      <c r="L32" s="91">
        <v>760.19</v>
      </c>
      <c r="M32" s="91">
        <v>760.19</v>
      </c>
      <c r="N32" s="98">
        <f t="shared" si="2"/>
        <v>3989.819</v>
      </c>
      <c r="O32" s="535" t="s">
        <v>551</v>
      </c>
      <c r="P32" s="535" t="s">
        <v>551</v>
      </c>
      <c r="Q32" s="213" t="s">
        <v>551</v>
      </c>
      <c r="R32" s="520">
        <v>3989819</v>
      </c>
      <c r="S32" s="1">
        <v>3989819</v>
      </c>
    </row>
    <row r="33" spans="1:18" s="1" customFormat="1" ht="6" customHeight="1">
      <c r="A33" s="133"/>
      <c r="B33" s="44"/>
      <c r="C33" s="134"/>
      <c r="D33" s="91"/>
      <c r="E33" s="91"/>
      <c r="F33" s="98"/>
      <c r="G33" s="98"/>
      <c r="H33" s="91"/>
      <c r="I33" s="91"/>
      <c r="J33" s="99"/>
      <c r="K33" s="98"/>
      <c r="L33" s="91"/>
      <c r="M33" s="91"/>
      <c r="N33" s="98"/>
      <c r="O33" s="93"/>
      <c r="P33" s="93"/>
      <c r="Q33" s="100"/>
      <c r="R33" s="520"/>
    </row>
    <row r="34" spans="1:19" s="1" customFormat="1" ht="18" customHeight="1">
      <c r="A34" s="133"/>
      <c r="B34" s="199" t="s">
        <v>557</v>
      </c>
      <c r="C34" s="134"/>
      <c r="D34" s="91">
        <f t="shared" si="1"/>
        <v>638.55</v>
      </c>
      <c r="E34" s="91">
        <v>638.55</v>
      </c>
      <c r="F34" s="98">
        <f t="shared" si="1"/>
        <v>2793.427</v>
      </c>
      <c r="G34" s="98">
        <v>5583.719331145491</v>
      </c>
      <c r="H34" s="91">
        <v>638.55</v>
      </c>
      <c r="I34" s="91">
        <v>638.55</v>
      </c>
      <c r="J34" s="99">
        <f>(N34+'[1]4-3稻米生產面積及收穫量'!Q34+'[1]4-3稻米生產面積及收穫量(續)'!F34+'[1]4-3稻米生產面積及收穫量(續)'!I34)</f>
        <v>2793.427</v>
      </c>
      <c r="K34" s="98">
        <f t="shared" si="3"/>
        <v>4374.640983478193</v>
      </c>
      <c r="L34" s="91">
        <v>610.55</v>
      </c>
      <c r="M34" s="91">
        <v>610.55</v>
      </c>
      <c r="N34" s="98">
        <f t="shared" si="2"/>
        <v>2660.427</v>
      </c>
      <c r="O34" s="535" t="s">
        <v>551</v>
      </c>
      <c r="P34" s="535" t="s">
        <v>551</v>
      </c>
      <c r="Q34" s="213" t="s">
        <v>551</v>
      </c>
      <c r="R34" s="520">
        <v>2793427</v>
      </c>
      <c r="S34" s="1">
        <v>2660427</v>
      </c>
    </row>
    <row r="35" spans="1:19" s="1" customFormat="1" ht="18" customHeight="1">
      <c r="A35" s="133"/>
      <c r="B35" s="199" t="s">
        <v>558</v>
      </c>
      <c r="C35" s="134"/>
      <c r="D35" s="91">
        <f t="shared" si="1"/>
        <v>84.45</v>
      </c>
      <c r="E35" s="91">
        <v>84.45</v>
      </c>
      <c r="F35" s="98">
        <f t="shared" si="1"/>
        <v>404.877</v>
      </c>
      <c r="G35" s="98">
        <v>5901.821040220097</v>
      </c>
      <c r="H35" s="91">
        <v>84.45</v>
      </c>
      <c r="I35" s="91">
        <v>84.45</v>
      </c>
      <c r="J35" s="99">
        <f>(N35+'[1]4-3稻米生產面積及收穫量'!Q35+'[1]4-3稻米生產面積及收穫量(續)'!F35+'[1]4-3稻米生產面積及收穫量(續)'!I35)</f>
        <v>404.877</v>
      </c>
      <c r="K35" s="98">
        <f t="shared" si="3"/>
        <v>4794.280639431617</v>
      </c>
      <c r="L35" s="91">
        <v>84.45</v>
      </c>
      <c r="M35" s="91">
        <v>84.45</v>
      </c>
      <c r="N35" s="98">
        <f t="shared" si="2"/>
        <v>404.877</v>
      </c>
      <c r="O35" s="535" t="s">
        <v>551</v>
      </c>
      <c r="P35" s="535" t="s">
        <v>551</v>
      </c>
      <c r="Q35" s="213" t="s">
        <v>551</v>
      </c>
      <c r="R35" s="520">
        <v>404877</v>
      </c>
      <c r="S35" s="1">
        <v>404877</v>
      </c>
    </row>
    <row r="36" spans="1:19" s="1" customFormat="1" ht="18" customHeight="1">
      <c r="A36" s="133"/>
      <c r="B36" s="199" t="s">
        <v>559</v>
      </c>
      <c r="C36" s="134"/>
      <c r="D36" s="91">
        <f t="shared" si="1"/>
        <v>481.41</v>
      </c>
      <c r="E36" s="91">
        <v>481.41</v>
      </c>
      <c r="F36" s="98">
        <f t="shared" si="1"/>
        <v>2241.245</v>
      </c>
      <c r="G36" s="98">
        <v>5054.723787135736</v>
      </c>
      <c r="H36" s="91">
        <v>481.41</v>
      </c>
      <c r="I36" s="91">
        <v>481.41</v>
      </c>
      <c r="J36" s="99">
        <f>(N36+'[1]4-3稻米生產面積及收穫量'!Q36+'[1]4-3稻米生產面積及收穫量(續)'!F36+'[1]4-3稻米生產面積及收穫量(續)'!I36)</f>
        <v>2241.245</v>
      </c>
      <c r="K36" s="98">
        <f t="shared" si="3"/>
        <v>4655.584636796078</v>
      </c>
      <c r="L36" s="91">
        <v>481.41</v>
      </c>
      <c r="M36" s="91">
        <v>481.41</v>
      </c>
      <c r="N36" s="98">
        <f t="shared" si="2"/>
        <v>2241.245</v>
      </c>
      <c r="O36" s="535" t="s">
        <v>551</v>
      </c>
      <c r="P36" s="535" t="s">
        <v>551</v>
      </c>
      <c r="Q36" s="213" t="s">
        <v>551</v>
      </c>
      <c r="R36" s="520">
        <v>2241245</v>
      </c>
      <c r="S36" s="1">
        <v>2241245</v>
      </c>
    </row>
    <row r="37" spans="1:18" s="1" customFormat="1" ht="6" customHeight="1">
      <c r="A37" s="133"/>
      <c r="B37" s="44"/>
      <c r="C37" s="134"/>
      <c r="D37" s="91"/>
      <c r="E37" s="91"/>
      <c r="F37" s="98"/>
      <c r="G37" s="98"/>
      <c r="H37" s="91"/>
      <c r="I37" s="91"/>
      <c r="J37" s="99"/>
      <c r="K37" s="98"/>
      <c r="L37" s="91"/>
      <c r="M37" s="91"/>
      <c r="N37" s="98"/>
      <c r="O37" s="188"/>
      <c r="P37" s="188"/>
      <c r="Q37" s="216"/>
      <c r="R37" s="519"/>
    </row>
    <row r="38" spans="1:19" s="1" customFormat="1" ht="18" customHeight="1">
      <c r="A38" s="133"/>
      <c r="B38" s="199" t="s">
        <v>560</v>
      </c>
      <c r="C38" s="134"/>
      <c r="D38" s="91">
        <f t="shared" si="1"/>
        <v>2685.33</v>
      </c>
      <c r="E38" s="91">
        <v>2685.33</v>
      </c>
      <c r="F38" s="98">
        <f t="shared" si="1"/>
        <v>12802.792</v>
      </c>
      <c r="G38" s="98">
        <v>5328.97738815183</v>
      </c>
      <c r="H38" s="91">
        <v>2685.33</v>
      </c>
      <c r="I38" s="91">
        <v>2685.33</v>
      </c>
      <c r="J38" s="99">
        <f>(N38+'[1]4-3稻米生產面積及收穫量'!Q38+'[1]4-3稻米生產面積及收穫量(續)'!F38+'[1]4-3稻米生產面積及收穫量(續)'!I38)</f>
        <v>12802.792</v>
      </c>
      <c r="K38" s="98">
        <f t="shared" si="3"/>
        <v>4767.679205162866</v>
      </c>
      <c r="L38" s="91">
        <v>2636.79</v>
      </c>
      <c r="M38" s="91">
        <v>2636.79</v>
      </c>
      <c r="N38" s="98">
        <f t="shared" si="2"/>
        <v>12597.955</v>
      </c>
      <c r="O38" s="188">
        <v>45.03</v>
      </c>
      <c r="P38" s="188">
        <v>45.03</v>
      </c>
      <c r="Q38" s="216">
        <f>190795/1000</f>
        <v>190.795</v>
      </c>
      <c r="R38" s="519">
        <v>12712792</v>
      </c>
      <c r="S38" s="1">
        <v>12597955</v>
      </c>
    </row>
    <row r="39" spans="1:19" s="1" customFormat="1" ht="18" customHeight="1">
      <c r="A39" s="133"/>
      <c r="B39" s="199" t="s">
        <v>561</v>
      </c>
      <c r="C39" s="134"/>
      <c r="D39" s="91">
        <f t="shared" si="1"/>
        <v>983.47</v>
      </c>
      <c r="E39" s="91">
        <v>983.47</v>
      </c>
      <c r="F39" s="98">
        <f t="shared" si="1"/>
        <v>4171.754</v>
      </c>
      <c r="G39" s="98">
        <v>4456.7390539827675</v>
      </c>
      <c r="H39" s="91">
        <v>983.47</v>
      </c>
      <c r="I39" s="91">
        <v>983.47</v>
      </c>
      <c r="J39" s="99">
        <f>(N39+'[1]4-3稻米生產面積及收穫量'!Q39+'[1]4-3稻米生產面積及收穫量(續)'!F39+'[1]4-3稻米生產面積及收穫量(續)'!I39)</f>
        <v>4171.754</v>
      </c>
      <c r="K39" s="98">
        <f t="shared" si="3"/>
        <v>4241.872146583017</v>
      </c>
      <c r="L39" s="91">
        <v>983.47</v>
      </c>
      <c r="M39" s="91">
        <v>983.47</v>
      </c>
      <c r="N39" s="98">
        <f t="shared" si="2"/>
        <v>4171.754</v>
      </c>
      <c r="O39" s="226" t="s">
        <v>551</v>
      </c>
      <c r="P39" s="226" t="s">
        <v>551</v>
      </c>
      <c r="Q39" s="213" t="s">
        <v>551</v>
      </c>
      <c r="R39" s="519">
        <v>4171754</v>
      </c>
      <c r="S39" s="1">
        <v>4171754</v>
      </c>
    </row>
    <row r="40" spans="1:18" s="1" customFormat="1" ht="18" customHeight="1" thickBot="1">
      <c r="A40" s="135"/>
      <c r="B40" s="179" t="s">
        <v>562</v>
      </c>
      <c r="C40" s="136"/>
      <c r="D40" s="192" t="s">
        <v>975</v>
      </c>
      <c r="E40" s="192" t="s">
        <v>975</v>
      </c>
      <c r="F40" s="219" t="s">
        <v>975</v>
      </c>
      <c r="G40" s="219" t="s">
        <v>975</v>
      </c>
      <c r="H40" s="192" t="s">
        <v>975</v>
      </c>
      <c r="I40" s="192" t="s">
        <v>551</v>
      </c>
      <c r="J40" s="220" t="s">
        <v>551</v>
      </c>
      <c r="K40" s="219" t="s">
        <v>551</v>
      </c>
      <c r="L40" s="192" t="s">
        <v>975</v>
      </c>
      <c r="M40" s="192" t="s">
        <v>551</v>
      </c>
      <c r="N40" s="219" t="s">
        <v>551</v>
      </c>
      <c r="O40" s="192" t="s">
        <v>551</v>
      </c>
      <c r="P40" s="192" t="s">
        <v>551</v>
      </c>
      <c r="Q40" s="542" t="s">
        <v>551</v>
      </c>
      <c r="R40" s="519">
        <v>0</v>
      </c>
    </row>
    <row r="41" spans="1:18" s="1" customFormat="1" ht="13.5" customHeight="1">
      <c r="A41" s="186" t="s">
        <v>830</v>
      </c>
      <c r="J41" s="1" t="s">
        <v>130</v>
      </c>
      <c r="R41" s="519"/>
    </row>
    <row r="42" spans="18:19" ht="15.75">
      <c r="R42" s="519"/>
      <c r="S42" s="1"/>
    </row>
    <row r="43" spans="18:19" ht="15.75">
      <c r="R43" s="519"/>
      <c r="S43" s="1"/>
    </row>
    <row r="44" spans="18:19" ht="15.75">
      <c r="R44" s="519"/>
      <c r="S44" s="1"/>
    </row>
    <row r="45" spans="1:19" ht="15.75">
      <c r="A45" s="544"/>
      <c r="B45" s="544"/>
      <c r="R45" s="1"/>
      <c r="S45" s="1"/>
    </row>
    <row r="46" spans="2:19" ht="15.75">
      <c r="B46" s="1"/>
      <c r="S46" s="1"/>
    </row>
    <row r="47" ht="15.75">
      <c r="S47" s="1"/>
    </row>
  </sheetData>
  <mergeCells count="10">
    <mergeCell ref="J2:Q2"/>
    <mergeCell ref="A2:I2"/>
    <mergeCell ref="O7:Q7"/>
    <mergeCell ref="B6:B9"/>
    <mergeCell ref="D6:G7"/>
    <mergeCell ref="H6:I6"/>
    <mergeCell ref="H7:I7"/>
    <mergeCell ref="J6:Q6"/>
    <mergeCell ref="J7:K7"/>
    <mergeCell ref="L7:N7"/>
  </mergeCells>
  <printOptions horizontalCentered="1"/>
  <pageMargins left="1.1811023622047245" right="1.1811023622047245" top="1.5748031496062993" bottom="1.5748031496062993" header="0.5118110236220472" footer="0.9055118110236221"/>
  <pageSetup firstPageNumber="11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0.xml><?xml version="1.0" encoding="utf-8"?>
<worksheet xmlns="http://schemas.openxmlformats.org/spreadsheetml/2006/main" xmlns:r="http://schemas.openxmlformats.org/officeDocument/2006/relationships">
  <dimension ref="A1:K54"/>
  <sheetViews>
    <sheetView showGridLines="0" zoomScale="120" zoomScaleNormal="120" workbookViewId="0" topLeftCell="A1">
      <selection activeCell="B1" sqref="B1"/>
    </sheetView>
  </sheetViews>
  <sheetFormatPr defaultColWidth="9.00390625" defaultRowHeight="16.5"/>
  <cols>
    <col min="1" max="1" width="0.37109375" style="84" customWidth="1"/>
    <col min="2" max="2" width="19.125" style="84" customWidth="1"/>
    <col min="3" max="3" width="0.37109375" style="84" customWidth="1"/>
    <col min="4" max="4" width="8.625" style="84" customWidth="1"/>
    <col min="5" max="5" width="7.875" style="84" customWidth="1"/>
    <col min="6" max="7" width="7.625" style="84" customWidth="1"/>
    <col min="8" max="8" width="7.875" style="84" customWidth="1"/>
    <col min="9" max="10" width="7.625" style="84" customWidth="1"/>
    <col min="11" max="16384" width="9.00390625" style="84" customWidth="1"/>
  </cols>
  <sheetData>
    <row r="1" s="1" customFormat="1" ht="18" customHeight="1">
      <c r="J1" s="38" t="s">
        <v>981</v>
      </c>
    </row>
    <row r="2" spans="1:10" ht="36" customHeight="1">
      <c r="A2" s="912" t="s">
        <v>29</v>
      </c>
      <c r="B2" s="913"/>
      <c r="C2" s="913"/>
      <c r="D2" s="913"/>
      <c r="E2" s="913"/>
      <c r="F2" s="913"/>
      <c r="G2" s="913"/>
      <c r="H2" s="913"/>
      <c r="I2" s="913"/>
      <c r="J2" s="913"/>
    </row>
    <row r="3" s="1" customFormat="1" ht="24" customHeight="1" thickBot="1">
      <c r="J3" s="829" t="s">
        <v>1111</v>
      </c>
    </row>
    <row r="4" spans="1:10" s="1" customFormat="1" ht="24.75" customHeight="1">
      <c r="A4" s="130"/>
      <c r="B4" s="663" t="s">
        <v>1092</v>
      </c>
      <c r="C4" s="131"/>
      <c r="D4" s="664" t="s">
        <v>1093</v>
      </c>
      <c r="E4" s="530" t="s">
        <v>1094</v>
      </c>
      <c r="F4" s="530" t="s">
        <v>1095</v>
      </c>
      <c r="G4" s="665" t="s">
        <v>1096</v>
      </c>
      <c r="H4" s="530" t="s">
        <v>1097</v>
      </c>
      <c r="I4" s="530" t="s">
        <v>1098</v>
      </c>
      <c r="J4" s="529" t="s">
        <v>1099</v>
      </c>
    </row>
    <row r="5" spans="1:11" s="1" customFormat="1" ht="24.75" customHeight="1" thickBot="1">
      <c r="A5" s="135"/>
      <c r="B5" s="135" t="s">
        <v>1100</v>
      </c>
      <c r="C5" s="136"/>
      <c r="D5" s="137" t="s">
        <v>1101</v>
      </c>
      <c r="E5" s="138" t="s">
        <v>1102</v>
      </c>
      <c r="F5" s="138" t="s">
        <v>1103</v>
      </c>
      <c r="G5" s="138" t="s">
        <v>1104</v>
      </c>
      <c r="H5" s="138" t="s">
        <v>1105</v>
      </c>
      <c r="I5" s="138" t="s">
        <v>1106</v>
      </c>
      <c r="J5" s="177" t="s">
        <v>1107</v>
      </c>
      <c r="K5" s="199"/>
    </row>
    <row r="6" spans="1:11" s="1" customFormat="1" ht="19.5" customHeight="1">
      <c r="A6" s="133"/>
      <c r="B6" s="205" t="s">
        <v>1108</v>
      </c>
      <c r="C6" s="134"/>
      <c r="D6" s="97">
        <v>208791</v>
      </c>
      <c r="E6" s="98">
        <v>7320</v>
      </c>
      <c r="F6" s="98">
        <v>97</v>
      </c>
      <c r="G6" s="98">
        <v>196874</v>
      </c>
      <c r="H6" s="98">
        <v>233</v>
      </c>
      <c r="I6" s="227" t="s">
        <v>1109</v>
      </c>
      <c r="J6" s="100">
        <v>4267</v>
      </c>
      <c r="K6" s="44"/>
    </row>
    <row r="7" spans="1:11" s="1" customFormat="1" ht="19.5" customHeight="1">
      <c r="A7" s="133"/>
      <c r="B7" s="205" t="s">
        <v>578</v>
      </c>
      <c r="C7" s="134"/>
      <c r="D7" s="97">
        <v>199282</v>
      </c>
      <c r="E7" s="98">
        <v>6683</v>
      </c>
      <c r="F7" s="98">
        <v>85</v>
      </c>
      <c r="G7" s="98">
        <v>189416</v>
      </c>
      <c r="H7" s="98">
        <v>229</v>
      </c>
      <c r="I7" s="227" t="s">
        <v>975</v>
      </c>
      <c r="J7" s="100">
        <v>2869</v>
      </c>
      <c r="K7" s="199"/>
    </row>
    <row r="8" spans="1:11" s="1" customFormat="1" ht="19.5" customHeight="1">
      <c r="A8" s="133"/>
      <c r="B8" s="205" t="s">
        <v>579</v>
      </c>
      <c r="C8" s="134"/>
      <c r="D8" s="98">
        <v>203779</v>
      </c>
      <c r="E8" s="98">
        <v>6651</v>
      </c>
      <c r="F8" s="98">
        <v>87</v>
      </c>
      <c r="G8" s="98">
        <v>194156</v>
      </c>
      <c r="H8" s="98">
        <v>223</v>
      </c>
      <c r="I8" s="227" t="s">
        <v>1005</v>
      </c>
      <c r="J8" s="100">
        <v>2662</v>
      </c>
      <c r="K8" s="199"/>
    </row>
    <row r="9" spans="1:11" s="1" customFormat="1" ht="5.25" customHeight="1">
      <c r="A9" s="133"/>
      <c r="B9" s="206"/>
      <c r="C9" s="134"/>
      <c r="D9" s="98"/>
      <c r="E9" s="98"/>
      <c r="F9" s="98"/>
      <c r="G9" s="98"/>
      <c r="H9" s="98"/>
      <c r="I9" s="98"/>
      <c r="J9" s="100"/>
      <c r="K9" s="199"/>
    </row>
    <row r="10" spans="1:11" s="1" customFormat="1" ht="19.5" customHeight="1">
      <c r="A10" s="133"/>
      <c r="B10" s="205" t="s">
        <v>580</v>
      </c>
      <c r="C10" s="134"/>
      <c r="D10" s="98">
        <v>197651</v>
      </c>
      <c r="E10" s="98">
        <v>5771</v>
      </c>
      <c r="F10" s="98">
        <v>85</v>
      </c>
      <c r="G10" s="98">
        <v>188920</v>
      </c>
      <c r="H10" s="98">
        <v>236</v>
      </c>
      <c r="I10" s="227" t="s">
        <v>975</v>
      </c>
      <c r="J10" s="100">
        <v>2639</v>
      </c>
      <c r="K10" s="44"/>
    </row>
    <row r="11" spans="1:11" s="1" customFormat="1" ht="19.5" customHeight="1">
      <c r="A11" s="133"/>
      <c r="B11" s="205" t="s">
        <v>581</v>
      </c>
      <c r="C11" s="134"/>
      <c r="D11" s="98">
        <v>217504</v>
      </c>
      <c r="E11" s="98">
        <v>6020</v>
      </c>
      <c r="F11" s="98">
        <v>123</v>
      </c>
      <c r="G11" s="98">
        <v>208480</v>
      </c>
      <c r="H11" s="98">
        <v>234</v>
      </c>
      <c r="I11" s="227" t="s">
        <v>975</v>
      </c>
      <c r="J11" s="100">
        <v>2647</v>
      </c>
      <c r="K11" s="199"/>
    </row>
    <row r="12" spans="1:11" s="1" customFormat="1" ht="19.5" customHeight="1">
      <c r="A12" s="133"/>
      <c r="B12" s="205" t="s">
        <v>582</v>
      </c>
      <c r="C12" s="134"/>
      <c r="D12" s="98">
        <v>219538</v>
      </c>
      <c r="E12" s="98">
        <v>5821</v>
      </c>
      <c r="F12" s="98">
        <v>115</v>
      </c>
      <c r="G12" s="98">
        <v>208742</v>
      </c>
      <c r="H12" s="98">
        <v>184</v>
      </c>
      <c r="I12" s="227" t="s">
        <v>975</v>
      </c>
      <c r="J12" s="100">
        <v>4676</v>
      </c>
      <c r="K12" s="199"/>
    </row>
    <row r="13" spans="1:11" s="1" customFormat="1" ht="5.25" customHeight="1">
      <c r="A13" s="133"/>
      <c r="B13" s="206"/>
      <c r="C13" s="134"/>
      <c r="D13" s="99"/>
      <c r="E13" s="98"/>
      <c r="F13" s="98"/>
      <c r="G13" s="98"/>
      <c r="H13" s="98"/>
      <c r="I13" s="98"/>
      <c r="J13" s="100"/>
      <c r="K13" s="199"/>
    </row>
    <row r="14" spans="1:11" s="1" customFormat="1" ht="19.5" customHeight="1">
      <c r="A14" s="133"/>
      <c r="B14" s="205" t="s">
        <v>583</v>
      </c>
      <c r="C14" s="134"/>
      <c r="D14" s="97">
        <v>197385</v>
      </c>
      <c r="E14" s="98">
        <v>5069</v>
      </c>
      <c r="F14" s="98">
        <v>72</v>
      </c>
      <c r="G14" s="523">
        <v>186925</v>
      </c>
      <c r="H14" s="98">
        <v>234</v>
      </c>
      <c r="I14" s="98">
        <v>30</v>
      </c>
      <c r="J14" s="100">
        <v>5055</v>
      </c>
      <c r="K14" s="44"/>
    </row>
    <row r="15" spans="1:11" s="1" customFormat="1" ht="19.5" customHeight="1">
      <c r="A15" s="133"/>
      <c r="B15" s="205" t="s">
        <v>478</v>
      </c>
      <c r="C15" s="134"/>
      <c r="D15" s="97">
        <v>197063</v>
      </c>
      <c r="E15" s="98">
        <v>4755</v>
      </c>
      <c r="F15" s="98">
        <v>95</v>
      </c>
      <c r="G15" s="523">
        <v>187017</v>
      </c>
      <c r="H15" s="98">
        <v>270</v>
      </c>
      <c r="I15" s="98">
        <v>76</v>
      </c>
      <c r="J15" s="100">
        <v>4850</v>
      </c>
      <c r="K15" s="199"/>
    </row>
    <row r="16" spans="1:11" s="1" customFormat="1" ht="19.5" customHeight="1">
      <c r="A16" s="133"/>
      <c r="B16" s="205" t="s">
        <v>585</v>
      </c>
      <c r="C16" s="134"/>
      <c r="D16" s="98">
        <f>SUM(E16:J16)</f>
        <v>190993</v>
      </c>
      <c r="E16" s="98">
        <v>4512</v>
      </c>
      <c r="F16" s="98">
        <v>46</v>
      </c>
      <c r="G16" s="98">
        <v>181038</v>
      </c>
      <c r="H16" s="98">
        <v>517</v>
      </c>
      <c r="I16" s="98">
        <v>51</v>
      </c>
      <c r="J16" s="100">
        <v>4829</v>
      </c>
      <c r="K16" s="199"/>
    </row>
    <row r="17" spans="1:11" s="1" customFormat="1" ht="5.25" customHeight="1">
      <c r="A17" s="133"/>
      <c r="B17" s="206"/>
      <c r="C17" s="134"/>
      <c r="D17" s="99"/>
      <c r="E17" s="98"/>
      <c r="F17" s="98"/>
      <c r="G17" s="98"/>
      <c r="H17" s="98"/>
      <c r="I17" s="98"/>
      <c r="J17" s="100"/>
      <c r="K17" s="199"/>
    </row>
    <row r="18" spans="1:11" s="1" customFormat="1" ht="19.5" customHeight="1">
      <c r="A18" s="133"/>
      <c r="B18" s="205" t="s">
        <v>587</v>
      </c>
      <c r="C18" s="134"/>
      <c r="D18" s="100">
        <f aca="true" t="shared" si="0" ref="D18:J18">SUM(D20:D36)</f>
        <v>183488</v>
      </c>
      <c r="E18" s="100">
        <f t="shared" si="0"/>
        <v>4541</v>
      </c>
      <c r="F18" s="100">
        <f t="shared" si="0"/>
        <v>62</v>
      </c>
      <c r="G18" s="100">
        <f t="shared" si="0"/>
        <v>173955</v>
      </c>
      <c r="H18" s="100">
        <f t="shared" si="0"/>
        <v>521</v>
      </c>
      <c r="I18" s="100">
        <f t="shared" si="0"/>
        <v>46</v>
      </c>
      <c r="J18" s="100">
        <f t="shared" si="0"/>
        <v>4363</v>
      </c>
      <c r="K18" s="44"/>
    </row>
    <row r="19" spans="1:11" s="1" customFormat="1" ht="5.25" customHeight="1">
      <c r="A19" s="133"/>
      <c r="B19" s="206"/>
      <c r="C19" s="134"/>
      <c r="D19" s="97"/>
      <c r="E19" s="98"/>
      <c r="F19" s="98"/>
      <c r="G19" s="523"/>
      <c r="H19" s="98"/>
      <c r="I19" s="98"/>
      <c r="J19" s="100"/>
      <c r="K19" s="199"/>
    </row>
    <row r="20" spans="1:11" s="1" customFormat="1" ht="19.5" customHeight="1">
      <c r="A20" s="133"/>
      <c r="B20" s="207" t="s">
        <v>834</v>
      </c>
      <c r="C20" s="134"/>
      <c r="D20" s="97">
        <f>SUM(E20:J20)</f>
        <v>1745</v>
      </c>
      <c r="E20" s="228" t="s">
        <v>1005</v>
      </c>
      <c r="F20" s="228" t="s">
        <v>1005</v>
      </c>
      <c r="G20" s="523">
        <f>617+998</f>
        <v>1615</v>
      </c>
      <c r="H20" s="209">
        <v>18</v>
      </c>
      <c r="I20" s="98">
        <v>38</v>
      </c>
      <c r="J20" s="100">
        <v>74</v>
      </c>
      <c r="K20" s="199"/>
    </row>
    <row r="21" spans="1:11" s="1" customFormat="1" ht="5.25" customHeight="1">
      <c r="A21" s="133"/>
      <c r="B21" s="44"/>
      <c r="C21" s="134"/>
      <c r="D21" s="97"/>
      <c r="E21" s="98"/>
      <c r="F21" s="98"/>
      <c r="H21" s="209"/>
      <c r="I21" s="209"/>
      <c r="J21" s="100"/>
      <c r="K21" s="199"/>
    </row>
    <row r="22" spans="1:10" s="1" customFormat="1" ht="19.5" customHeight="1">
      <c r="A22" s="133"/>
      <c r="B22" s="207" t="s">
        <v>835</v>
      </c>
      <c r="C22" s="134"/>
      <c r="D22" s="97">
        <f>SUM(E22:J22)</f>
        <v>23423</v>
      </c>
      <c r="E22" s="98">
        <v>526</v>
      </c>
      <c r="F22" s="228" t="s">
        <v>1005</v>
      </c>
      <c r="G22" s="523">
        <f>335+21564</f>
        <v>21899</v>
      </c>
      <c r="H22" s="228" t="s">
        <v>1005</v>
      </c>
      <c r="I22" s="227" t="s">
        <v>975</v>
      </c>
      <c r="J22" s="100">
        <v>998</v>
      </c>
    </row>
    <row r="23" spans="1:10" s="1" customFormat="1" ht="19.5" customHeight="1">
      <c r="A23" s="133"/>
      <c r="B23" s="207" t="s">
        <v>836</v>
      </c>
      <c r="C23" s="134"/>
      <c r="D23" s="97">
        <f>SUM(E23:J23)</f>
        <v>12991</v>
      </c>
      <c r="E23" s="228" t="s">
        <v>1005</v>
      </c>
      <c r="F23" s="228" t="s">
        <v>1005</v>
      </c>
      <c r="G23" s="523">
        <f>549+12376</f>
        <v>12925</v>
      </c>
      <c r="H23" s="228" t="s">
        <v>1005</v>
      </c>
      <c r="I23" s="228" t="s">
        <v>1005</v>
      </c>
      <c r="J23" s="216">
        <v>66</v>
      </c>
    </row>
    <row r="24" spans="1:10" s="1" customFormat="1" ht="19.5" customHeight="1">
      <c r="A24" s="133"/>
      <c r="B24" s="207" t="s">
        <v>837</v>
      </c>
      <c r="C24" s="134"/>
      <c r="D24" s="97">
        <f>SUM(E24:J24)</f>
        <v>6028</v>
      </c>
      <c r="E24" s="228" t="s">
        <v>1005</v>
      </c>
      <c r="F24" s="228" t="s">
        <v>1005</v>
      </c>
      <c r="G24" s="209">
        <f>965+4868</f>
        <v>5833</v>
      </c>
      <c r="H24" s="228" t="s">
        <v>1005</v>
      </c>
      <c r="I24" s="227" t="s">
        <v>975</v>
      </c>
      <c r="J24" s="100">
        <v>195</v>
      </c>
    </row>
    <row r="25" spans="1:10" s="1" customFormat="1" ht="5.25" customHeight="1">
      <c r="A25" s="133"/>
      <c r="B25" s="44"/>
      <c r="C25" s="134"/>
      <c r="D25" s="97"/>
      <c r="E25" s="209"/>
      <c r="F25" s="209"/>
      <c r="G25" s="209"/>
      <c r="H25" s="209"/>
      <c r="I25" s="98"/>
      <c r="J25" s="100"/>
    </row>
    <row r="26" spans="1:10" s="1" customFormat="1" ht="19.5" customHeight="1">
      <c r="A26" s="133"/>
      <c r="B26" s="207" t="s">
        <v>838</v>
      </c>
      <c r="C26" s="134"/>
      <c r="D26" s="97">
        <f>SUM(E26:J26)</f>
        <v>19400</v>
      </c>
      <c r="E26" s="98">
        <v>2688</v>
      </c>
      <c r="F26" s="228" t="s">
        <v>1005</v>
      </c>
      <c r="G26" s="523">
        <f>1268+14323</f>
        <v>15591</v>
      </c>
      <c r="H26" s="209">
        <v>82</v>
      </c>
      <c r="I26" s="227" t="s">
        <v>975</v>
      </c>
      <c r="J26" s="100">
        <v>1039</v>
      </c>
    </row>
    <row r="27" spans="1:10" s="1" customFormat="1" ht="19.5" customHeight="1">
      <c r="A27" s="133"/>
      <c r="B27" s="207" t="s">
        <v>839</v>
      </c>
      <c r="C27" s="134"/>
      <c r="D27" s="97">
        <f>SUM(E27:J27)</f>
        <v>5345</v>
      </c>
      <c r="E27" s="98">
        <v>2</v>
      </c>
      <c r="F27" s="209">
        <v>7</v>
      </c>
      <c r="G27" s="523">
        <f>1710+3106</f>
        <v>4816</v>
      </c>
      <c r="H27" s="209">
        <v>185</v>
      </c>
      <c r="I27" s="98">
        <v>8</v>
      </c>
      <c r="J27" s="100">
        <v>327</v>
      </c>
    </row>
    <row r="28" spans="1:10" s="1" customFormat="1" ht="19.5" customHeight="1">
      <c r="A28" s="133"/>
      <c r="B28" s="207" t="s">
        <v>840</v>
      </c>
      <c r="C28" s="134"/>
      <c r="D28" s="97">
        <f>SUM(E28:J28)</f>
        <v>16351</v>
      </c>
      <c r="E28" s="228" t="s">
        <v>1005</v>
      </c>
      <c r="F28" s="228" t="s">
        <v>1005</v>
      </c>
      <c r="G28" s="523">
        <f>203+15679</f>
        <v>15882</v>
      </c>
      <c r="H28" s="209">
        <v>171</v>
      </c>
      <c r="I28" s="227" t="s">
        <v>975</v>
      </c>
      <c r="J28" s="100">
        <v>298</v>
      </c>
    </row>
    <row r="29" spans="1:10" s="1" customFormat="1" ht="5.25" customHeight="1">
      <c r="A29" s="133"/>
      <c r="B29" s="44"/>
      <c r="C29" s="134"/>
      <c r="D29" s="97"/>
      <c r="E29" s="209"/>
      <c r="F29" s="209"/>
      <c r="G29" s="523"/>
      <c r="H29" s="209"/>
      <c r="I29" s="98"/>
      <c r="J29" s="100"/>
    </row>
    <row r="30" spans="1:10" s="1" customFormat="1" ht="19.5" customHeight="1">
      <c r="A30" s="133"/>
      <c r="B30" s="207" t="s">
        <v>841</v>
      </c>
      <c r="C30" s="134"/>
      <c r="D30" s="97">
        <f>SUM(E30:J30)</f>
        <v>33065</v>
      </c>
      <c r="E30" s="98">
        <v>855</v>
      </c>
      <c r="F30" s="209">
        <v>19</v>
      </c>
      <c r="G30" s="523">
        <f>391+31577</f>
        <v>31968</v>
      </c>
      <c r="H30" s="209">
        <v>4</v>
      </c>
      <c r="I30" s="227" t="s">
        <v>975</v>
      </c>
      <c r="J30" s="100">
        <v>219</v>
      </c>
    </row>
    <row r="31" spans="1:10" s="1" customFormat="1" ht="19.5" customHeight="1">
      <c r="A31" s="133"/>
      <c r="B31" s="207" t="s">
        <v>842</v>
      </c>
      <c r="C31" s="134"/>
      <c r="D31" s="97">
        <f>SUM(E31:J31)</f>
        <v>4572</v>
      </c>
      <c r="E31" s="228" t="s">
        <v>1005</v>
      </c>
      <c r="F31" s="228" t="s">
        <v>1005</v>
      </c>
      <c r="G31" s="523">
        <f>460+4075</f>
        <v>4535</v>
      </c>
      <c r="H31" s="228" t="s">
        <v>1005</v>
      </c>
      <c r="I31" s="227" t="s">
        <v>975</v>
      </c>
      <c r="J31" s="216">
        <v>37</v>
      </c>
    </row>
    <row r="32" spans="1:10" s="1" customFormat="1" ht="19.5" customHeight="1">
      <c r="A32" s="133"/>
      <c r="B32" s="207" t="s">
        <v>843</v>
      </c>
      <c r="C32" s="134"/>
      <c r="D32" s="97">
        <f>SUM(E32:J32)</f>
        <v>11252</v>
      </c>
      <c r="E32" s="228" t="s">
        <v>1005</v>
      </c>
      <c r="F32" s="209">
        <v>36</v>
      </c>
      <c r="G32" s="523">
        <f>1504+9667</f>
        <v>11171</v>
      </c>
      <c r="H32" s="228" t="s">
        <v>1005</v>
      </c>
      <c r="I32" s="227" t="s">
        <v>975</v>
      </c>
      <c r="J32" s="100">
        <v>45</v>
      </c>
    </row>
    <row r="33" spans="1:10" s="1" customFormat="1" ht="5.25" customHeight="1">
      <c r="A33" s="133"/>
      <c r="B33" s="44"/>
      <c r="C33" s="134"/>
      <c r="D33" s="97"/>
      <c r="E33" s="98"/>
      <c r="F33" s="209"/>
      <c r="G33" s="523"/>
      <c r="H33" s="98"/>
      <c r="I33" s="98"/>
      <c r="J33" s="100"/>
    </row>
    <row r="34" spans="1:10" s="1" customFormat="1" ht="19.5" customHeight="1">
      <c r="A34" s="133"/>
      <c r="B34" s="207" t="s">
        <v>844</v>
      </c>
      <c r="C34" s="134"/>
      <c r="D34" s="97">
        <f>SUM(E34:J34)</f>
        <v>23197</v>
      </c>
      <c r="E34" s="98">
        <v>470</v>
      </c>
      <c r="F34" s="228" t="s">
        <v>1005</v>
      </c>
      <c r="G34" s="523">
        <f>299+21570</f>
        <v>21869</v>
      </c>
      <c r="H34" s="209">
        <v>61</v>
      </c>
      <c r="I34" s="227" t="s">
        <v>975</v>
      </c>
      <c r="J34" s="100">
        <v>797</v>
      </c>
    </row>
    <row r="35" spans="1:10" s="1" customFormat="1" ht="19.5" customHeight="1">
      <c r="A35" s="133"/>
      <c r="B35" s="207" t="s">
        <v>845</v>
      </c>
      <c r="C35" s="134"/>
      <c r="D35" s="97">
        <f>SUM(E35:J35)</f>
        <v>26062</v>
      </c>
      <c r="E35" s="228" t="s">
        <v>1005</v>
      </c>
      <c r="F35" s="228" t="s">
        <v>1005</v>
      </c>
      <c r="G35" s="523">
        <f>829+24979</f>
        <v>25808</v>
      </c>
      <c r="H35" s="228" t="s">
        <v>1005</v>
      </c>
      <c r="I35" s="227" t="s">
        <v>975</v>
      </c>
      <c r="J35" s="100">
        <v>254</v>
      </c>
    </row>
    <row r="36" spans="1:10" s="1" customFormat="1" ht="19.5" customHeight="1" thickBot="1">
      <c r="A36" s="135"/>
      <c r="B36" s="208" t="s">
        <v>846</v>
      </c>
      <c r="C36" s="136"/>
      <c r="D36" s="487">
        <f>SUM(E36:J36)</f>
        <v>57</v>
      </c>
      <c r="E36" s="219" t="s">
        <v>1005</v>
      </c>
      <c r="F36" s="219" t="s">
        <v>1005</v>
      </c>
      <c r="G36" s="662">
        <f>43+0</f>
        <v>43</v>
      </c>
      <c r="H36" s="219" t="s">
        <v>1005</v>
      </c>
      <c r="I36" s="219" t="s">
        <v>1005</v>
      </c>
      <c r="J36" s="259">
        <v>14</v>
      </c>
    </row>
    <row r="37" s="1" customFormat="1" ht="15" customHeight="1">
      <c r="A37" s="186" t="s">
        <v>479</v>
      </c>
    </row>
    <row r="38" s="1" customFormat="1" ht="15" customHeight="1">
      <c r="A38" s="1" t="s">
        <v>467</v>
      </c>
    </row>
    <row r="39" s="2" customFormat="1" ht="12.75" customHeight="1"/>
    <row r="40" s="2" customFormat="1" ht="12.75" customHeight="1"/>
    <row r="42" ht="15.75">
      <c r="F42" s="417"/>
    </row>
    <row r="43" ht="15.75">
      <c r="F43" s="417"/>
    </row>
    <row r="44" ht="15.75">
      <c r="F44" s="417"/>
    </row>
    <row r="45" ht="15.75">
      <c r="F45" s="417"/>
    </row>
    <row r="46" ht="15.75">
      <c r="F46" s="417"/>
    </row>
    <row r="47" ht="15.75">
      <c r="F47" s="417"/>
    </row>
    <row r="48" ht="15.75">
      <c r="F48" s="417"/>
    </row>
    <row r="49" ht="15.75">
      <c r="F49" s="417"/>
    </row>
    <row r="50" ht="15.75">
      <c r="F50" s="417"/>
    </row>
    <row r="51" ht="15.75">
      <c r="F51" s="417"/>
    </row>
    <row r="52" ht="15.75">
      <c r="F52" s="417"/>
    </row>
    <row r="53" ht="15.75">
      <c r="F53" s="417"/>
    </row>
    <row r="54" ht="15.75">
      <c r="F54" s="417"/>
    </row>
  </sheetData>
  <mergeCells count="1">
    <mergeCell ref="A2:J2"/>
  </mergeCells>
  <printOptions horizontalCentered="1"/>
  <pageMargins left="1.1811023622047245" right="1.1811023622047245" top="1.5748031496062993" bottom="1.5748031496062993" header="0.5118110236220472" footer="0.9055118110236221"/>
  <pageSetup firstPageNumber="171"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1.xml><?xml version="1.0" encoding="utf-8"?>
<worksheet xmlns="http://schemas.openxmlformats.org/spreadsheetml/2006/main" xmlns:r="http://schemas.openxmlformats.org/officeDocument/2006/relationships">
  <dimension ref="A1:M40"/>
  <sheetViews>
    <sheetView showGridLines="0" zoomScale="120" zoomScaleNormal="120" workbookViewId="0" topLeftCell="A1">
      <selection activeCell="B1" sqref="B1"/>
    </sheetView>
  </sheetViews>
  <sheetFormatPr defaultColWidth="9.00390625" defaultRowHeight="16.5"/>
  <cols>
    <col min="1" max="1" width="0.37109375" style="84" customWidth="1"/>
    <col min="2" max="2" width="19.125" style="84" customWidth="1"/>
    <col min="3" max="3" width="0.12890625" style="84" customWidth="1"/>
    <col min="4" max="5" width="5.125" style="84" customWidth="1"/>
    <col min="6" max="6" width="6.625" style="84" customWidth="1"/>
    <col min="7" max="8" width="5.625" style="84" customWidth="1"/>
    <col min="9" max="9" width="9.625" style="84" customWidth="1"/>
    <col min="10" max="10" width="5.125" style="84" customWidth="1"/>
    <col min="11" max="11" width="8.625" style="84" customWidth="1"/>
    <col min="12" max="12" width="4.625" style="84" customWidth="1"/>
    <col min="13" max="16384" width="9.00390625" style="84" customWidth="1"/>
  </cols>
  <sheetData>
    <row r="1" spans="1:3" s="1" customFormat="1" ht="18" customHeight="1">
      <c r="A1" s="1055" t="s">
        <v>973</v>
      </c>
      <c r="B1" s="1056"/>
      <c r="C1" s="122"/>
    </row>
    <row r="2" spans="1:12" ht="37.5" customHeight="1">
      <c r="A2" s="912" t="s">
        <v>30</v>
      </c>
      <c r="B2" s="913"/>
      <c r="C2" s="913"/>
      <c r="D2" s="913"/>
      <c r="E2" s="913"/>
      <c r="F2" s="913"/>
      <c r="G2" s="913"/>
      <c r="H2" s="913"/>
      <c r="I2" s="913"/>
      <c r="J2" s="913"/>
      <c r="K2" s="913"/>
      <c r="L2" s="913"/>
    </row>
    <row r="3" spans="2:12" s="2" customFormat="1" ht="24" customHeight="1" thickBot="1">
      <c r="B3" s="18"/>
      <c r="C3" s="18"/>
      <c r="K3" s="1124" t="s">
        <v>1111</v>
      </c>
      <c r="L3" s="1124"/>
    </row>
    <row r="4" spans="1:12" s="88" customFormat="1" ht="24.75" customHeight="1">
      <c r="A4" s="9"/>
      <c r="B4" s="917" t="s">
        <v>1112</v>
      </c>
      <c r="C4" s="10"/>
      <c r="D4" s="1096" t="s">
        <v>1113</v>
      </c>
      <c r="E4" s="1097"/>
      <c r="F4" s="882" t="s">
        <v>1114</v>
      </c>
      <c r="G4" s="1121" t="s">
        <v>1115</v>
      </c>
      <c r="H4" s="914"/>
      <c r="I4" s="914"/>
      <c r="J4" s="1097"/>
      <c r="K4" s="1122" t="s">
        <v>1116</v>
      </c>
      <c r="L4" s="1121" t="s">
        <v>1117</v>
      </c>
    </row>
    <row r="5" spans="1:12" s="88" customFormat="1" ht="24.75" customHeight="1">
      <c r="A5" s="11"/>
      <c r="B5" s="1120"/>
      <c r="C5" s="6"/>
      <c r="D5" s="999" t="s">
        <v>515</v>
      </c>
      <c r="E5" s="998"/>
      <c r="F5" s="898"/>
      <c r="G5" s="968"/>
      <c r="H5" s="1001"/>
      <c r="I5" s="1001"/>
      <c r="J5" s="998"/>
      <c r="K5" s="1123"/>
      <c r="L5" s="1005"/>
    </row>
    <row r="6" spans="1:12" s="88" customFormat="1" ht="19.5" customHeight="1">
      <c r="A6" s="11"/>
      <c r="B6" s="918" t="s">
        <v>480</v>
      </c>
      <c r="C6" s="6"/>
      <c r="D6" s="454" t="s">
        <v>1232</v>
      </c>
      <c r="E6" s="222" t="s">
        <v>1233</v>
      </c>
      <c r="F6" s="898"/>
      <c r="G6" s="374" t="s">
        <v>0</v>
      </c>
      <c r="H6" s="374" t="s">
        <v>1225</v>
      </c>
      <c r="I6" s="375" t="s">
        <v>481</v>
      </c>
      <c r="J6" s="375" t="s">
        <v>1226</v>
      </c>
      <c r="K6" s="1007" t="s">
        <v>1118</v>
      </c>
      <c r="L6" s="1005"/>
    </row>
    <row r="7" spans="1:12" s="88" customFormat="1" ht="24.75" customHeight="1" thickBot="1">
      <c r="A7" s="13"/>
      <c r="B7" s="919"/>
      <c r="C7" s="14"/>
      <c r="D7" s="19" t="s">
        <v>516</v>
      </c>
      <c r="E7" s="20" t="s">
        <v>517</v>
      </c>
      <c r="F7" s="971"/>
      <c r="G7" s="21" t="s">
        <v>13</v>
      </c>
      <c r="H7" s="21" t="s">
        <v>482</v>
      </c>
      <c r="I7" s="21" t="s">
        <v>483</v>
      </c>
      <c r="J7" s="21" t="s">
        <v>484</v>
      </c>
      <c r="K7" s="1089"/>
      <c r="L7" s="1010"/>
    </row>
    <row r="8" spans="1:12" s="2" customFormat="1" ht="17.25" customHeight="1">
      <c r="A8" s="35"/>
      <c r="B8" s="376" t="s">
        <v>485</v>
      </c>
      <c r="C8" s="36"/>
      <c r="D8" s="97">
        <v>7</v>
      </c>
      <c r="E8" s="227" t="s">
        <v>982</v>
      </c>
      <c r="F8" s="98">
        <v>142815</v>
      </c>
      <c r="G8" s="98">
        <v>1207</v>
      </c>
      <c r="H8" s="98">
        <v>18</v>
      </c>
      <c r="I8" s="98">
        <v>154</v>
      </c>
      <c r="J8" s="98">
        <v>1035</v>
      </c>
      <c r="K8" s="98">
        <v>140048</v>
      </c>
      <c r="L8" s="100">
        <v>1560</v>
      </c>
    </row>
    <row r="9" spans="1:12" s="2" customFormat="1" ht="17.25" customHeight="1">
      <c r="A9" s="35"/>
      <c r="B9" s="376" t="s">
        <v>492</v>
      </c>
      <c r="C9" s="36"/>
      <c r="D9" s="97">
        <v>11</v>
      </c>
      <c r="E9" s="227" t="s">
        <v>975</v>
      </c>
      <c r="F9" s="98">
        <v>114710</v>
      </c>
      <c r="G9" s="98">
        <v>1775</v>
      </c>
      <c r="H9" s="98">
        <v>85</v>
      </c>
      <c r="I9" s="98">
        <v>228</v>
      </c>
      <c r="J9" s="98">
        <v>1462</v>
      </c>
      <c r="K9" s="98">
        <v>110069</v>
      </c>
      <c r="L9" s="100">
        <v>2866</v>
      </c>
    </row>
    <row r="10" spans="1:12" s="2" customFormat="1" ht="17.25" customHeight="1">
      <c r="A10" s="35"/>
      <c r="B10" s="376" t="s">
        <v>493</v>
      </c>
      <c r="C10" s="36"/>
      <c r="D10" s="97">
        <v>11</v>
      </c>
      <c r="E10" s="227" t="s">
        <v>982</v>
      </c>
      <c r="F10" s="98">
        <v>132811</v>
      </c>
      <c r="G10" s="98">
        <v>2002</v>
      </c>
      <c r="H10" s="98">
        <v>38</v>
      </c>
      <c r="I10" s="98">
        <v>230</v>
      </c>
      <c r="J10" s="98">
        <v>1734</v>
      </c>
      <c r="K10" s="98">
        <v>129196</v>
      </c>
      <c r="L10" s="100">
        <v>1613</v>
      </c>
    </row>
    <row r="11" spans="1:12" s="2" customFormat="1" ht="5.25" customHeight="1">
      <c r="A11" s="35"/>
      <c r="B11" s="124"/>
      <c r="C11" s="36"/>
      <c r="D11" s="97"/>
      <c r="E11" s="98"/>
      <c r="F11" s="98"/>
      <c r="G11" s="98"/>
      <c r="H11" s="98"/>
      <c r="I11" s="98"/>
      <c r="J11" s="98"/>
      <c r="K11" s="98"/>
      <c r="L11" s="100"/>
    </row>
    <row r="12" spans="1:12" s="2" customFormat="1" ht="17.25" customHeight="1">
      <c r="A12" s="35"/>
      <c r="B12" s="376" t="s">
        <v>494</v>
      </c>
      <c r="C12" s="36"/>
      <c r="D12" s="97">
        <v>11</v>
      </c>
      <c r="E12" s="227" t="s">
        <v>975</v>
      </c>
      <c r="F12" s="98">
        <v>108090</v>
      </c>
      <c r="G12" s="98">
        <v>1032</v>
      </c>
      <c r="H12" s="98">
        <v>13</v>
      </c>
      <c r="I12" s="98">
        <v>166</v>
      </c>
      <c r="J12" s="98">
        <v>853</v>
      </c>
      <c r="K12" s="98">
        <v>106087</v>
      </c>
      <c r="L12" s="100">
        <v>971</v>
      </c>
    </row>
    <row r="13" spans="1:12" s="2" customFormat="1" ht="17.25" customHeight="1">
      <c r="A13" s="35"/>
      <c r="B13" s="376" t="s">
        <v>495</v>
      </c>
      <c r="C13" s="36"/>
      <c r="D13" s="97">
        <v>11</v>
      </c>
      <c r="E13" s="228" t="s">
        <v>982</v>
      </c>
      <c r="F13" s="98">
        <v>111374</v>
      </c>
      <c r="G13" s="98">
        <v>1556</v>
      </c>
      <c r="H13" s="98">
        <v>39</v>
      </c>
      <c r="I13" s="98">
        <v>367</v>
      </c>
      <c r="J13" s="98">
        <v>1150</v>
      </c>
      <c r="K13" s="98">
        <v>108269</v>
      </c>
      <c r="L13" s="100">
        <v>1549</v>
      </c>
    </row>
    <row r="14" spans="1:12" s="2" customFormat="1" ht="17.25" customHeight="1">
      <c r="A14" s="35"/>
      <c r="B14" s="376" t="s">
        <v>496</v>
      </c>
      <c r="C14" s="36"/>
      <c r="D14" s="98">
        <v>11</v>
      </c>
      <c r="E14" s="228" t="s">
        <v>982</v>
      </c>
      <c r="F14" s="98">
        <v>220535</v>
      </c>
      <c r="G14" s="98">
        <v>684</v>
      </c>
      <c r="H14" s="98">
        <v>16</v>
      </c>
      <c r="I14" s="98">
        <v>228</v>
      </c>
      <c r="J14" s="98">
        <v>440</v>
      </c>
      <c r="K14" s="98">
        <v>217096</v>
      </c>
      <c r="L14" s="100">
        <v>2755</v>
      </c>
    </row>
    <row r="15" spans="1:12" s="2" customFormat="1" ht="5.25" customHeight="1">
      <c r="A15" s="35"/>
      <c r="B15" s="124"/>
      <c r="C15" s="36"/>
      <c r="D15" s="100"/>
      <c r="E15" s="209"/>
      <c r="F15" s="100"/>
      <c r="G15" s="100"/>
      <c r="H15" s="100"/>
      <c r="I15" s="100"/>
      <c r="J15" s="100"/>
      <c r="K15" s="100"/>
      <c r="L15" s="100"/>
    </row>
    <row r="16" spans="1:12" s="2" customFormat="1" ht="17.25" customHeight="1">
      <c r="A16" s="35"/>
      <c r="B16" s="376" t="s">
        <v>497</v>
      </c>
      <c r="C16" s="36"/>
      <c r="D16" s="666">
        <v>11</v>
      </c>
      <c r="E16" s="228" t="s">
        <v>982</v>
      </c>
      <c r="F16" s="666">
        <v>300925</v>
      </c>
      <c r="G16" s="666">
        <v>1939</v>
      </c>
      <c r="H16" s="666">
        <v>8</v>
      </c>
      <c r="I16" s="666">
        <v>439</v>
      </c>
      <c r="J16" s="666">
        <v>1492</v>
      </c>
      <c r="K16" s="666">
        <v>295310</v>
      </c>
      <c r="L16" s="100">
        <v>3676</v>
      </c>
    </row>
    <row r="17" spans="1:12" s="2" customFormat="1" ht="17.25" customHeight="1">
      <c r="A17" s="35"/>
      <c r="B17" s="376" t="s">
        <v>498</v>
      </c>
      <c r="C17" s="36"/>
      <c r="D17" s="666">
        <v>11</v>
      </c>
      <c r="E17" s="228" t="s">
        <v>975</v>
      </c>
      <c r="F17" s="666">
        <v>280500</v>
      </c>
      <c r="G17" s="666">
        <v>1365</v>
      </c>
      <c r="H17" s="666">
        <v>23</v>
      </c>
      <c r="I17" s="666">
        <v>472</v>
      </c>
      <c r="J17" s="666">
        <v>870</v>
      </c>
      <c r="K17" s="666">
        <v>274712</v>
      </c>
      <c r="L17" s="100">
        <v>4423</v>
      </c>
    </row>
    <row r="18" spans="1:12" s="2" customFormat="1" ht="17.25" customHeight="1">
      <c r="A18" s="35"/>
      <c r="B18" s="376" t="s">
        <v>499</v>
      </c>
      <c r="C18" s="36"/>
      <c r="D18" s="666">
        <f>SUM(D22:D38)</f>
        <v>11</v>
      </c>
      <c r="E18" s="228" t="s">
        <v>982</v>
      </c>
      <c r="F18" s="666">
        <v>291871</v>
      </c>
      <c r="G18" s="666">
        <v>1313</v>
      </c>
      <c r="H18" s="666">
        <v>83</v>
      </c>
      <c r="I18" s="666">
        <v>407</v>
      </c>
      <c r="J18" s="666">
        <v>823</v>
      </c>
      <c r="K18" s="666">
        <v>286816</v>
      </c>
      <c r="L18" s="666">
        <v>3742</v>
      </c>
    </row>
    <row r="19" spans="1:12" s="2" customFormat="1" ht="5.25" customHeight="1">
      <c r="A19" s="35"/>
      <c r="B19" s="124"/>
      <c r="C19" s="36"/>
      <c r="D19" s="667"/>
      <c r="E19" s="209"/>
      <c r="F19" s="666"/>
      <c r="G19" s="98"/>
      <c r="H19" s="98"/>
      <c r="I19" s="98"/>
      <c r="J19" s="98"/>
      <c r="K19" s="523"/>
      <c r="L19" s="100"/>
    </row>
    <row r="20" spans="1:12" s="2" customFormat="1" ht="17.25" customHeight="1">
      <c r="A20" s="35"/>
      <c r="B20" s="376" t="s">
        <v>530</v>
      </c>
      <c r="C20" s="36"/>
      <c r="D20" s="666">
        <f>SUM(D22:D40)</f>
        <v>11</v>
      </c>
      <c r="E20" s="228" t="s">
        <v>982</v>
      </c>
      <c r="F20" s="666">
        <f>SUM(F22:F38)</f>
        <v>277630</v>
      </c>
      <c r="G20" s="666">
        <f aca="true" t="shared" si="0" ref="G20:L20">SUM(G22:G38)</f>
        <v>1419</v>
      </c>
      <c r="H20" s="666">
        <f t="shared" si="0"/>
        <v>54</v>
      </c>
      <c r="I20" s="666">
        <f t="shared" si="0"/>
        <v>294</v>
      </c>
      <c r="J20" s="666">
        <f t="shared" si="0"/>
        <v>1071</v>
      </c>
      <c r="K20" s="666">
        <f t="shared" si="0"/>
        <v>272730</v>
      </c>
      <c r="L20" s="666">
        <f t="shared" si="0"/>
        <v>3481</v>
      </c>
    </row>
    <row r="21" spans="1:12" s="2" customFormat="1" ht="5.25" customHeight="1">
      <c r="A21" s="35"/>
      <c r="B21" s="124"/>
      <c r="C21" s="36"/>
      <c r="D21" s="667"/>
      <c r="E21" s="98"/>
      <c r="F21" s="666"/>
      <c r="G21" s="98"/>
      <c r="H21" s="98"/>
      <c r="I21" s="98"/>
      <c r="J21" s="98"/>
      <c r="K21" s="523"/>
      <c r="L21" s="488"/>
    </row>
    <row r="22" spans="1:13" s="2" customFormat="1" ht="17.25" customHeight="1">
      <c r="A22" s="35"/>
      <c r="B22" s="207" t="s">
        <v>1119</v>
      </c>
      <c r="C22" s="36"/>
      <c r="D22" s="667">
        <v>1</v>
      </c>
      <c r="E22" s="227" t="s">
        <v>982</v>
      </c>
      <c r="F22" s="666">
        <f>K22+L22</f>
        <v>2925</v>
      </c>
      <c r="G22" s="228" t="s">
        <v>982</v>
      </c>
      <c r="H22" s="228" t="s">
        <v>982</v>
      </c>
      <c r="I22" s="228" t="s">
        <v>982</v>
      </c>
      <c r="J22" s="228" t="s">
        <v>982</v>
      </c>
      <c r="K22" s="573">
        <v>2832</v>
      </c>
      <c r="L22" s="672">
        <v>93</v>
      </c>
      <c r="M22" s="673"/>
    </row>
    <row r="23" spans="1:13" s="2" customFormat="1" ht="5.25" customHeight="1">
      <c r="A23" s="35"/>
      <c r="B23" s="44"/>
      <c r="C23" s="36"/>
      <c r="D23" s="667"/>
      <c r="E23" s="98"/>
      <c r="F23" s="666"/>
      <c r="G23" s="209"/>
      <c r="H23" s="98"/>
      <c r="I23" s="98"/>
      <c r="J23" s="98"/>
      <c r="K23" s="523"/>
      <c r="L23" s="100"/>
      <c r="M23" s="673"/>
    </row>
    <row r="24" spans="1:13" s="2" customFormat="1" ht="17.25" customHeight="1">
      <c r="A24" s="35"/>
      <c r="B24" s="207" t="s">
        <v>835</v>
      </c>
      <c r="C24" s="36"/>
      <c r="D24" s="667">
        <v>2</v>
      </c>
      <c r="E24" s="227" t="s">
        <v>1005</v>
      </c>
      <c r="F24" s="666">
        <f>G24+K24+L24</f>
        <v>35912</v>
      </c>
      <c r="G24" s="209">
        <v>306</v>
      </c>
      <c r="H24" s="228" t="s">
        <v>1005</v>
      </c>
      <c r="I24" s="228" t="s">
        <v>1005</v>
      </c>
      <c r="J24" s="209">
        <v>306</v>
      </c>
      <c r="K24" s="573">
        <v>35441</v>
      </c>
      <c r="L24" s="216">
        <v>165</v>
      </c>
      <c r="M24" s="673"/>
    </row>
    <row r="25" spans="1:13" s="2" customFormat="1" ht="17.25" customHeight="1">
      <c r="A25" s="35"/>
      <c r="B25" s="207" t="s">
        <v>836</v>
      </c>
      <c r="C25" s="36"/>
      <c r="D25" s="568" t="s">
        <v>1005</v>
      </c>
      <c r="E25" s="227" t="s">
        <v>1005</v>
      </c>
      <c r="F25" s="666">
        <f>K25+L25</f>
        <v>21032</v>
      </c>
      <c r="G25" s="228" t="s">
        <v>1005</v>
      </c>
      <c r="H25" s="228" t="s">
        <v>1005</v>
      </c>
      <c r="I25" s="228" t="s">
        <v>1005</v>
      </c>
      <c r="J25" s="228" t="s">
        <v>1005</v>
      </c>
      <c r="K25" s="573">
        <v>21018</v>
      </c>
      <c r="L25" s="216">
        <v>14</v>
      </c>
      <c r="M25" s="673"/>
    </row>
    <row r="26" spans="1:13" s="2" customFormat="1" ht="17.25" customHeight="1">
      <c r="A26" s="35"/>
      <c r="B26" s="207" t="s">
        <v>837</v>
      </c>
      <c r="C26" s="36"/>
      <c r="D26" s="568" t="s">
        <v>1005</v>
      </c>
      <c r="E26" s="227" t="s">
        <v>1005</v>
      </c>
      <c r="F26" s="666">
        <f>G26+K26+L26</f>
        <v>9667</v>
      </c>
      <c r="G26" s="209">
        <v>2</v>
      </c>
      <c r="H26" s="228" t="s">
        <v>1005</v>
      </c>
      <c r="I26" s="209">
        <v>2</v>
      </c>
      <c r="J26" s="228" t="s">
        <v>1005</v>
      </c>
      <c r="K26" s="573">
        <v>9553</v>
      </c>
      <c r="L26" s="216">
        <v>112</v>
      </c>
      <c r="M26" s="673"/>
    </row>
    <row r="27" spans="1:13" s="2" customFormat="1" ht="5.25" customHeight="1">
      <c r="A27" s="35"/>
      <c r="B27" s="44"/>
      <c r="C27" s="36"/>
      <c r="D27" s="667"/>
      <c r="E27" s="98"/>
      <c r="F27" s="666"/>
      <c r="G27" s="209"/>
      <c r="H27" s="209"/>
      <c r="I27" s="209"/>
      <c r="J27" s="209"/>
      <c r="K27" s="573"/>
      <c r="L27" s="216"/>
      <c r="M27" s="673"/>
    </row>
    <row r="28" spans="1:13" s="2" customFormat="1" ht="17.25" customHeight="1">
      <c r="A28" s="35"/>
      <c r="B28" s="207" t="s">
        <v>838</v>
      </c>
      <c r="C28" s="36"/>
      <c r="D28" s="568" t="s">
        <v>1005</v>
      </c>
      <c r="E28" s="227" t="s">
        <v>1005</v>
      </c>
      <c r="F28" s="666">
        <f>G28+K28+L28</f>
        <v>22240</v>
      </c>
      <c r="G28" s="209">
        <v>311</v>
      </c>
      <c r="H28" s="228" t="s">
        <v>1005</v>
      </c>
      <c r="I28" s="228" t="s">
        <v>1005</v>
      </c>
      <c r="J28" s="209">
        <v>311</v>
      </c>
      <c r="K28" s="573">
        <v>21262</v>
      </c>
      <c r="L28" s="100">
        <v>667</v>
      </c>
      <c r="M28" s="673"/>
    </row>
    <row r="29" spans="1:13" s="2" customFormat="1" ht="17.25" customHeight="1">
      <c r="A29" s="35"/>
      <c r="B29" s="207" t="s">
        <v>839</v>
      </c>
      <c r="C29" s="36"/>
      <c r="D29" s="667">
        <v>1</v>
      </c>
      <c r="E29" s="227" t="s">
        <v>1005</v>
      </c>
      <c r="F29" s="666">
        <f>G29+K29+L29</f>
        <v>7413</v>
      </c>
      <c r="G29" s="209">
        <v>27</v>
      </c>
      <c r="H29" s="228" t="s">
        <v>1005</v>
      </c>
      <c r="I29" s="209">
        <v>27</v>
      </c>
      <c r="J29" s="228" t="s">
        <v>1005</v>
      </c>
      <c r="K29" s="573">
        <v>6975</v>
      </c>
      <c r="L29" s="216">
        <v>411</v>
      </c>
      <c r="M29" s="673"/>
    </row>
    <row r="30" spans="1:13" s="2" customFormat="1" ht="17.25" customHeight="1">
      <c r="A30" s="35"/>
      <c r="B30" s="207" t="s">
        <v>840</v>
      </c>
      <c r="C30" s="36"/>
      <c r="D30" s="568" t="s">
        <v>1005</v>
      </c>
      <c r="E30" s="227" t="s">
        <v>1005</v>
      </c>
      <c r="F30" s="666">
        <f>G30+K30+L30</f>
        <v>28071</v>
      </c>
      <c r="G30" s="209">
        <v>7</v>
      </c>
      <c r="H30" s="228" t="s">
        <v>1005</v>
      </c>
      <c r="I30" s="209">
        <v>7</v>
      </c>
      <c r="J30" s="228" t="s">
        <v>1005</v>
      </c>
      <c r="K30" s="573">
        <v>26874</v>
      </c>
      <c r="L30" s="216">
        <v>1190</v>
      </c>
      <c r="M30" s="673"/>
    </row>
    <row r="31" spans="1:13" s="2" customFormat="1" ht="5.25" customHeight="1">
      <c r="A31" s="35"/>
      <c r="B31" s="44"/>
      <c r="C31" s="36"/>
      <c r="D31" s="668"/>
      <c r="E31" s="98"/>
      <c r="F31" s="666"/>
      <c r="G31" s="209"/>
      <c r="H31" s="209"/>
      <c r="I31" s="209"/>
      <c r="J31" s="209"/>
      <c r="K31" s="573"/>
      <c r="L31" s="216"/>
      <c r="M31" s="673"/>
    </row>
    <row r="32" spans="1:13" s="2" customFormat="1" ht="17.25" customHeight="1">
      <c r="A32" s="35"/>
      <c r="B32" s="207" t="s">
        <v>841</v>
      </c>
      <c r="C32" s="36"/>
      <c r="D32" s="667">
        <v>1</v>
      </c>
      <c r="E32" s="227" t="s">
        <v>1005</v>
      </c>
      <c r="F32" s="666">
        <f>G32+K32+L32</f>
        <v>49972</v>
      </c>
      <c r="G32" s="209">
        <v>259</v>
      </c>
      <c r="H32" s="228" t="s">
        <v>1005</v>
      </c>
      <c r="I32" s="228" t="s">
        <v>1005</v>
      </c>
      <c r="J32" s="209">
        <v>259</v>
      </c>
      <c r="K32" s="573">
        <v>49581</v>
      </c>
      <c r="L32" s="100">
        <v>132</v>
      </c>
      <c r="M32" s="673"/>
    </row>
    <row r="33" spans="1:13" s="2" customFormat="1" ht="17.25" customHeight="1">
      <c r="A33" s="35"/>
      <c r="B33" s="207" t="s">
        <v>842</v>
      </c>
      <c r="C33" s="36"/>
      <c r="D33" s="667">
        <v>3</v>
      </c>
      <c r="E33" s="227" t="s">
        <v>1005</v>
      </c>
      <c r="F33" s="666">
        <f>K33+L33</f>
        <v>7364</v>
      </c>
      <c r="G33" s="228" t="s">
        <v>1005</v>
      </c>
      <c r="H33" s="228" t="s">
        <v>1005</v>
      </c>
      <c r="I33" s="228" t="s">
        <v>1005</v>
      </c>
      <c r="J33" s="228" t="s">
        <v>1005</v>
      </c>
      <c r="K33" s="573">
        <v>7349</v>
      </c>
      <c r="L33" s="216">
        <v>15</v>
      </c>
      <c r="M33" s="673"/>
    </row>
    <row r="34" spans="1:13" s="2" customFormat="1" ht="17.25" customHeight="1">
      <c r="A34" s="35"/>
      <c r="B34" s="207" t="s">
        <v>843</v>
      </c>
      <c r="C34" s="36"/>
      <c r="D34" s="667">
        <v>1</v>
      </c>
      <c r="E34" s="227" t="s">
        <v>1005</v>
      </c>
      <c r="F34" s="666">
        <f>G34+K34+L34</f>
        <v>16608</v>
      </c>
      <c r="G34" s="209">
        <v>21</v>
      </c>
      <c r="H34" s="228" t="s">
        <v>1005</v>
      </c>
      <c r="I34" s="209">
        <v>21</v>
      </c>
      <c r="J34" s="228" t="s">
        <v>1005</v>
      </c>
      <c r="K34" s="573">
        <v>16546</v>
      </c>
      <c r="L34" s="216">
        <v>41</v>
      </c>
      <c r="M34" s="673"/>
    </row>
    <row r="35" spans="1:12" s="2" customFormat="1" ht="5.25" customHeight="1">
      <c r="A35" s="35"/>
      <c r="B35" s="44"/>
      <c r="C35" s="36"/>
      <c r="D35" s="667"/>
      <c r="E35" s="98"/>
      <c r="F35" s="666"/>
      <c r="G35" s="209"/>
      <c r="H35" s="98"/>
      <c r="I35" s="98"/>
      <c r="J35" s="209"/>
      <c r="K35" s="573"/>
      <c r="L35" s="100"/>
    </row>
    <row r="36" spans="1:12" s="2" customFormat="1" ht="17.25" customHeight="1">
      <c r="A36" s="35"/>
      <c r="B36" s="207" t="s">
        <v>844</v>
      </c>
      <c r="C36" s="36"/>
      <c r="D36" s="667">
        <v>2</v>
      </c>
      <c r="E36" s="227" t="s">
        <v>1005</v>
      </c>
      <c r="F36" s="666">
        <f>G36+K36+L36</f>
        <v>36784</v>
      </c>
      <c r="G36" s="209">
        <v>317</v>
      </c>
      <c r="H36" s="209">
        <v>54</v>
      </c>
      <c r="I36" s="209">
        <v>161</v>
      </c>
      <c r="J36" s="209">
        <v>102</v>
      </c>
      <c r="K36" s="573">
        <v>35995</v>
      </c>
      <c r="L36" s="216">
        <v>472</v>
      </c>
    </row>
    <row r="37" spans="1:12" s="2" customFormat="1" ht="17.25" customHeight="1">
      <c r="A37" s="35"/>
      <c r="B37" s="207" t="s">
        <v>845</v>
      </c>
      <c r="C37" s="36"/>
      <c r="D37" s="669" t="s">
        <v>1005</v>
      </c>
      <c r="E37" s="227" t="s">
        <v>1005</v>
      </c>
      <c r="F37" s="666">
        <f>G37+K37+L37</f>
        <v>39580</v>
      </c>
      <c r="G37" s="209">
        <v>169</v>
      </c>
      <c r="H37" s="228" t="s">
        <v>1005</v>
      </c>
      <c r="I37" s="209">
        <v>76</v>
      </c>
      <c r="J37" s="209">
        <v>93</v>
      </c>
      <c r="K37" s="573">
        <v>39252</v>
      </c>
      <c r="L37" s="216">
        <v>159</v>
      </c>
    </row>
    <row r="38" spans="1:13" s="2" customFormat="1" ht="17.25" customHeight="1" thickBot="1">
      <c r="A38" s="33"/>
      <c r="B38" s="208" t="s">
        <v>846</v>
      </c>
      <c r="C38" s="34"/>
      <c r="D38" s="670" t="s">
        <v>1005</v>
      </c>
      <c r="E38" s="235" t="s">
        <v>1005</v>
      </c>
      <c r="F38" s="662">
        <f>K38+L38</f>
        <v>62</v>
      </c>
      <c r="G38" s="219" t="s">
        <v>1005</v>
      </c>
      <c r="H38" s="219" t="s">
        <v>1005</v>
      </c>
      <c r="I38" s="219" t="s">
        <v>1005</v>
      </c>
      <c r="J38" s="219" t="s">
        <v>1005</v>
      </c>
      <c r="K38" s="671">
        <v>52</v>
      </c>
      <c r="L38" s="259">
        <v>10</v>
      </c>
      <c r="M38" s="4"/>
    </row>
    <row r="39" s="1" customFormat="1" ht="15" customHeight="1">
      <c r="A39" s="186" t="s">
        <v>1120</v>
      </c>
    </row>
    <row r="40" s="1" customFormat="1" ht="15" customHeight="1">
      <c r="A40" s="1" t="s">
        <v>1121</v>
      </c>
    </row>
  </sheetData>
  <mergeCells count="12">
    <mergeCell ref="K3:L3"/>
    <mergeCell ref="D5:E5"/>
    <mergeCell ref="B6:B7"/>
    <mergeCell ref="K6:K7"/>
    <mergeCell ref="A1:B1"/>
    <mergeCell ref="A2:L2"/>
    <mergeCell ref="B4:B5"/>
    <mergeCell ref="D4:E4"/>
    <mergeCell ref="F4:F7"/>
    <mergeCell ref="G4:J5"/>
    <mergeCell ref="K4:K5"/>
    <mergeCell ref="L4:L7"/>
  </mergeCells>
  <printOptions horizontalCentered="1"/>
  <pageMargins left="1.141732283464567" right="1.141732283464567" top="1.5748031496062993" bottom="1.5748031496062993" header="0.5118110236220472" footer="0.9055118110236221"/>
  <pageSetup firstPageNumber="17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2.xml><?xml version="1.0" encoding="utf-8"?>
<worksheet xmlns="http://schemas.openxmlformats.org/spreadsheetml/2006/main" xmlns:r="http://schemas.openxmlformats.org/officeDocument/2006/relationships">
  <dimension ref="A1:I50"/>
  <sheetViews>
    <sheetView showGridLines="0" zoomScale="120" zoomScaleNormal="120" workbookViewId="0" topLeftCell="A1">
      <selection activeCell="B1" sqref="B1"/>
    </sheetView>
  </sheetViews>
  <sheetFormatPr defaultColWidth="9.00390625" defaultRowHeight="16.5"/>
  <cols>
    <col min="1" max="1" width="0.37109375" style="84" customWidth="1"/>
    <col min="2" max="2" width="19.125" style="84" customWidth="1"/>
    <col min="3" max="3" width="0.37109375" style="84" customWidth="1"/>
    <col min="4" max="4" width="15.125" style="84" customWidth="1"/>
    <col min="5" max="5" width="14.625" style="84" customWidth="1"/>
    <col min="6" max="6" width="13.625" style="84" customWidth="1"/>
    <col min="7" max="7" width="11.625" style="84" customWidth="1"/>
    <col min="8" max="8" width="10.25390625" style="84" bestFit="1" customWidth="1"/>
    <col min="9" max="9" width="9.00390625" style="544" customWidth="1"/>
    <col min="10" max="16384" width="9.00390625" style="84" customWidth="1"/>
  </cols>
  <sheetData>
    <row r="1" spans="7:9" s="1" customFormat="1" ht="18" customHeight="1">
      <c r="G1" s="38" t="s">
        <v>981</v>
      </c>
      <c r="I1" s="397"/>
    </row>
    <row r="2" spans="1:7" ht="37.5" customHeight="1">
      <c r="A2" s="912" t="s">
        <v>1231</v>
      </c>
      <c r="B2" s="913"/>
      <c r="C2" s="913"/>
      <c r="D2" s="913"/>
      <c r="E2" s="913"/>
      <c r="F2" s="913"/>
      <c r="G2" s="913"/>
    </row>
    <row r="3" spans="1:9" s="2" customFormat="1" ht="15.75" customHeight="1" thickBot="1">
      <c r="A3" s="18"/>
      <c r="B3" s="18"/>
      <c r="C3" s="18"/>
      <c r="I3" s="455"/>
    </row>
    <row r="4" spans="1:9" s="1" customFormat="1" ht="30" customHeight="1">
      <c r="A4" s="130"/>
      <c r="B4" s="254" t="s">
        <v>900</v>
      </c>
      <c r="C4" s="131"/>
      <c r="D4" s="664" t="s">
        <v>901</v>
      </c>
      <c r="E4" s="684" t="s">
        <v>902</v>
      </c>
      <c r="F4" s="1125" t="s">
        <v>903</v>
      </c>
      <c r="G4" s="874"/>
      <c r="I4" s="397"/>
    </row>
    <row r="5" spans="1:9" s="1" customFormat="1" ht="42" customHeight="1" thickBot="1">
      <c r="A5" s="135"/>
      <c r="B5" s="45" t="s">
        <v>35</v>
      </c>
      <c r="C5" s="136"/>
      <c r="D5" s="137" t="s">
        <v>904</v>
      </c>
      <c r="E5" s="138" t="s">
        <v>905</v>
      </c>
      <c r="F5" s="383" t="s">
        <v>906</v>
      </c>
      <c r="G5" s="697" t="s">
        <v>907</v>
      </c>
      <c r="I5" s="397"/>
    </row>
    <row r="6" spans="1:9" s="1" customFormat="1" ht="18" customHeight="1">
      <c r="A6" s="133"/>
      <c r="B6" s="274" t="s">
        <v>898</v>
      </c>
      <c r="C6" s="134"/>
      <c r="D6" s="141">
        <v>51</v>
      </c>
      <c r="E6" s="142">
        <v>3365</v>
      </c>
      <c r="F6" s="142">
        <v>18528563</v>
      </c>
      <c r="G6" s="144">
        <v>395770107</v>
      </c>
      <c r="I6" s="397"/>
    </row>
    <row r="7" spans="1:9" s="1" customFormat="1" ht="18" customHeight="1">
      <c r="A7" s="133"/>
      <c r="B7" s="274" t="s">
        <v>54</v>
      </c>
      <c r="C7" s="134"/>
      <c r="D7" s="141">
        <v>46</v>
      </c>
      <c r="E7" s="142">
        <v>3072</v>
      </c>
      <c r="F7" s="142">
        <v>18880681</v>
      </c>
      <c r="G7" s="144">
        <v>400081629</v>
      </c>
      <c r="I7" s="397"/>
    </row>
    <row r="8" spans="1:9" s="1" customFormat="1" ht="18" customHeight="1">
      <c r="A8" s="133"/>
      <c r="B8" s="274" t="s">
        <v>55</v>
      </c>
      <c r="C8" s="134"/>
      <c r="D8" s="145">
        <v>44</v>
      </c>
      <c r="E8" s="142">
        <v>2759</v>
      </c>
      <c r="F8" s="142">
        <v>16892674</v>
      </c>
      <c r="G8" s="144">
        <v>376367066</v>
      </c>
      <c r="I8" s="397"/>
    </row>
    <row r="9" spans="1:9" s="1" customFormat="1" ht="6" customHeight="1">
      <c r="A9" s="133"/>
      <c r="B9" s="281"/>
      <c r="C9" s="134"/>
      <c r="D9" s="145"/>
      <c r="E9" s="142"/>
      <c r="F9" s="142"/>
      <c r="G9" s="144"/>
      <c r="I9" s="397"/>
    </row>
    <row r="10" spans="1:9" s="1" customFormat="1" ht="18" customHeight="1">
      <c r="A10" s="133"/>
      <c r="B10" s="274" t="s">
        <v>56</v>
      </c>
      <c r="C10" s="134"/>
      <c r="D10" s="145">
        <v>35</v>
      </c>
      <c r="E10" s="142">
        <v>2452</v>
      </c>
      <c r="F10" s="142">
        <v>17583300</v>
      </c>
      <c r="G10" s="144">
        <v>359785098</v>
      </c>
      <c r="I10" s="397"/>
    </row>
    <row r="11" spans="1:9" s="1" customFormat="1" ht="18" customHeight="1">
      <c r="A11" s="133"/>
      <c r="B11" s="274" t="s">
        <v>57</v>
      </c>
      <c r="C11" s="134"/>
      <c r="D11" s="145">
        <v>43</v>
      </c>
      <c r="E11" s="142">
        <v>2526</v>
      </c>
      <c r="F11" s="142">
        <v>18566185</v>
      </c>
      <c r="G11" s="144">
        <v>399172978</v>
      </c>
      <c r="I11" s="397"/>
    </row>
    <row r="12" spans="1:9" s="1" customFormat="1" ht="18" customHeight="1">
      <c r="A12" s="133"/>
      <c r="B12" s="274" t="s">
        <v>58</v>
      </c>
      <c r="C12" s="134"/>
      <c r="D12" s="141">
        <v>35</v>
      </c>
      <c r="E12" s="142">
        <v>2386</v>
      </c>
      <c r="F12" s="142">
        <v>17970209</v>
      </c>
      <c r="G12" s="144">
        <v>408462850</v>
      </c>
      <c r="I12" s="397"/>
    </row>
    <row r="13" spans="1:9" s="1" customFormat="1" ht="6" customHeight="1">
      <c r="A13" s="133"/>
      <c r="B13" s="281"/>
      <c r="C13" s="134"/>
      <c r="D13" s="143"/>
      <c r="E13" s="142"/>
      <c r="F13" s="142"/>
      <c r="G13" s="491"/>
      <c r="I13" s="397"/>
    </row>
    <row r="14" spans="1:9" s="1" customFormat="1" ht="18" customHeight="1">
      <c r="A14" s="133"/>
      <c r="B14" s="274" t="s">
        <v>59</v>
      </c>
      <c r="C14" s="134"/>
      <c r="D14" s="142">
        <v>40</v>
      </c>
      <c r="E14" s="142">
        <v>2229</v>
      </c>
      <c r="F14" s="142">
        <v>18290199</v>
      </c>
      <c r="G14" s="677">
        <v>443537326</v>
      </c>
      <c r="I14" s="397"/>
    </row>
    <row r="15" spans="1:9" s="1" customFormat="1" ht="18" customHeight="1">
      <c r="A15" s="133"/>
      <c r="B15" s="274" t="s">
        <v>899</v>
      </c>
      <c r="C15" s="134"/>
      <c r="D15" s="142">
        <v>37</v>
      </c>
      <c r="E15" s="142">
        <v>2059</v>
      </c>
      <c r="F15" s="142">
        <v>16987280</v>
      </c>
      <c r="G15" s="677">
        <v>416188360</v>
      </c>
      <c r="I15" s="397"/>
    </row>
    <row r="16" spans="1:9" s="1" customFormat="1" ht="18" customHeight="1">
      <c r="A16" s="133"/>
      <c r="B16" s="274" t="s">
        <v>62</v>
      </c>
      <c r="C16" s="134"/>
      <c r="D16" s="142">
        <v>37</v>
      </c>
      <c r="E16" s="142">
        <v>2182.76</v>
      </c>
      <c r="F16" s="142">
        <v>18006516.8</v>
      </c>
      <c r="G16" s="144">
        <v>451963571.68</v>
      </c>
      <c r="H16" s="518"/>
      <c r="I16" s="397"/>
    </row>
    <row r="17" spans="1:9" s="1" customFormat="1" ht="6" customHeight="1">
      <c r="A17" s="133"/>
      <c r="B17" s="281"/>
      <c r="C17" s="134"/>
      <c r="D17" s="491"/>
      <c r="E17" s="142"/>
      <c r="F17" s="142"/>
      <c r="G17" s="144"/>
      <c r="H17" s="518"/>
      <c r="I17" s="397"/>
    </row>
    <row r="18" spans="1:9" s="1" customFormat="1" ht="18" customHeight="1">
      <c r="A18" s="133"/>
      <c r="B18" s="274" t="s">
        <v>63</v>
      </c>
      <c r="C18" s="134"/>
      <c r="D18" s="142">
        <f>SUM(D20:D36)</f>
        <v>37</v>
      </c>
      <c r="E18" s="142">
        <f>SUM(E20:E36)</f>
        <v>2020</v>
      </c>
      <c r="F18" s="142">
        <f>SUM(F20:F36)</f>
        <v>14245919</v>
      </c>
      <c r="G18" s="144">
        <f>SUM(G20:G36)</f>
        <v>356147975</v>
      </c>
      <c r="H18" s="518"/>
      <c r="I18" s="397"/>
    </row>
    <row r="19" spans="1:9" s="1" customFormat="1" ht="6" customHeight="1">
      <c r="A19" s="133"/>
      <c r="B19" s="281"/>
      <c r="C19" s="134"/>
      <c r="D19" s="145"/>
      <c r="E19" s="142"/>
      <c r="F19" s="142"/>
      <c r="G19" s="144"/>
      <c r="H19" s="44"/>
      <c r="I19" s="397"/>
    </row>
    <row r="20" spans="1:9" s="1" customFormat="1" ht="18" customHeight="1">
      <c r="A20" s="133"/>
      <c r="B20" s="207" t="s">
        <v>834</v>
      </c>
      <c r="C20" s="134"/>
      <c r="D20" s="377" t="s">
        <v>1005</v>
      </c>
      <c r="E20" s="275" t="s">
        <v>1005</v>
      </c>
      <c r="F20" s="275" t="s">
        <v>1005</v>
      </c>
      <c r="G20" s="278" t="s">
        <v>1005</v>
      </c>
      <c r="I20" s="397"/>
    </row>
    <row r="21" spans="1:9" s="1" customFormat="1" ht="6" customHeight="1">
      <c r="A21" s="133"/>
      <c r="B21" s="44"/>
      <c r="C21" s="134"/>
      <c r="D21" s="283"/>
      <c r="E21" s="282"/>
      <c r="F21" s="282"/>
      <c r="G21" s="285"/>
      <c r="I21" s="397"/>
    </row>
    <row r="22" spans="1:9" s="1" customFormat="1" ht="18" customHeight="1">
      <c r="A22" s="133"/>
      <c r="B22" s="207" t="s">
        <v>835</v>
      </c>
      <c r="C22" s="134"/>
      <c r="D22" s="283">
        <v>2</v>
      </c>
      <c r="E22" s="282">
        <v>230</v>
      </c>
      <c r="F22" s="282">
        <v>1722831</v>
      </c>
      <c r="G22" s="677">
        <f>F22*25</f>
        <v>43070775</v>
      </c>
      <c r="I22" s="397"/>
    </row>
    <row r="23" spans="1:9" s="1" customFormat="1" ht="18" customHeight="1">
      <c r="A23" s="133"/>
      <c r="B23" s="207" t="s">
        <v>836</v>
      </c>
      <c r="C23" s="134"/>
      <c r="D23" s="377" t="s">
        <v>1005</v>
      </c>
      <c r="E23" s="275" t="s">
        <v>1005</v>
      </c>
      <c r="F23" s="275" t="s">
        <v>1005</v>
      </c>
      <c r="G23" s="278" t="s">
        <v>1005</v>
      </c>
      <c r="H23" s="44"/>
      <c r="I23" s="735"/>
    </row>
    <row r="24" spans="1:9" s="1" customFormat="1" ht="18" customHeight="1">
      <c r="A24" s="133"/>
      <c r="B24" s="207" t="s">
        <v>837</v>
      </c>
      <c r="C24" s="134"/>
      <c r="D24" s="377" t="s">
        <v>1005</v>
      </c>
      <c r="E24" s="275" t="s">
        <v>1005</v>
      </c>
      <c r="F24" s="275" t="s">
        <v>1005</v>
      </c>
      <c r="G24" s="278" t="s">
        <v>1005</v>
      </c>
      <c r="H24" s="44"/>
      <c r="I24" s="735"/>
    </row>
    <row r="25" spans="1:9" s="1" customFormat="1" ht="6" customHeight="1">
      <c r="A25" s="133"/>
      <c r="B25" s="44"/>
      <c r="C25" s="134"/>
      <c r="D25" s="283"/>
      <c r="E25" s="282"/>
      <c r="F25" s="282"/>
      <c r="G25" s="285"/>
      <c r="H25" s="44"/>
      <c r="I25" s="735"/>
    </row>
    <row r="26" spans="1:9" s="1" customFormat="1" ht="18" customHeight="1">
      <c r="A26" s="133"/>
      <c r="B26" s="207" t="s">
        <v>838</v>
      </c>
      <c r="C26" s="134"/>
      <c r="D26" s="282">
        <v>22</v>
      </c>
      <c r="E26" s="282">
        <v>1180</v>
      </c>
      <c r="F26" s="282">
        <v>8378122</v>
      </c>
      <c r="G26" s="677">
        <f>F26*25</f>
        <v>209453050</v>
      </c>
      <c r="H26" s="44"/>
      <c r="I26" s="735"/>
    </row>
    <row r="27" spans="1:9" s="1" customFormat="1" ht="18" customHeight="1">
      <c r="A27" s="133"/>
      <c r="B27" s="207" t="s">
        <v>839</v>
      </c>
      <c r="C27" s="134"/>
      <c r="D27" s="283">
        <v>1</v>
      </c>
      <c r="E27" s="275" t="s">
        <v>1005</v>
      </c>
      <c r="F27" s="275" t="s">
        <v>1005</v>
      </c>
      <c r="G27" s="278" t="s">
        <v>1005</v>
      </c>
      <c r="H27" s="44"/>
      <c r="I27" s="735"/>
    </row>
    <row r="28" spans="1:9" s="1" customFormat="1" ht="18" customHeight="1">
      <c r="A28" s="133"/>
      <c r="B28" s="207" t="s">
        <v>840</v>
      </c>
      <c r="C28" s="134"/>
      <c r="D28" s="377" t="s">
        <v>1005</v>
      </c>
      <c r="E28" s="275" t="s">
        <v>1005</v>
      </c>
      <c r="F28" s="275" t="s">
        <v>1005</v>
      </c>
      <c r="G28" s="278" t="s">
        <v>1005</v>
      </c>
      <c r="H28" s="44"/>
      <c r="I28" s="735"/>
    </row>
    <row r="29" spans="1:9" s="1" customFormat="1" ht="6" customHeight="1">
      <c r="A29" s="133"/>
      <c r="B29" s="44"/>
      <c r="C29" s="134"/>
      <c r="D29" s="283"/>
      <c r="E29" s="282"/>
      <c r="F29" s="282"/>
      <c r="G29" s="285"/>
      <c r="H29" s="44"/>
      <c r="I29" s="735"/>
    </row>
    <row r="30" spans="1:9" s="1" customFormat="1" ht="18" customHeight="1">
      <c r="A30" s="133"/>
      <c r="B30" s="207" t="s">
        <v>841</v>
      </c>
      <c r="C30" s="134"/>
      <c r="D30" s="283">
        <v>7</v>
      </c>
      <c r="E30" s="282">
        <v>360</v>
      </c>
      <c r="F30" s="282">
        <v>2625045</v>
      </c>
      <c r="G30" s="677">
        <f>F30*25</f>
        <v>65626125</v>
      </c>
      <c r="H30" s="44"/>
      <c r="I30" s="735"/>
    </row>
    <row r="31" spans="1:9" s="1" customFormat="1" ht="18" customHeight="1">
      <c r="A31" s="133"/>
      <c r="B31" s="207" t="s">
        <v>842</v>
      </c>
      <c r="C31" s="134"/>
      <c r="D31" s="377" t="s">
        <v>1005</v>
      </c>
      <c r="E31" s="275" t="s">
        <v>1005</v>
      </c>
      <c r="F31" s="275" t="s">
        <v>1005</v>
      </c>
      <c r="G31" s="278" t="s">
        <v>1005</v>
      </c>
      <c r="H31" s="44"/>
      <c r="I31" s="735"/>
    </row>
    <row r="32" spans="1:9" s="1" customFormat="1" ht="18" customHeight="1">
      <c r="A32" s="133"/>
      <c r="B32" s="207" t="s">
        <v>843</v>
      </c>
      <c r="C32" s="134"/>
      <c r="D32" s="377" t="s">
        <v>1005</v>
      </c>
      <c r="E32" s="275" t="s">
        <v>1005</v>
      </c>
      <c r="F32" s="275" t="s">
        <v>1005</v>
      </c>
      <c r="G32" s="278" t="s">
        <v>1005</v>
      </c>
      <c r="H32" s="44"/>
      <c r="I32" s="735"/>
    </row>
    <row r="33" spans="1:9" s="1" customFormat="1" ht="6" customHeight="1">
      <c r="A33" s="133"/>
      <c r="B33" s="44"/>
      <c r="C33" s="134"/>
      <c r="D33" s="283"/>
      <c r="E33" s="282"/>
      <c r="F33" s="282"/>
      <c r="G33" s="285"/>
      <c r="I33" s="397"/>
    </row>
    <row r="34" spans="1:9" s="1" customFormat="1" ht="18" customHeight="1">
      <c r="A34" s="133"/>
      <c r="B34" s="207" t="s">
        <v>844</v>
      </c>
      <c r="C34" s="134"/>
      <c r="D34" s="283">
        <v>5</v>
      </c>
      <c r="E34" s="282">
        <v>250</v>
      </c>
      <c r="F34" s="282">
        <v>1519921</v>
      </c>
      <c r="G34" s="677">
        <f>F34*25</f>
        <v>37998025</v>
      </c>
      <c r="I34" s="397"/>
    </row>
    <row r="35" spans="1:9" s="1" customFormat="1" ht="18" customHeight="1">
      <c r="A35" s="133"/>
      <c r="B35" s="207" t="s">
        <v>845</v>
      </c>
      <c r="C35" s="134"/>
      <c r="D35" s="377" t="s">
        <v>1005</v>
      </c>
      <c r="E35" s="275" t="s">
        <v>1005</v>
      </c>
      <c r="F35" s="275" t="s">
        <v>1005</v>
      </c>
      <c r="G35" s="278" t="s">
        <v>1005</v>
      </c>
      <c r="I35" s="397"/>
    </row>
    <row r="36" spans="1:9" s="1" customFormat="1" ht="18" customHeight="1" thickBot="1">
      <c r="A36" s="135"/>
      <c r="B36" s="208" t="s">
        <v>846</v>
      </c>
      <c r="C36" s="136"/>
      <c r="D36" s="378" t="s">
        <v>1005</v>
      </c>
      <c r="E36" s="379" t="s">
        <v>1005</v>
      </c>
      <c r="F36" s="379" t="s">
        <v>1005</v>
      </c>
      <c r="G36" s="380" t="s">
        <v>1005</v>
      </c>
      <c r="I36" s="397"/>
    </row>
    <row r="37" spans="1:9" s="1" customFormat="1" ht="12.75" customHeight="1">
      <c r="A37" s="186" t="s">
        <v>479</v>
      </c>
      <c r="I37" s="397"/>
    </row>
    <row r="38" spans="1:9" s="1" customFormat="1" ht="12.75" customHeight="1">
      <c r="A38" s="1" t="s">
        <v>467</v>
      </c>
      <c r="I38" s="397"/>
    </row>
    <row r="40" spans="4:5" ht="15.75">
      <c r="D40" s="560"/>
      <c r="E40" s="560"/>
    </row>
    <row r="41" spans="4:5" ht="15.75">
      <c r="D41" s="674"/>
      <c r="E41" s="560"/>
    </row>
    <row r="42" spans="4:5" ht="15.75">
      <c r="D42" s="560"/>
      <c r="E42" s="560"/>
    </row>
    <row r="43" spans="4:7" ht="15.75">
      <c r="D43" s="560"/>
      <c r="E43" s="560"/>
      <c r="G43" s="578"/>
    </row>
    <row r="44" spans="4:7" ht="15.75">
      <c r="D44" s="560"/>
      <c r="E44" s="560"/>
      <c r="F44" s="675"/>
      <c r="G44" s="676"/>
    </row>
    <row r="45" spans="4:7" ht="15.75">
      <c r="D45" s="674"/>
      <c r="E45" s="560"/>
      <c r="G45" s="578"/>
    </row>
    <row r="46" spans="4:7" ht="15.75">
      <c r="D46" s="560"/>
      <c r="E46" s="560"/>
      <c r="G46" s="578"/>
    </row>
    <row r="47" spans="4:7" ht="15.75">
      <c r="D47" s="560"/>
      <c r="E47" s="560"/>
      <c r="G47" s="578"/>
    </row>
    <row r="48" spans="2:7" ht="15.75">
      <c r="B48" s="544"/>
      <c r="G48" s="676"/>
    </row>
    <row r="49" ht="15.75">
      <c r="G49" s="578"/>
    </row>
    <row r="50" ht="15.75">
      <c r="G50" s="578"/>
    </row>
  </sheetData>
  <mergeCells count="2">
    <mergeCell ref="A2:G2"/>
    <mergeCell ref="F4:G4"/>
  </mergeCells>
  <printOptions/>
  <pageMargins left="1.1811023622047245" right="1.1811023622047245" top="1.5748031496062993" bottom="1.5748031496062993" header="0.5118110236220472" footer="0.9055118110236221"/>
  <pageSetup firstPageNumber="173"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3.xml><?xml version="1.0" encoding="utf-8"?>
<worksheet xmlns="http://schemas.openxmlformats.org/spreadsheetml/2006/main" xmlns:r="http://schemas.openxmlformats.org/officeDocument/2006/relationships">
  <dimension ref="A1:M38"/>
  <sheetViews>
    <sheetView showGridLines="0" zoomScale="120" zoomScaleNormal="120" workbookViewId="0" topLeftCell="A1">
      <selection activeCell="B1" sqref="B1"/>
    </sheetView>
  </sheetViews>
  <sheetFormatPr defaultColWidth="9.00390625" defaultRowHeight="16.5"/>
  <cols>
    <col min="1" max="1" width="0.875" style="84" customWidth="1"/>
    <col min="2" max="2" width="20.625" style="84" customWidth="1"/>
    <col min="3" max="3" width="0.875" style="84" customWidth="1"/>
    <col min="4" max="7" width="13.125" style="84" customWidth="1"/>
    <col min="8" max="12" width="14.875" style="84" customWidth="1"/>
    <col min="13" max="16384" width="9.00390625" style="84" customWidth="1"/>
  </cols>
  <sheetData>
    <row r="1" spans="1:12" s="1" customFormat="1" ht="18" customHeight="1">
      <c r="A1" s="186" t="s">
        <v>973</v>
      </c>
      <c r="L1" s="38" t="s">
        <v>981</v>
      </c>
    </row>
    <row r="2" spans="1:12" s="5" customFormat="1" ht="25.5" customHeight="1">
      <c r="A2" s="887" t="s">
        <v>31</v>
      </c>
      <c r="B2" s="913"/>
      <c r="C2" s="913"/>
      <c r="D2" s="913"/>
      <c r="E2" s="913"/>
      <c r="F2" s="913"/>
      <c r="G2" s="913"/>
      <c r="H2" s="886" t="s">
        <v>42</v>
      </c>
      <c r="I2" s="886"/>
      <c r="J2" s="886"/>
      <c r="K2" s="886"/>
      <c r="L2" s="886"/>
    </row>
    <row r="3" spans="1:12" s="1" customFormat="1" ht="15.75" customHeight="1" thickBot="1">
      <c r="A3" s="38"/>
      <c r="B3" s="38"/>
      <c r="C3" s="38"/>
      <c r="G3" s="193" t="s">
        <v>1230</v>
      </c>
      <c r="L3" s="38" t="s">
        <v>1123</v>
      </c>
    </row>
    <row r="4" spans="1:12" s="1" customFormat="1" ht="28.5" customHeight="1">
      <c r="A4" s="130"/>
      <c r="B4" s="254" t="s">
        <v>900</v>
      </c>
      <c r="C4" s="131"/>
      <c r="D4" s="140"/>
      <c r="E4" s="839" t="s">
        <v>908</v>
      </c>
      <c r="F4" s="864"/>
      <c r="G4" s="132"/>
      <c r="H4" s="839" t="s">
        <v>909</v>
      </c>
      <c r="I4" s="863"/>
      <c r="J4" s="863"/>
      <c r="K4" s="961" t="s">
        <v>910</v>
      </c>
      <c r="L4" s="858" t="s">
        <v>911</v>
      </c>
    </row>
    <row r="5" spans="1:12" s="1" customFormat="1" ht="28.5" customHeight="1" thickBot="1">
      <c r="A5" s="135"/>
      <c r="B5" s="45" t="s">
        <v>35</v>
      </c>
      <c r="C5" s="136"/>
      <c r="D5" s="381" t="s">
        <v>36</v>
      </c>
      <c r="E5" s="382" t="s">
        <v>37</v>
      </c>
      <c r="F5" s="382" t="s">
        <v>38</v>
      </c>
      <c r="G5" s="382" t="s">
        <v>39</v>
      </c>
      <c r="H5" s="383" t="s">
        <v>36</v>
      </c>
      <c r="I5" s="382" t="s">
        <v>37</v>
      </c>
      <c r="J5" s="382" t="s">
        <v>38</v>
      </c>
      <c r="K5" s="1014"/>
      <c r="L5" s="1126"/>
    </row>
    <row r="6" spans="1:12" s="1" customFormat="1" ht="19.5" customHeight="1">
      <c r="A6" s="133"/>
      <c r="B6" s="205" t="s">
        <v>577</v>
      </c>
      <c r="C6" s="134"/>
      <c r="D6" s="141">
        <v>3465830</v>
      </c>
      <c r="E6" s="142">
        <v>402615</v>
      </c>
      <c r="F6" s="142">
        <v>3063215</v>
      </c>
      <c r="G6" s="260" t="s">
        <v>1005</v>
      </c>
      <c r="H6" s="143">
        <v>243218</v>
      </c>
      <c r="I6" s="142">
        <v>119390</v>
      </c>
      <c r="J6" s="142">
        <v>123828</v>
      </c>
      <c r="K6" s="142">
        <v>71530</v>
      </c>
      <c r="L6" s="144">
        <v>150</v>
      </c>
    </row>
    <row r="7" spans="1:12" s="1" customFormat="1" ht="19.5" customHeight="1">
      <c r="A7" s="133"/>
      <c r="B7" s="205" t="s">
        <v>578</v>
      </c>
      <c r="C7" s="134"/>
      <c r="D7" s="141">
        <v>3539503</v>
      </c>
      <c r="E7" s="142">
        <v>382806</v>
      </c>
      <c r="F7" s="142">
        <v>3156697</v>
      </c>
      <c r="G7" s="260" t="s">
        <v>975</v>
      </c>
      <c r="H7" s="143">
        <v>193110</v>
      </c>
      <c r="I7" s="142">
        <v>91390</v>
      </c>
      <c r="J7" s="142">
        <v>101720</v>
      </c>
      <c r="K7" s="142">
        <v>69866</v>
      </c>
      <c r="L7" s="144">
        <v>252</v>
      </c>
    </row>
    <row r="8" spans="1:12" s="1" customFormat="1" ht="19.5" customHeight="1">
      <c r="A8" s="133"/>
      <c r="B8" s="205" t="s">
        <v>579</v>
      </c>
      <c r="C8" s="134"/>
      <c r="D8" s="141">
        <v>3402319</v>
      </c>
      <c r="E8" s="142">
        <v>367420</v>
      </c>
      <c r="F8" s="142">
        <v>3034899</v>
      </c>
      <c r="G8" s="260" t="s">
        <v>1005</v>
      </c>
      <c r="H8" s="143">
        <v>159251</v>
      </c>
      <c r="I8" s="142">
        <v>67072</v>
      </c>
      <c r="J8" s="142">
        <v>92179</v>
      </c>
      <c r="K8" s="142">
        <v>59700</v>
      </c>
      <c r="L8" s="144">
        <v>122</v>
      </c>
    </row>
    <row r="9" spans="1:12" s="1" customFormat="1" ht="6" customHeight="1">
      <c r="A9" s="133"/>
      <c r="B9" s="206"/>
      <c r="C9" s="134"/>
      <c r="D9" s="141"/>
      <c r="E9" s="142"/>
      <c r="F9" s="142"/>
      <c r="G9" s="142"/>
      <c r="H9" s="143"/>
      <c r="I9" s="142"/>
      <c r="J9" s="142"/>
      <c r="K9" s="142"/>
      <c r="L9" s="144"/>
    </row>
    <row r="10" spans="1:12" s="1" customFormat="1" ht="19.5" customHeight="1">
      <c r="A10" s="133"/>
      <c r="B10" s="205" t="s">
        <v>40</v>
      </c>
      <c r="C10" s="134"/>
      <c r="D10" s="141">
        <v>4094791</v>
      </c>
      <c r="E10" s="142">
        <v>357200</v>
      </c>
      <c r="F10" s="142">
        <v>3737591</v>
      </c>
      <c r="G10" s="260" t="s">
        <v>975</v>
      </c>
      <c r="H10" s="143">
        <v>114574</v>
      </c>
      <c r="I10" s="142">
        <v>54707</v>
      </c>
      <c r="J10" s="142">
        <v>59867</v>
      </c>
      <c r="K10" s="142">
        <v>47368</v>
      </c>
      <c r="L10" s="278" t="s">
        <v>1005</v>
      </c>
    </row>
    <row r="11" spans="1:12" s="1" customFormat="1" ht="19.5" customHeight="1">
      <c r="A11" s="133"/>
      <c r="B11" s="205" t="s">
        <v>581</v>
      </c>
      <c r="C11" s="134"/>
      <c r="D11" s="141">
        <v>4325889</v>
      </c>
      <c r="E11" s="142">
        <v>339300</v>
      </c>
      <c r="F11" s="142">
        <v>3986589</v>
      </c>
      <c r="G11" s="260" t="s">
        <v>975</v>
      </c>
      <c r="H11" s="143">
        <v>82990</v>
      </c>
      <c r="I11" s="142">
        <v>47469</v>
      </c>
      <c r="J11" s="142">
        <v>35521</v>
      </c>
      <c r="K11" s="142">
        <v>45238</v>
      </c>
      <c r="L11" s="144">
        <v>15</v>
      </c>
    </row>
    <row r="12" spans="1:12" s="1" customFormat="1" ht="19.5" customHeight="1">
      <c r="A12" s="133"/>
      <c r="B12" s="205" t="s">
        <v>582</v>
      </c>
      <c r="C12" s="134"/>
      <c r="D12" s="141">
        <v>3201170</v>
      </c>
      <c r="E12" s="142">
        <v>420300</v>
      </c>
      <c r="F12" s="142">
        <v>2570443</v>
      </c>
      <c r="G12" s="142">
        <v>210427</v>
      </c>
      <c r="H12" s="143">
        <v>62776</v>
      </c>
      <c r="I12" s="142">
        <v>48700</v>
      </c>
      <c r="J12" s="142">
        <v>14076</v>
      </c>
      <c r="K12" s="142">
        <v>51967</v>
      </c>
      <c r="L12" s="278" t="s">
        <v>1005</v>
      </c>
    </row>
    <row r="13" spans="1:12" s="1" customFormat="1" ht="6" customHeight="1">
      <c r="A13" s="133"/>
      <c r="B13" s="206"/>
      <c r="C13" s="134"/>
      <c r="D13" s="141"/>
      <c r="E13" s="142"/>
      <c r="F13" s="142"/>
      <c r="G13" s="142"/>
      <c r="H13" s="143"/>
      <c r="I13" s="142"/>
      <c r="J13" s="142"/>
      <c r="K13" s="142"/>
      <c r="L13" s="285"/>
    </row>
    <row r="14" spans="1:12" s="1" customFormat="1" ht="19.5" customHeight="1">
      <c r="A14" s="133"/>
      <c r="B14" s="205" t="s">
        <v>583</v>
      </c>
      <c r="C14" s="134"/>
      <c r="D14" s="141">
        <v>3253570</v>
      </c>
      <c r="E14" s="142">
        <v>446600</v>
      </c>
      <c r="F14" s="142">
        <v>2806970</v>
      </c>
      <c r="G14" s="275" t="s">
        <v>1005</v>
      </c>
      <c r="H14" s="143">
        <v>27953</v>
      </c>
      <c r="I14" s="142">
        <v>19950</v>
      </c>
      <c r="J14" s="142">
        <v>8003</v>
      </c>
      <c r="K14" s="142">
        <v>34540</v>
      </c>
      <c r="L14" s="278" t="s">
        <v>1005</v>
      </c>
    </row>
    <row r="15" spans="1:12" s="1" customFormat="1" ht="19.5" customHeight="1">
      <c r="A15" s="133"/>
      <c r="B15" s="205" t="s">
        <v>602</v>
      </c>
      <c r="C15" s="134"/>
      <c r="D15" s="141">
        <v>3322175</v>
      </c>
      <c r="E15" s="142">
        <v>448080</v>
      </c>
      <c r="F15" s="142">
        <v>2803763</v>
      </c>
      <c r="G15" s="275" t="s">
        <v>975</v>
      </c>
      <c r="H15" s="143">
        <v>24191</v>
      </c>
      <c r="I15" s="142">
        <v>19012</v>
      </c>
      <c r="J15" s="142">
        <v>5179</v>
      </c>
      <c r="K15" s="142">
        <v>21930</v>
      </c>
      <c r="L15" s="285">
        <v>20</v>
      </c>
    </row>
    <row r="16" spans="1:12" s="1" customFormat="1" ht="19.5" customHeight="1">
      <c r="A16" s="133"/>
      <c r="B16" s="205" t="s">
        <v>585</v>
      </c>
      <c r="C16" s="134"/>
      <c r="D16" s="141">
        <v>2680282</v>
      </c>
      <c r="E16" s="143">
        <v>421548</v>
      </c>
      <c r="F16" s="143">
        <v>2187629</v>
      </c>
      <c r="G16" s="275" t="s">
        <v>1005</v>
      </c>
      <c r="H16" s="143">
        <v>28313</v>
      </c>
      <c r="I16" s="143">
        <v>19000</v>
      </c>
      <c r="J16" s="143">
        <v>9313</v>
      </c>
      <c r="K16" s="143">
        <v>14739</v>
      </c>
      <c r="L16" s="285">
        <v>20</v>
      </c>
    </row>
    <row r="17" spans="1:12" s="1" customFormat="1" ht="6" customHeight="1">
      <c r="A17" s="133"/>
      <c r="B17" s="206"/>
      <c r="C17" s="134"/>
      <c r="D17" s="141"/>
      <c r="E17" s="143"/>
      <c r="F17" s="143"/>
      <c r="G17" s="282"/>
      <c r="H17" s="143"/>
      <c r="I17" s="143"/>
      <c r="J17" s="143"/>
      <c r="K17" s="143"/>
      <c r="L17" s="285"/>
    </row>
    <row r="18" spans="1:13" s="1" customFormat="1" ht="19.5" customHeight="1">
      <c r="A18" s="133"/>
      <c r="B18" s="205" t="s">
        <v>646</v>
      </c>
      <c r="C18" s="134"/>
      <c r="D18" s="141">
        <f>SUM(D20:D36)</f>
        <v>2714832</v>
      </c>
      <c r="E18" s="142">
        <f aca="true" t="shared" si="0" ref="E18:L18">SUM(E20:E36)</f>
        <v>353435</v>
      </c>
      <c r="F18" s="142">
        <f t="shared" si="0"/>
        <v>2361397</v>
      </c>
      <c r="G18" s="275" t="s">
        <v>1005</v>
      </c>
      <c r="H18" s="143">
        <f t="shared" si="0"/>
        <v>18642</v>
      </c>
      <c r="I18" s="142">
        <f t="shared" si="0"/>
        <v>8400</v>
      </c>
      <c r="J18" s="142">
        <f t="shared" si="0"/>
        <v>10242</v>
      </c>
      <c r="K18" s="142">
        <f t="shared" si="0"/>
        <v>34198</v>
      </c>
      <c r="L18" s="144">
        <f t="shared" si="0"/>
        <v>64</v>
      </c>
      <c r="M18" s="44"/>
    </row>
    <row r="19" spans="1:12" s="1" customFormat="1" ht="6" customHeight="1">
      <c r="A19" s="133"/>
      <c r="B19" s="43"/>
      <c r="C19" s="134"/>
      <c r="D19" s="141"/>
      <c r="E19" s="142"/>
      <c r="F19" s="142"/>
      <c r="G19" s="282"/>
      <c r="H19" s="143"/>
      <c r="I19" s="142"/>
      <c r="J19" s="142"/>
      <c r="K19" s="142"/>
      <c r="L19" s="144"/>
    </row>
    <row r="20" spans="1:12" s="1" customFormat="1" ht="19.5" customHeight="1">
      <c r="A20" s="133"/>
      <c r="B20" s="207" t="s">
        <v>834</v>
      </c>
      <c r="C20" s="134"/>
      <c r="D20" s="141">
        <f>SUM(E20:F20)</f>
        <v>1715</v>
      </c>
      <c r="E20" s="282">
        <v>1050</v>
      </c>
      <c r="F20" s="282">
        <v>665</v>
      </c>
      <c r="G20" s="275" t="s">
        <v>1005</v>
      </c>
      <c r="H20" s="143">
        <f>SUM(I20:J20)</f>
        <v>2</v>
      </c>
      <c r="I20" s="275" t="s">
        <v>1005</v>
      </c>
      <c r="J20" s="142">
        <v>2</v>
      </c>
      <c r="K20" s="275" t="s">
        <v>1005</v>
      </c>
      <c r="L20" s="278" t="s">
        <v>1005</v>
      </c>
    </row>
    <row r="21" spans="1:12" s="1" customFormat="1" ht="6" customHeight="1">
      <c r="A21" s="133"/>
      <c r="B21" s="44"/>
      <c r="C21" s="134"/>
      <c r="D21" s="141"/>
      <c r="E21" s="142"/>
      <c r="F21" s="142"/>
      <c r="G21" s="282"/>
      <c r="H21" s="143"/>
      <c r="I21" s="142"/>
      <c r="J21" s="142"/>
      <c r="K21" s="142"/>
      <c r="L21" s="144"/>
    </row>
    <row r="22" spans="1:12" s="1" customFormat="1" ht="19.5" customHeight="1">
      <c r="A22" s="133"/>
      <c r="B22" s="207" t="s">
        <v>835</v>
      </c>
      <c r="C22" s="134"/>
      <c r="D22" s="141">
        <f aca="true" t="shared" si="1" ref="D22:D36">SUM(E22:F22)</f>
        <v>99956</v>
      </c>
      <c r="E22" s="275" t="s">
        <v>1005</v>
      </c>
      <c r="F22" s="142">
        <v>99956</v>
      </c>
      <c r="G22" s="275" t="s">
        <v>1005</v>
      </c>
      <c r="H22" s="277" t="s">
        <v>1005</v>
      </c>
      <c r="I22" s="275" t="s">
        <v>1005</v>
      </c>
      <c r="J22" s="275" t="s">
        <v>1005</v>
      </c>
      <c r="K22" s="275" t="s">
        <v>1005</v>
      </c>
      <c r="L22" s="278" t="s">
        <v>1005</v>
      </c>
    </row>
    <row r="23" spans="1:12" s="1" customFormat="1" ht="19.5" customHeight="1">
      <c r="A23" s="133"/>
      <c r="B23" s="207" t="s">
        <v>836</v>
      </c>
      <c r="C23" s="134"/>
      <c r="D23" s="141">
        <f t="shared" si="1"/>
        <v>31300</v>
      </c>
      <c r="E23" s="142">
        <v>25000</v>
      </c>
      <c r="F23" s="142">
        <v>6300</v>
      </c>
      <c r="G23" s="275" t="s">
        <v>1005</v>
      </c>
      <c r="H23" s="277" t="s">
        <v>1005</v>
      </c>
      <c r="I23" s="275" t="s">
        <v>1005</v>
      </c>
      <c r="J23" s="275" t="s">
        <v>1005</v>
      </c>
      <c r="K23" s="142">
        <v>9590</v>
      </c>
      <c r="L23" s="278" t="s">
        <v>1005</v>
      </c>
    </row>
    <row r="24" spans="1:12" s="1" customFormat="1" ht="19.5" customHeight="1">
      <c r="A24" s="133"/>
      <c r="B24" s="207" t="s">
        <v>837</v>
      </c>
      <c r="C24" s="134"/>
      <c r="D24" s="141">
        <f t="shared" si="1"/>
        <v>6300</v>
      </c>
      <c r="E24" s="275" t="s">
        <v>1005</v>
      </c>
      <c r="F24" s="282">
        <v>6300</v>
      </c>
      <c r="G24" s="275" t="s">
        <v>1005</v>
      </c>
      <c r="H24" s="143">
        <f>SUM(I24:J24)</f>
        <v>300</v>
      </c>
      <c r="I24" s="275" t="s">
        <v>1005</v>
      </c>
      <c r="J24" s="142">
        <v>300</v>
      </c>
      <c r="K24" s="142">
        <v>2000</v>
      </c>
      <c r="L24" s="278" t="s">
        <v>1005</v>
      </c>
    </row>
    <row r="25" spans="1:12" s="1" customFormat="1" ht="6" customHeight="1">
      <c r="A25" s="133"/>
      <c r="B25" s="44"/>
      <c r="C25" s="134"/>
      <c r="D25" s="141"/>
      <c r="E25" s="142"/>
      <c r="F25" s="142"/>
      <c r="G25" s="282"/>
      <c r="H25" s="284"/>
      <c r="I25" s="142"/>
      <c r="J25" s="142"/>
      <c r="K25" s="142"/>
      <c r="L25" s="144"/>
    </row>
    <row r="26" spans="1:12" s="1" customFormat="1" ht="19.5" customHeight="1">
      <c r="A26" s="133"/>
      <c r="B26" s="207" t="s">
        <v>838</v>
      </c>
      <c r="C26" s="134"/>
      <c r="D26" s="141">
        <f t="shared" si="1"/>
        <v>785000</v>
      </c>
      <c r="E26" s="142">
        <v>70000</v>
      </c>
      <c r="F26" s="142">
        <v>715000</v>
      </c>
      <c r="G26" s="275" t="s">
        <v>1005</v>
      </c>
      <c r="H26" s="143">
        <f>SUM(I26:J26)</f>
        <v>5800</v>
      </c>
      <c r="I26" s="142">
        <v>5500</v>
      </c>
      <c r="J26" s="284">
        <v>300</v>
      </c>
      <c r="K26" s="142">
        <v>4700</v>
      </c>
      <c r="L26" s="278" t="s">
        <v>1005</v>
      </c>
    </row>
    <row r="27" spans="1:12" s="1" customFormat="1" ht="19.5" customHeight="1">
      <c r="A27" s="133"/>
      <c r="B27" s="207" t="s">
        <v>839</v>
      </c>
      <c r="C27" s="134"/>
      <c r="D27" s="141">
        <f t="shared" si="1"/>
        <v>122364</v>
      </c>
      <c r="E27" s="142">
        <v>103035</v>
      </c>
      <c r="F27" s="142">
        <v>19329</v>
      </c>
      <c r="G27" s="275" t="s">
        <v>1005</v>
      </c>
      <c r="H27" s="143">
        <f>SUM(I27:J27)</f>
        <v>2900</v>
      </c>
      <c r="I27" s="142">
        <v>2900</v>
      </c>
      <c r="J27" s="275" t="s">
        <v>1005</v>
      </c>
      <c r="K27" s="275" t="s">
        <v>1005</v>
      </c>
      <c r="L27" s="278" t="s">
        <v>1005</v>
      </c>
    </row>
    <row r="28" spans="1:12" s="1" customFormat="1" ht="19.5" customHeight="1">
      <c r="A28" s="133"/>
      <c r="B28" s="207" t="s">
        <v>840</v>
      </c>
      <c r="C28" s="134"/>
      <c r="D28" s="141">
        <f t="shared" si="1"/>
        <v>298000</v>
      </c>
      <c r="E28" s="275" t="s">
        <v>1005</v>
      </c>
      <c r="F28" s="142">
        <v>298000</v>
      </c>
      <c r="G28" s="275" t="s">
        <v>1005</v>
      </c>
      <c r="H28" s="277" t="s">
        <v>1005</v>
      </c>
      <c r="I28" s="275" t="s">
        <v>1005</v>
      </c>
      <c r="J28" s="275" t="s">
        <v>1005</v>
      </c>
      <c r="K28" s="275" t="s">
        <v>1005</v>
      </c>
      <c r="L28" s="278" t="s">
        <v>1005</v>
      </c>
    </row>
    <row r="29" spans="1:12" s="1" customFormat="1" ht="6" customHeight="1">
      <c r="A29" s="133"/>
      <c r="B29" s="44"/>
      <c r="C29" s="134"/>
      <c r="D29" s="141"/>
      <c r="E29" s="142"/>
      <c r="F29" s="142"/>
      <c r="G29" s="282"/>
      <c r="H29" s="143"/>
      <c r="I29" s="282"/>
      <c r="J29" s="142"/>
      <c r="K29" s="142"/>
      <c r="L29" s="144"/>
    </row>
    <row r="30" spans="1:12" s="1" customFormat="1" ht="19.5" customHeight="1">
      <c r="A30" s="133"/>
      <c r="B30" s="207" t="s">
        <v>841</v>
      </c>
      <c r="C30" s="134"/>
      <c r="D30" s="141">
        <f t="shared" si="1"/>
        <v>489731</v>
      </c>
      <c r="E30" s="142">
        <v>94050</v>
      </c>
      <c r="F30" s="142">
        <v>395681</v>
      </c>
      <c r="G30" s="275" t="s">
        <v>1005</v>
      </c>
      <c r="H30" s="284">
        <f>SUM(I30:J30)</f>
        <v>1100</v>
      </c>
      <c r="I30" s="275" t="s">
        <v>1005</v>
      </c>
      <c r="J30" s="142">
        <v>1100</v>
      </c>
      <c r="K30" s="142">
        <v>13500</v>
      </c>
      <c r="L30" s="278" t="s">
        <v>1005</v>
      </c>
    </row>
    <row r="31" spans="1:12" s="1" customFormat="1" ht="19.5" customHeight="1">
      <c r="A31" s="133"/>
      <c r="B31" s="207" t="s">
        <v>842</v>
      </c>
      <c r="C31" s="134"/>
      <c r="D31" s="141">
        <f t="shared" si="1"/>
        <v>16400</v>
      </c>
      <c r="E31" s="142">
        <v>8000</v>
      </c>
      <c r="F31" s="142">
        <v>8400</v>
      </c>
      <c r="G31" s="275" t="s">
        <v>1005</v>
      </c>
      <c r="H31" s="143">
        <f>SUM(I31:J31)</f>
        <v>970</v>
      </c>
      <c r="I31" s="275" t="s">
        <v>1005</v>
      </c>
      <c r="J31" s="142">
        <v>970</v>
      </c>
      <c r="K31" s="142">
        <v>450</v>
      </c>
      <c r="L31" s="278" t="s">
        <v>1005</v>
      </c>
    </row>
    <row r="32" spans="1:12" s="1" customFormat="1" ht="19.5" customHeight="1">
      <c r="A32" s="133"/>
      <c r="B32" s="207" t="s">
        <v>843</v>
      </c>
      <c r="C32" s="134"/>
      <c r="D32" s="141">
        <f t="shared" si="1"/>
        <v>175700</v>
      </c>
      <c r="E32" s="142">
        <v>45800</v>
      </c>
      <c r="F32" s="142">
        <v>129900</v>
      </c>
      <c r="G32" s="275" t="s">
        <v>1005</v>
      </c>
      <c r="H32" s="143">
        <f>SUM(I32:J32)</f>
        <v>7400</v>
      </c>
      <c r="I32" s="275" t="s">
        <v>1005</v>
      </c>
      <c r="J32" s="142">
        <v>7400</v>
      </c>
      <c r="K32" s="275" t="s">
        <v>1005</v>
      </c>
      <c r="L32" s="278" t="s">
        <v>1005</v>
      </c>
    </row>
    <row r="33" spans="1:12" s="1" customFormat="1" ht="6" customHeight="1">
      <c r="A33" s="133"/>
      <c r="B33" s="44"/>
      <c r="C33" s="134"/>
      <c r="D33" s="141"/>
      <c r="E33" s="142"/>
      <c r="F33" s="142"/>
      <c r="G33" s="282"/>
      <c r="H33" s="143"/>
      <c r="I33" s="142"/>
      <c r="J33" s="142"/>
      <c r="K33" s="142"/>
      <c r="L33" s="144"/>
    </row>
    <row r="34" spans="1:12" s="1" customFormat="1" ht="19.5" customHeight="1">
      <c r="A34" s="133"/>
      <c r="B34" s="207" t="s">
        <v>844</v>
      </c>
      <c r="C34" s="134"/>
      <c r="D34" s="141">
        <f t="shared" si="1"/>
        <v>41846</v>
      </c>
      <c r="E34" s="275" t="s">
        <v>1005</v>
      </c>
      <c r="F34" s="142">
        <v>41846</v>
      </c>
      <c r="G34" s="275" t="s">
        <v>1005</v>
      </c>
      <c r="H34" s="143">
        <f>SUM(I34:J34)</f>
        <v>170</v>
      </c>
      <c r="I34" s="275" t="s">
        <v>1005</v>
      </c>
      <c r="J34" s="282">
        <v>170</v>
      </c>
      <c r="K34" s="142">
        <v>3958</v>
      </c>
      <c r="L34" s="285">
        <v>64</v>
      </c>
    </row>
    <row r="35" spans="1:12" s="1" customFormat="1" ht="19.5" customHeight="1">
      <c r="A35" s="133"/>
      <c r="B35" s="207" t="s">
        <v>845</v>
      </c>
      <c r="C35" s="134"/>
      <c r="D35" s="141">
        <f t="shared" si="1"/>
        <v>646020</v>
      </c>
      <c r="E35" s="282">
        <v>6500</v>
      </c>
      <c r="F35" s="142">
        <v>639520</v>
      </c>
      <c r="G35" s="275" t="s">
        <v>1005</v>
      </c>
      <c r="H35" s="277" t="s">
        <v>1005</v>
      </c>
      <c r="I35" s="275" t="s">
        <v>1005</v>
      </c>
      <c r="J35" s="275" t="s">
        <v>1005</v>
      </c>
      <c r="K35" s="275" t="s">
        <v>1005</v>
      </c>
      <c r="L35" s="278" t="s">
        <v>1005</v>
      </c>
    </row>
    <row r="36" spans="1:12" s="1" customFormat="1" ht="19.5" customHeight="1" thickBot="1">
      <c r="A36" s="135"/>
      <c r="B36" s="208" t="s">
        <v>846</v>
      </c>
      <c r="C36" s="136"/>
      <c r="D36" s="494">
        <f t="shared" si="1"/>
        <v>500</v>
      </c>
      <c r="E36" s="379" t="s">
        <v>1005</v>
      </c>
      <c r="F36" s="493">
        <v>500</v>
      </c>
      <c r="G36" s="379" t="s">
        <v>1005</v>
      </c>
      <c r="H36" s="384" t="s">
        <v>1005</v>
      </c>
      <c r="I36" s="379" t="s">
        <v>1005</v>
      </c>
      <c r="J36" s="379" t="s">
        <v>1005</v>
      </c>
      <c r="K36" s="379" t="s">
        <v>1005</v>
      </c>
      <c r="L36" s="380" t="s">
        <v>1005</v>
      </c>
    </row>
    <row r="37" s="1" customFormat="1" ht="15" customHeight="1">
      <c r="A37" s="186" t="s">
        <v>41</v>
      </c>
    </row>
    <row r="38" ht="15" customHeight="1">
      <c r="A38" s="2" t="s">
        <v>1122</v>
      </c>
    </row>
  </sheetData>
  <mergeCells count="6">
    <mergeCell ref="A2:G2"/>
    <mergeCell ref="H2:L2"/>
    <mergeCell ref="E4:F4"/>
    <mergeCell ref="H4:J4"/>
    <mergeCell ref="K4:K5"/>
    <mergeCell ref="L4:L5"/>
  </mergeCells>
  <printOptions horizontalCentered="1"/>
  <pageMargins left="1.1811023622047245" right="1.1811023622047245" top="1.5748031496062993" bottom="1.5748031496062993" header="0.5118110236220472" footer="0.9055118110236221"/>
  <pageSetup firstPageNumber="17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4.xml><?xml version="1.0" encoding="utf-8"?>
<worksheet xmlns="http://schemas.openxmlformats.org/spreadsheetml/2006/main" xmlns:r="http://schemas.openxmlformats.org/officeDocument/2006/relationships">
  <dimension ref="A1:N41"/>
  <sheetViews>
    <sheetView showGridLines="0" zoomScale="120" zoomScaleNormal="120" workbookViewId="0" topLeftCell="A1">
      <selection activeCell="A1" sqref="A1:C1"/>
    </sheetView>
  </sheetViews>
  <sheetFormatPr defaultColWidth="9.00390625" defaultRowHeight="16.5"/>
  <cols>
    <col min="1" max="1" width="0.37109375" style="84" customWidth="1"/>
    <col min="2" max="2" width="18.875" style="84" customWidth="1"/>
    <col min="3" max="3" width="0.12890625" style="84" customWidth="1"/>
    <col min="4" max="4" width="5.375" style="84" customWidth="1"/>
    <col min="5" max="5" width="5.875" style="84" customWidth="1"/>
    <col min="6" max="6" width="6.125" style="84" customWidth="1"/>
    <col min="7" max="7" width="5.125" style="84" customWidth="1"/>
    <col min="8" max="8" width="5.625" style="84" customWidth="1"/>
    <col min="9" max="9" width="6.625" style="84" customWidth="1"/>
    <col min="10" max="10" width="6.125" style="84" customWidth="1"/>
    <col min="11" max="12" width="5.125" style="84" customWidth="1"/>
    <col min="13" max="13" width="4.625" style="84" customWidth="1"/>
    <col min="14" max="16384" width="9.00390625" style="84" customWidth="1"/>
  </cols>
  <sheetData>
    <row r="1" spans="1:13" s="1" customFormat="1" ht="18" customHeight="1">
      <c r="A1" s="1056"/>
      <c r="B1" s="1056"/>
      <c r="C1" s="1056"/>
      <c r="M1" s="38" t="s">
        <v>981</v>
      </c>
    </row>
    <row r="2" spans="1:13" ht="37.5" customHeight="1">
      <c r="A2" s="912" t="s">
        <v>32</v>
      </c>
      <c r="B2" s="913"/>
      <c r="C2" s="913"/>
      <c r="D2" s="913"/>
      <c r="E2" s="913"/>
      <c r="F2" s="913"/>
      <c r="G2" s="913"/>
      <c r="H2" s="913"/>
      <c r="I2" s="913"/>
      <c r="J2" s="913"/>
      <c r="K2" s="913"/>
      <c r="L2" s="913"/>
      <c r="M2" s="913"/>
    </row>
    <row r="3" spans="12:13" s="1" customFormat="1" ht="24.75" customHeight="1" thickBot="1">
      <c r="L3" s="1124" t="s">
        <v>1091</v>
      </c>
      <c r="M3" s="1131"/>
    </row>
    <row r="4" spans="1:13" s="1" customFormat="1" ht="18" customHeight="1">
      <c r="A4" s="130"/>
      <c r="B4" s="866" t="s">
        <v>1124</v>
      </c>
      <c r="C4" s="131"/>
      <c r="D4" s="995" t="s">
        <v>1125</v>
      </c>
      <c r="E4" s="874"/>
      <c r="F4" s="874"/>
      <c r="G4" s="996"/>
      <c r="H4" s="1128" t="s">
        <v>1126</v>
      </c>
      <c r="I4" s="1129"/>
      <c r="J4" s="1130"/>
      <c r="K4" s="961" t="s">
        <v>1222</v>
      </c>
      <c r="L4" s="961" t="s">
        <v>1223</v>
      </c>
      <c r="M4" s="858" t="s">
        <v>1224</v>
      </c>
    </row>
    <row r="5" spans="1:13" s="1" customFormat="1" ht="27" customHeight="1">
      <c r="A5" s="133"/>
      <c r="B5" s="1127"/>
      <c r="C5" s="134"/>
      <c r="D5" s="210" t="s">
        <v>43</v>
      </c>
      <c r="E5" s="203" t="s">
        <v>1225</v>
      </c>
      <c r="F5" s="203" t="s">
        <v>44</v>
      </c>
      <c r="G5" s="203" t="s">
        <v>1226</v>
      </c>
      <c r="H5" s="203" t="s">
        <v>1227</v>
      </c>
      <c r="I5" s="203" t="s">
        <v>1228</v>
      </c>
      <c r="J5" s="203" t="s">
        <v>1229</v>
      </c>
      <c r="K5" s="958"/>
      <c r="L5" s="958"/>
      <c r="M5" s="997"/>
    </row>
    <row r="6" spans="1:13" s="1" customFormat="1" ht="31.5" customHeight="1" thickBot="1">
      <c r="A6" s="179"/>
      <c r="B6" s="994"/>
      <c r="C6" s="204"/>
      <c r="D6" s="137" t="s">
        <v>570</v>
      </c>
      <c r="E6" s="138" t="s">
        <v>45</v>
      </c>
      <c r="F6" s="138" t="s">
        <v>46</v>
      </c>
      <c r="G6" s="138" t="s">
        <v>47</v>
      </c>
      <c r="H6" s="138" t="s">
        <v>570</v>
      </c>
      <c r="I6" s="138" t="s">
        <v>48</v>
      </c>
      <c r="J6" s="138" t="s">
        <v>49</v>
      </c>
      <c r="K6" s="138" t="s">
        <v>50</v>
      </c>
      <c r="L6" s="138" t="s">
        <v>51</v>
      </c>
      <c r="M6" s="177" t="s">
        <v>52</v>
      </c>
    </row>
    <row r="7" spans="1:13" s="1" customFormat="1" ht="17.25" customHeight="1">
      <c r="A7" s="133"/>
      <c r="B7" s="274" t="s">
        <v>53</v>
      </c>
      <c r="C7" s="134"/>
      <c r="D7" s="97">
        <v>374</v>
      </c>
      <c r="E7" s="98">
        <v>4</v>
      </c>
      <c r="F7" s="98">
        <v>5</v>
      </c>
      <c r="G7" s="98">
        <v>365</v>
      </c>
      <c r="H7" s="98">
        <v>23308</v>
      </c>
      <c r="I7" s="98">
        <v>1634</v>
      </c>
      <c r="J7" s="98">
        <v>21674</v>
      </c>
      <c r="K7" s="227" t="s">
        <v>1005</v>
      </c>
      <c r="L7" s="98">
        <v>513</v>
      </c>
      <c r="M7" s="100">
        <v>1</v>
      </c>
    </row>
    <row r="8" spans="1:13" s="1" customFormat="1" ht="17.25" customHeight="1">
      <c r="A8" s="133"/>
      <c r="B8" s="274" t="s">
        <v>54</v>
      </c>
      <c r="C8" s="134"/>
      <c r="D8" s="97">
        <v>299</v>
      </c>
      <c r="E8" s="98">
        <v>10</v>
      </c>
      <c r="F8" s="98">
        <v>6</v>
      </c>
      <c r="G8" s="98">
        <v>283</v>
      </c>
      <c r="H8" s="98">
        <v>18578</v>
      </c>
      <c r="I8" s="98">
        <v>506</v>
      </c>
      <c r="J8" s="98">
        <v>18072</v>
      </c>
      <c r="K8" s="227" t="s">
        <v>1005</v>
      </c>
      <c r="L8" s="98">
        <v>448</v>
      </c>
      <c r="M8" s="218" t="s">
        <v>1005</v>
      </c>
    </row>
    <row r="9" spans="1:13" s="1" customFormat="1" ht="17.25" customHeight="1">
      <c r="A9" s="133"/>
      <c r="B9" s="274" t="s">
        <v>55</v>
      </c>
      <c r="C9" s="134"/>
      <c r="D9" s="541">
        <v>224</v>
      </c>
      <c r="E9" s="98">
        <v>4</v>
      </c>
      <c r="F9" s="227" t="s">
        <v>1005</v>
      </c>
      <c r="G9" s="98">
        <v>220</v>
      </c>
      <c r="H9" s="98">
        <v>22951</v>
      </c>
      <c r="I9" s="98">
        <v>914</v>
      </c>
      <c r="J9" s="98">
        <v>22037</v>
      </c>
      <c r="K9" s="98">
        <v>1</v>
      </c>
      <c r="L9" s="98">
        <v>289</v>
      </c>
      <c r="M9" s="100">
        <v>2</v>
      </c>
    </row>
    <row r="10" spans="1:13" s="1" customFormat="1" ht="4.5" customHeight="1">
      <c r="A10" s="133"/>
      <c r="B10" s="281"/>
      <c r="C10" s="134"/>
      <c r="D10" s="541"/>
      <c r="E10" s="98"/>
      <c r="F10" s="98"/>
      <c r="G10" s="98"/>
      <c r="H10" s="98"/>
      <c r="I10" s="98"/>
      <c r="J10" s="98"/>
      <c r="K10" s="98"/>
      <c r="L10" s="98"/>
      <c r="M10" s="100"/>
    </row>
    <row r="11" spans="1:13" s="1" customFormat="1" ht="17.25" customHeight="1">
      <c r="A11" s="133"/>
      <c r="B11" s="274" t="s">
        <v>56</v>
      </c>
      <c r="C11" s="134"/>
      <c r="D11" s="541">
        <v>163</v>
      </c>
      <c r="E11" s="98">
        <v>4</v>
      </c>
      <c r="F11" s="98">
        <v>3</v>
      </c>
      <c r="G11" s="98">
        <v>156</v>
      </c>
      <c r="H11" s="98">
        <v>24867</v>
      </c>
      <c r="I11" s="98">
        <v>920</v>
      </c>
      <c r="J11" s="98">
        <v>23947</v>
      </c>
      <c r="K11" s="228" t="s">
        <v>1005</v>
      </c>
      <c r="L11" s="98">
        <v>289</v>
      </c>
      <c r="M11" s="100">
        <v>1</v>
      </c>
    </row>
    <row r="12" spans="1:13" s="1" customFormat="1" ht="17.25" customHeight="1">
      <c r="A12" s="133"/>
      <c r="B12" s="274" t="s">
        <v>57</v>
      </c>
      <c r="C12" s="134"/>
      <c r="D12" s="541">
        <v>136</v>
      </c>
      <c r="E12" s="98">
        <v>3</v>
      </c>
      <c r="F12" s="98">
        <v>3</v>
      </c>
      <c r="G12" s="98">
        <v>130</v>
      </c>
      <c r="H12" s="98">
        <v>16712</v>
      </c>
      <c r="I12" s="98">
        <v>800</v>
      </c>
      <c r="J12" s="98">
        <v>15912</v>
      </c>
      <c r="K12" s="228" t="s">
        <v>1005</v>
      </c>
      <c r="L12" s="98">
        <v>365</v>
      </c>
      <c r="M12" s="100">
        <v>4</v>
      </c>
    </row>
    <row r="13" spans="1:13" s="1" customFormat="1" ht="17.25" customHeight="1">
      <c r="A13" s="133"/>
      <c r="B13" s="274" t="s">
        <v>58</v>
      </c>
      <c r="C13" s="134"/>
      <c r="D13" s="228" t="s">
        <v>1005</v>
      </c>
      <c r="E13" s="228" t="s">
        <v>1005</v>
      </c>
      <c r="F13" s="228" t="s">
        <v>1005</v>
      </c>
      <c r="G13" s="228" t="s">
        <v>1005</v>
      </c>
      <c r="H13" s="98">
        <v>16642</v>
      </c>
      <c r="I13" s="228" t="s">
        <v>1005</v>
      </c>
      <c r="J13" s="98">
        <v>16642</v>
      </c>
      <c r="K13" s="209" t="s">
        <v>60</v>
      </c>
      <c r="L13" s="209" t="s">
        <v>60</v>
      </c>
      <c r="M13" s="216" t="s">
        <v>60</v>
      </c>
    </row>
    <row r="14" spans="1:13" s="1" customFormat="1" ht="4.5" customHeight="1">
      <c r="A14" s="133"/>
      <c r="B14" s="281"/>
      <c r="C14" s="134"/>
      <c r="D14" s="548"/>
      <c r="E14" s="209"/>
      <c r="F14" s="209"/>
      <c r="G14" s="209"/>
      <c r="H14" s="98"/>
      <c r="I14" s="209"/>
      <c r="J14" s="98"/>
      <c r="K14" s="209"/>
      <c r="L14" s="209"/>
      <c r="M14" s="216"/>
    </row>
    <row r="15" spans="1:13" s="1" customFormat="1" ht="17.25" customHeight="1">
      <c r="A15" s="133"/>
      <c r="B15" s="274" t="s">
        <v>59</v>
      </c>
      <c r="C15" s="134"/>
      <c r="D15" s="830" t="s">
        <v>60</v>
      </c>
      <c r="E15" s="209" t="s">
        <v>60</v>
      </c>
      <c r="F15" s="209" t="s">
        <v>60</v>
      </c>
      <c r="G15" s="209" t="s">
        <v>60</v>
      </c>
      <c r="H15" s="209" t="s">
        <v>60</v>
      </c>
      <c r="I15" s="209" t="s">
        <v>60</v>
      </c>
      <c r="J15" s="209" t="s">
        <v>60</v>
      </c>
      <c r="K15" s="209" t="s">
        <v>60</v>
      </c>
      <c r="L15" s="209" t="s">
        <v>60</v>
      </c>
      <c r="M15" s="216" t="s">
        <v>60</v>
      </c>
    </row>
    <row r="16" spans="1:13" s="1" customFormat="1" ht="17.25" customHeight="1">
      <c r="A16" s="133"/>
      <c r="B16" s="274" t="s">
        <v>61</v>
      </c>
      <c r="C16" s="134"/>
      <c r="D16" s="830" t="s">
        <v>60</v>
      </c>
      <c r="E16" s="209" t="s">
        <v>60</v>
      </c>
      <c r="F16" s="209" t="s">
        <v>60</v>
      </c>
      <c r="G16" s="209" t="s">
        <v>60</v>
      </c>
      <c r="H16" s="209" t="s">
        <v>60</v>
      </c>
      <c r="I16" s="209" t="s">
        <v>60</v>
      </c>
      <c r="J16" s="209" t="s">
        <v>60</v>
      </c>
      <c r="K16" s="209" t="s">
        <v>60</v>
      </c>
      <c r="L16" s="209" t="s">
        <v>60</v>
      </c>
      <c r="M16" s="216" t="s">
        <v>60</v>
      </c>
    </row>
    <row r="17" spans="1:14" s="1" customFormat="1" ht="17.25" customHeight="1">
      <c r="A17" s="133"/>
      <c r="B17" s="274" t="s">
        <v>62</v>
      </c>
      <c r="C17" s="134"/>
      <c r="D17" s="830" t="s">
        <v>60</v>
      </c>
      <c r="E17" s="209" t="s">
        <v>60</v>
      </c>
      <c r="F17" s="209" t="s">
        <v>60</v>
      </c>
      <c r="G17" s="209" t="s">
        <v>60</v>
      </c>
      <c r="H17" s="209" t="s">
        <v>60</v>
      </c>
      <c r="I17" s="209" t="s">
        <v>60</v>
      </c>
      <c r="J17" s="209" t="s">
        <v>60</v>
      </c>
      <c r="K17" s="209" t="s">
        <v>60</v>
      </c>
      <c r="L17" s="209" t="s">
        <v>60</v>
      </c>
      <c r="M17" s="216" t="s">
        <v>60</v>
      </c>
      <c r="N17" s="44"/>
    </row>
    <row r="18" spans="1:14" s="1" customFormat="1" ht="4.5" customHeight="1">
      <c r="A18" s="133"/>
      <c r="B18" s="281"/>
      <c r="C18" s="134"/>
      <c r="D18" s="830"/>
      <c r="E18" s="209"/>
      <c r="F18" s="209"/>
      <c r="G18" s="209"/>
      <c r="H18" s="209"/>
      <c r="I18" s="209"/>
      <c r="J18" s="209"/>
      <c r="K18" s="209"/>
      <c r="L18" s="209"/>
      <c r="M18" s="216"/>
      <c r="N18" s="44"/>
    </row>
    <row r="19" spans="1:14" s="1" customFormat="1" ht="17.25" customHeight="1">
      <c r="A19" s="133"/>
      <c r="B19" s="274" t="s">
        <v>63</v>
      </c>
      <c r="C19" s="134"/>
      <c r="D19" s="830" t="s">
        <v>60</v>
      </c>
      <c r="E19" s="209" t="s">
        <v>60</v>
      </c>
      <c r="F19" s="209" t="s">
        <v>60</v>
      </c>
      <c r="G19" s="209" t="s">
        <v>60</v>
      </c>
      <c r="H19" s="209" t="s">
        <v>60</v>
      </c>
      <c r="I19" s="209" t="s">
        <v>60</v>
      </c>
      <c r="J19" s="209" t="s">
        <v>60</v>
      </c>
      <c r="K19" s="209" t="s">
        <v>60</v>
      </c>
      <c r="L19" s="209" t="s">
        <v>60</v>
      </c>
      <c r="M19" s="216" t="s">
        <v>60</v>
      </c>
      <c r="N19" s="44"/>
    </row>
    <row r="20" spans="1:14" s="1" customFormat="1" ht="4.5" customHeight="1">
      <c r="A20" s="133"/>
      <c r="B20" s="281"/>
      <c r="C20" s="134"/>
      <c r="D20" s="830"/>
      <c r="E20" s="209"/>
      <c r="F20" s="209"/>
      <c r="G20" s="209"/>
      <c r="H20" s="209"/>
      <c r="I20" s="209"/>
      <c r="J20" s="209"/>
      <c r="K20" s="209"/>
      <c r="L20" s="209"/>
      <c r="M20" s="216"/>
      <c r="N20" s="44"/>
    </row>
    <row r="21" spans="1:14" s="1" customFormat="1" ht="17.25" customHeight="1">
      <c r="A21" s="133"/>
      <c r="B21" s="207" t="s">
        <v>834</v>
      </c>
      <c r="C21" s="134"/>
      <c r="D21" s="830" t="s">
        <v>60</v>
      </c>
      <c r="E21" s="209" t="s">
        <v>60</v>
      </c>
      <c r="F21" s="209" t="s">
        <v>60</v>
      </c>
      <c r="G21" s="209" t="s">
        <v>60</v>
      </c>
      <c r="H21" s="209" t="s">
        <v>60</v>
      </c>
      <c r="I21" s="209" t="s">
        <v>60</v>
      </c>
      <c r="J21" s="209" t="s">
        <v>60</v>
      </c>
      <c r="K21" s="209" t="s">
        <v>60</v>
      </c>
      <c r="L21" s="209" t="s">
        <v>60</v>
      </c>
      <c r="M21" s="216" t="s">
        <v>60</v>
      </c>
      <c r="N21" s="44"/>
    </row>
    <row r="22" spans="1:14" s="1" customFormat="1" ht="4.5" customHeight="1">
      <c r="A22" s="133"/>
      <c r="B22" s="44"/>
      <c r="C22" s="134"/>
      <c r="D22" s="830"/>
      <c r="E22" s="209"/>
      <c r="F22" s="209"/>
      <c r="G22" s="209"/>
      <c r="H22" s="209"/>
      <c r="I22" s="209"/>
      <c r="J22" s="209"/>
      <c r="K22" s="209"/>
      <c r="L22" s="209"/>
      <c r="M22" s="216"/>
      <c r="N22" s="44"/>
    </row>
    <row r="23" spans="1:14" s="1" customFormat="1" ht="17.25" customHeight="1">
      <c r="A23" s="133"/>
      <c r="B23" s="207" t="s">
        <v>835</v>
      </c>
      <c r="C23" s="134"/>
      <c r="D23" s="830" t="s">
        <v>60</v>
      </c>
      <c r="E23" s="209" t="s">
        <v>60</v>
      </c>
      <c r="F23" s="209" t="s">
        <v>60</v>
      </c>
      <c r="G23" s="209" t="s">
        <v>60</v>
      </c>
      <c r="H23" s="209" t="s">
        <v>60</v>
      </c>
      <c r="I23" s="209" t="s">
        <v>60</v>
      </c>
      <c r="J23" s="209" t="s">
        <v>60</v>
      </c>
      <c r="K23" s="209" t="s">
        <v>60</v>
      </c>
      <c r="L23" s="209" t="s">
        <v>60</v>
      </c>
      <c r="M23" s="216" t="s">
        <v>60</v>
      </c>
      <c r="N23" s="831"/>
    </row>
    <row r="24" spans="1:14" s="1" customFormat="1" ht="17.25" customHeight="1">
      <c r="A24" s="133"/>
      <c r="B24" s="207" t="s">
        <v>836</v>
      </c>
      <c r="C24" s="134"/>
      <c r="D24" s="830" t="s">
        <v>60</v>
      </c>
      <c r="E24" s="209" t="s">
        <v>60</v>
      </c>
      <c r="F24" s="209" t="s">
        <v>60</v>
      </c>
      <c r="G24" s="209" t="s">
        <v>60</v>
      </c>
      <c r="H24" s="209" t="s">
        <v>60</v>
      </c>
      <c r="I24" s="209" t="s">
        <v>60</v>
      </c>
      <c r="J24" s="209" t="s">
        <v>60</v>
      </c>
      <c r="K24" s="209" t="s">
        <v>60</v>
      </c>
      <c r="L24" s="209" t="s">
        <v>60</v>
      </c>
      <c r="M24" s="216" t="s">
        <v>60</v>
      </c>
      <c r="N24" s="44"/>
    </row>
    <row r="25" spans="1:14" s="1" customFormat="1" ht="17.25" customHeight="1">
      <c r="A25" s="133"/>
      <c r="B25" s="207" t="s">
        <v>837</v>
      </c>
      <c r="C25" s="134"/>
      <c r="D25" s="830" t="s">
        <v>60</v>
      </c>
      <c r="E25" s="209" t="s">
        <v>60</v>
      </c>
      <c r="F25" s="209" t="s">
        <v>60</v>
      </c>
      <c r="G25" s="209" t="s">
        <v>60</v>
      </c>
      <c r="H25" s="209" t="s">
        <v>60</v>
      </c>
      <c r="I25" s="209" t="s">
        <v>60</v>
      </c>
      <c r="J25" s="209" t="s">
        <v>60</v>
      </c>
      <c r="K25" s="209" t="s">
        <v>60</v>
      </c>
      <c r="L25" s="209" t="s">
        <v>60</v>
      </c>
      <c r="M25" s="216" t="s">
        <v>60</v>
      </c>
      <c r="N25" s="44"/>
    </row>
    <row r="26" spans="1:14" s="1" customFormat="1" ht="4.5" customHeight="1">
      <c r="A26" s="133"/>
      <c r="B26" s="44"/>
      <c r="C26" s="134"/>
      <c r="D26" s="830"/>
      <c r="E26" s="209"/>
      <c r="F26" s="209"/>
      <c r="G26" s="209"/>
      <c r="H26" s="209"/>
      <c r="I26" s="209"/>
      <c r="J26" s="209"/>
      <c r="K26" s="209"/>
      <c r="L26" s="209"/>
      <c r="M26" s="216"/>
      <c r="N26" s="44"/>
    </row>
    <row r="27" spans="1:14" s="1" customFormat="1" ht="17.25" customHeight="1">
      <c r="A27" s="133"/>
      <c r="B27" s="207" t="s">
        <v>838</v>
      </c>
      <c r="C27" s="134"/>
      <c r="D27" s="830" t="s">
        <v>60</v>
      </c>
      <c r="E27" s="209" t="s">
        <v>60</v>
      </c>
      <c r="F27" s="209" t="s">
        <v>60</v>
      </c>
      <c r="G27" s="209" t="s">
        <v>60</v>
      </c>
      <c r="H27" s="209" t="s">
        <v>60</v>
      </c>
      <c r="I27" s="209" t="s">
        <v>60</v>
      </c>
      <c r="J27" s="209" t="s">
        <v>60</v>
      </c>
      <c r="K27" s="209" t="s">
        <v>60</v>
      </c>
      <c r="L27" s="209" t="s">
        <v>60</v>
      </c>
      <c r="M27" s="216" t="s">
        <v>60</v>
      </c>
      <c r="N27" s="44"/>
    </row>
    <row r="28" spans="1:14" s="1" customFormat="1" ht="17.25" customHeight="1">
      <c r="A28" s="133"/>
      <c r="B28" s="207" t="s">
        <v>839</v>
      </c>
      <c r="C28" s="134"/>
      <c r="D28" s="830" t="s">
        <v>60</v>
      </c>
      <c r="E28" s="209" t="s">
        <v>60</v>
      </c>
      <c r="F28" s="209" t="s">
        <v>60</v>
      </c>
      <c r="G28" s="209" t="s">
        <v>60</v>
      </c>
      <c r="H28" s="209" t="s">
        <v>60</v>
      </c>
      <c r="I28" s="209" t="s">
        <v>60</v>
      </c>
      <c r="J28" s="209" t="s">
        <v>60</v>
      </c>
      <c r="K28" s="209" t="s">
        <v>60</v>
      </c>
      <c r="L28" s="209" t="s">
        <v>60</v>
      </c>
      <c r="M28" s="216" t="s">
        <v>60</v>
      </c>
      <c r="N28" s="44"/>
    </row>
    <row r="29" spans="1:14" s="1" customFormat="1" ht="17.25" customHeight="1">
      <c r="A29" s="133"/>
      <c r="B29" s="207" t="s">
        <v>840</v>
      </c>
      <c r="C29" s="134"/>
      <c r="D29" s="830" t="s">
        <v>60</v>
      </c>
      <c r="E29" s="209" t="s">
        <v>60</v>
      </c>
      <c r="F29" s="209" t="s">
        <v>60</v>
      </c>
      <c r="G29" s="209" t="s">
        <v>60</v>
      </c>
      <c r="H29" s="209" t="s">
        <v>60</v>
      </c>
      <c r="I29" s="209" t="s">
        <v>60</v>
      </c>
      <c r="J29" s="209" t="s">
        <v>60</v>
      </c>
      <c r="K29" s="209" t="s">
        <v>60</v>
      </c>
      <c r="L29" s="209" t="s">
        <v>60</v>
      </c>
      <c r="M29" s="216" t="s">
        <v>60</v>
      </c>
      <c r="N29" s="44"/>
    </row>
    <row r="30" spans="1:13" s="1" customFormat="1" ht="4.5" customHeight="1">
      <c r="A30" s="133"/>
      <c r="B30" s="44"/>
      <c r="C30" s="134"/>
      <c r="D30" s="830"/>
      <c r="E30" s="209"/>
      <c r="F30" s="209"/>
      <c r="G30" s="209"/>
      <c r="H30" s="209"/>
      <c r="I30" s="209"/>
      <c r="J30" s="209"/>
      <c r="K30" s="209"/>
      <c r="L30" s="209"/>
      <c r="M30" s="216"/>
    </row>
    <row r="31" spans="1:13" s="1" customFormat="1" ht="17.25" customHeight="1">
      <c r="A31" s="133"/>
      <c r="B31" s="207" t="s">
        <v>841</v>
      </c>
      <c r="C31" s="134"/>
      <c r="D31" s="830" t="s">
        <v>60</v>
      </c>
      <c r="E31" s="209" t="s">
        <v>60</v>
      </c>
      <c r="F31" s="209" t="s">
        <v>60</v>
      </c>
      <c r="G31" s="209" t="s">
        <v>60</v>
      </c>
      <c r="H31" s="209" t="s">
        <v>60</v>
      </c>
      <c r="I31" s="209" t="s">
        <v>60</v>
      </c>
      <c r="J31" s="209" t="s">
        <v>60</v>
      </c>
      <c r="K31" s="209" t="s">
        <v>60</v>
      </c>
      <c r="L31" s="209" t="s">
        <v>60</v>
      </c>
      <c r="M31" s="216" t="s">
        <v>60</v>
      </c>
    </row>
    <row r="32" spans="1:13" s="1" customFormat="1" ht="17.25" customHeight="1">
      <c r="A32" s="133"/>
      <c r="B32" s="207" t="s">
        <v>842</v>
      </c>
      <c r="C32" s="134"/>
      <c r="D32" s="830" t="s">
        <v>60</v>
      </c>
      <c r="E32" s="209" t="s">
        <v>60</v>
      </c>
      <c r="F32" s="209" t="s">
        <v>60</v>
      </c>
      <c r="G32" s="209" t="s">
        <v>60</v>
      </c>
      <c r="H32" s="209" t="s">
        <v>60</v>
      </c>
      <c r="I32" s="209" t="s">
        <v>60</v>
      </c>
      <c r="J32" s="209" t="s">
        <v>60</v>
      </c>
      <c r="K32" s="209" t="s">
        <v>60</v>
      </c>
      <c r="L32" s="209" t="s">
        <v>60</v>
      </c>
      <c r="M32" s="216" t="s">
        <v>60</v>
      </c>
    </row>
    <row r="33" spans="1:13" s="1" customFormat="1" ht="17.25" customHeight="1">
      <c r="A33" s="133"/>
      <c r="B33" s="207" t="s">
        <v>843</v>
      </c>
      <c r="C33" s="134"/>
      <c r="D33" s="830" t="s">
        <v>60</v>
      </c>
      <c r="E33" s="209" t="s">
        <v>60</v>
      </c>
      <c r="F33" s="209" t="s">
        <v>60</v>
      </c>
      <c r="G33" s="209" t="s">
        <v>60</v>
      </c>
      <c r="H33" s="209" t="s">
        <v>60</v>
      </c>
      <c r="I33" s="209" t="s">
        <v>60</v>
      </c>
      <c r="J33" s="209" t="s">
        <v>60</v>
      </c>
      <c r="K33" s="209" t="s">
        <v>60</v>
      </c>
      <c r="L33" s="209" t="s">
        <v>60</v>
      </c>
      <c r="M33" s="216" t="s">
        <v>60</v>
      </c>
    </row>
    <row r="34" spans="1:13" s="1" customFormat="1" ht="4.5" customHeight="1">
      <c r="A34" s="133"/>
      <c r="B34" s="44"/>
      <c r="C34" s="134"/>
      <c r="D34" s="830"/>
      <c r="E34" s="209"/>
      <c r="F34" s="209"/>
      <c r="G34" s="209"/>
      <c r="H34" s="209"/>
      <c r="I34" s="209"/>
      <c r="J34" s="209"/>
      <c r="K34" s="209"/>
      <c r="L34" s="209"/>
      <c r="M34" s="216"/>
    </row>
    <row r="35" spans="1:13" s="1" customFormat="1" ht="17.25" customHeight="1">
      <c r="A35" s="133"/>
      <c r="B35" s="207" t="s">
        <v>844</v>
      </c>
      <c r="C35" s="134"/>
      <c r="D35" s="830" t="s">
        <v>60</v>
      </c>
      <c r="E35" s="209" t="s">
        <v>60</v>
      </c>
      <c r="F35" s="209" t="s">
        <v>60</v>
      </c>
      <c r="G35" s="209" t="s">
        <v>60</v>
      </c>
      <c r="H35" s="209" t="s">
        <v>60</v>
      </c>
      <c r="I35" s="209" t="s">
        <v>60</v>
      </c>
      <c r="J35" s="209" t="s">
        <v>60</v>
      </c>
      <c r="K35" s="209" t="s">
        <v>60</v>
      </c>
      <c r="L35" s="209" t="s">
        <v>60</v>
      </c>
      <c r="M35" s="216" t="s">
        <v>60</v>
      </c>
    </row>
    <row r="36" spans="1:13" s="1" customFormat="1" ht="17.25" customHeight="1">
      <c r="A36" s="133"/>
      <c r="B36" s="207" t="s">
        <v>845</v>
      </c>
      <c r="C36" s="134"/>
      <c r="D36" s="830" t="s">
        <v>60</v>
      </c>
      <c r="E36" s="209" t="s">
        <v>60</v>
      </c>
      <c r="F36" s="209" t="s">
        <v>60</v>
      </c>
      <c r="G36" s="209" t="s">
        <v>60</v>
      </c>
      <c r="H36" s="209" t="s">
        <v>60</v>
      </c>
      <c r="I36" s="209" t="s">
        <v>60</v>
      </c>
      <c r="J36" s="209" t="s">
        <v>60</v>
      </c>
      <c r="K36" s="209" t="s">
        <v>60</v>
      </c>
      <c r="L36" s="209" t="s">
        <v>60</v>
      </c>
      <c r="M36" s="216" t="s">
        <v>60</v>
      </c>
    </row>
    <row r="37" spans="1:13" s="1" customFormat="1" ht="17.25" customHeight="1" thickBot="1">
      <c r="A37" s="135"/>
      <c r="B37" s="208" t="s">
        <v>846</v>
      </c>
      <c r="C37" s="136"/>
      <c r="D37" s="832" t="s">
        <v>60</v>
      </c>
      <c r="E37" s="261" t="s">
        <v>60</v>
      </c>
      <c r="F37" s="261" t="s">
        <v>60</v>
      </c>
      <c r="G37" s="261" t="s">
        <v>60</v>
      </c>
      <c r="H37" s="261" t="s">
        <v>60</v>
      </c>
      <c r="I37" s="261" t="s">
        <v>60</v>
      </c>
      <c r="J37" s="261" t="s">
        <v>60</v>
      </c>
      <c r="K37" s="261" t="s">
        <v>60</v>
      </c>
      <c r="L37" s="261" t="s">
        <v>60</v>
      </c>
      <c r="M37" s="259" t="s">
        <v>60</v>
      </c>
    </row>
    <row r="38" s="1" customFormat="1" ht="12.75" customHeight="1">
      <c r="A38" s="186" t="s">
        <v>479</v>
      </c>
    </row>
    <row r="39" s="1" customFormat="1" ht="12.75" customHeight="1">
      <c r="A39" s="186" t="s">
        <v>912</v>
      </c>
    </row>
    <row r="40" s="1" customFormat="1" ht="12.75" customHeight="1">
      <c r="A40" s="1" t="s">
        <v>1110</v>
      </c>
    </row>
    <row r="41" s="1" customFormat="1" ht="12.75" customHeight="1">
      <c r="A41" s="1" t="s">
        <v>1127</v>
      </c>
    </row>
  </sheetData>
  <mergeCells count="9">
    <mergeCell ref="A1:C1"/>
    <mergeCell ref="A2:M2"/>
    <mergeCell ref="B4:B6"/>
    <mergeCell ref="D4:G4"/>
    <mergeCell ref="H4:J4"/>
    <mergeCell ref="K4:K5"/>
    <mergeCell ref="L4:L5"/>
    <mergeCell ref="M4:M5"/>
    <mergeCell ref="L3:M3"/>
  </mergeCells>
  <printOptions horizontalCentered="1"/>
  <pageMargins left="1.1811023622047245" right="1.1811023622047245" top="1.5748031496062993" bottom="1.5748031496062993" header="0.5118110236220472" footer="0.9055118110236221"/>
  <pageSetup firstPageNumber="177"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5.xml><?xml version="1.0" encoding="utf-8"?>
<worksheet xmlns="http://schemas.openxmlformats.org/spreadsheetml/2006/main" xmlns:r="http://schemas.openxmlformats.org/officeDocument/2006/relationships">
  <dimension ref="A1:O21"/>
  <sheetViews>
    <sheetView showGridLines="0" zoomScale="120" zoomScaleNormal="120" workbookViewId="0" topLeftCell="A1">
      <selection activeCell="A1" sqref="A1:C1"/>
    </sheetView>
  </sheetViews>
  <sheetFormatPr defaultColWidth="9.00390625" defaultRowHeight="16.5"/>
  <cols>
    <col min="1" max="1" width="0.5" style="84" customWidth="1"/>
    <col min="2" max="2" width="14.625" style="84" customWidth="1"/>
    <col min="3" max="3" width="8.625" style="84" customWidth="1"/>
    <col min="4" max="4" width="9.625" style="84" customWidth="1"/>
    <col min="5" max="5" width="14.625" style="84" customWidth="1"/>
    <col min="6" max="6" width="9.125" style="84" customWidth="1"/>
    <col min="7" max="7" width="17.625" style="84" customWidth="1"/>
    <col min="8" max="9" width="8.625" style="84" customWidth="1"/>
    <col min="10" max="13" width="9.125" style="84" customWidth="1"/>
    <col min="14" max="15" width="10.625" style="84" customWidth="1"/>
    <col min="16" max="16384" width="9.00390625" style="84" customWidth="1"/>
  </cols>
  <sheetData>
    <row r="1" spans="1:15" s="1" customFormat="1" ht="18" customHeight="1">
      <c r="A1" s="1055" t="s">
        <v>973</v>
      </c>
      <c r="B1" s="1056"/>
      <c r="C1" s="1056"/>
      <c r="O1" s="38" t="s">
        <v>981</v>
      </c>
    </row>
    <row r="2" spans="1:15" s="5" customFormat="1" ht="25.5" customHeight="1">
      <c r="A2" s="887" t="s">
        <v>33</v>
      </c>
      <c r="B2" s="913"/>
      <c r="C2" s="913"/>
      <c r="D2" s="913"/>
      <c r="E2" s="913"/>
      <c r="F2" s="913"/>
      <c r="G2" s="913"/>
      <c r="H2" s="886" t="s">
        <v>1138</v>
      </c>
      <c r="I2" s="886"/>
      <c r="J2" s="886"/>
      <c r="K2" s="886"/>
      <c r="L2" s="886"/>
      <c r="M2" s="886"/>
      <c r="N2" s="886"/>
      <c r="O2" s="886"/>
    </row>
    <row r="3" spans="1:15" s="1" customFormat="1" ht="18" customHeight="1" thickBot="1">
      <c r="A3" s="38"/>
      <c r="B3" s="38"/>
      <c r="G3" s="38"/>
      <c r="O3" s="38"/>
    </row>
    <row r="4" spans="1:15" s="1" customFormat="1" ht="24.75" customHeight="1">
      <c r="A4" s="130"/>
      <c r="B4" s="866" t="s">
        <v>64</v>
      </c>
      <c r="C4" s="995" t="s">
        <v>65</v>
      </c>
      <c r="D4" s="874"/>
      <c r="E4" s="874"/>
      <c r="F4" s="874"/>
      <c r="G4" s="996"/>
      <c r="H4" s="1015" t="s">
        <v>66</v>
      </c>
      <c r="I4" s="874"/>
      <c r="J4" s="874"/>
      <c r="K4" s="874"/>
      <c r="L4" s="874"/>
      <c r="M4" s="874"/>
      <c r="N4" s="874"/>
      <c r="O4" s="874"/>
    </row>
    <row r="5" spans="1:15" s="1" customFormat="1" ht="34.5" customHeight="1">
      <c r="A5" s="133"/>
      <c r="B5" s="849"/>
      <c r="C5" s="197" t="s">
        <v>67</v>
      </c>
      <c r="D5" s="198" t="s">
        <v>1130</v>
      </c>
      <c r="E5" s="198" t="s">
        <v>1131</v>
      </c>
      <c r="F5" s="198" t="s">
        <v>1128</v>
      </c>
      <c r="G5" s="198" t="s">
        <v>1129</v>
      </c>
      <c r="H5" s="1146" t="s">
        <v>1132</v>
      </c>
      <c r="I5" s="1147"/>
      <c r="J5" s="1148" t="s">
        <v>1133</v>
      </c>
      <c r="K5" s="1147"/>
      <c r="L5" s="1148" t="s">
        <v>1134</v>
      </c>
      <c r="M5" s="1147"/>
      <c r="N5" s="1148" t="s">
        <v>1135</v>
      </c>
      <c r="O5" s="1149"/>
    </row>
    <row r="6" spans="1:15" s="1" customFormat="1" ht="48" customHeight="1" thickBot="1">
      <c r="A6" s="135"/>
      <c r="B6" s="850"/>
      <c r="C6" s="137" t="s">
        <v>570</v>
      </c>
      <c r="D6" s="138" t="s">
        <v>1141</v>
      </c>
      <c r="E6" s="138" t="s">
        <v>1140</v>
      </c>
      <c r="F6" s="138" t="s">
        <v>1139</v>
      </c>
      <c r="G6" s="138" t="s">
        <v>1136</v>
      </c>
      <c r="H6" s="850" t="s">
        <v>1145</v>
      </c>
      <c r="I6" s="1019"/>
      <c r="J6" s="1126" t="s">
        <v>1142</v>
      </c>
      <c r="K6" s="1019"/>
      <c r="L6" s="1126" t="s">
        <v>1143</v>
      </c>
      <c r="M6" s="1019"/>
      <c r="N6" s="1126" t="s">
        <v>1144</v>
      </c>
      <c r="O6" s="850"/>
    </row>
    <row r="7" spans="1:15" s="1" customFormat="1" ht="39.75" customHeight="1">
      <c r="A7" s="133"/>
      <c r="B7" s="212" t="s">
        <v>68</v>
      </c>
      <c r="C7" s="387" t="s">
        <v>1005</v>
      </c>
      <c r="D7" s="386" t="s">
        <v>1005</v>
      </c>
      <c r="E7" s="386" t="s">
        <v>1005</v>
      </c>
      <c r="F7" s="386" t="s">
        <v>1005</v>
      </c>
      <c r="G7" s="386" t="s">
        <v>1005</v>
      </c>
      <c r="H7" s="1141" t="s">
        <v>1005</v>
      </c>
      <c r="I7" s="1142"/>
      <c r="J7" s="1143" t="s">
        <v>1005</v>
      </c>
      <c r="K7" s="1144"/>
      <c r="L7" s="1143" t="s">
        <v>1005</v>
      </c>
      <c r="M7" s="1144"/>
      <c r="N7" s="1143" t="s">
        <v>1005</v>
      </c>
      <c r="O7" s="1145"/>
    </row>
    <row r="8" spans="1:15" s="44" customFormat="1" ht="39.75" customHeight="1">
      <c r="A8" s="133"/>
      <c r="B8" s="212" t="s">
        <v>69</v>
      </c>
      <c r="C8" s="387" t="s">
        <v>975</v>
      </c>
      <c r="D8" s="386" t="s">
        <v>975</v>
      </c>
      <c r="E8" s="386" t="s">
        <v>975</v>
      </c>
      <c r="F8" s="386" t="s">
        <v>975</v>
      </c>
      <c r="G8" s="386" t="s">
        <v>975</v>
      </c>
      <c r="H8" s="1137" t="s">
        <v>975</v>
      </c>
      <c r="I8" s="1133"/>
      <c r="J8" s="1138" t="s">
        <v>975</v>
      </c>
      <c r="K8" s="1139"/>
      <c r="L8" s="1138" t="s">
        <v>975</v>
      </c>
      <c r="M8" s="1139"/>
      <c r="N8" s="1138" t="s">
        <v>975</v>
      </c>
      <c r="O8" s="1140"/>
    </row>
    <row r="9" spans="1:15" s="1" customFormat="1" ht="39.75" customHeight="1">
      <c r="A9" s="133"/>
      <c r="B9" s="212" t="s">
        <v>70</v>
      </c>
      <c r="C9" s="387" t="s">
        <v>1005</v>
      </c>
      <c r="D9" s="386" t="s">
        <v>1005</v>
      </c>
      <c r="E9" s="386" t="s">
        <v>1005</v>
      </c>
      <c r="F9" s="386" t="s">
        <v>1005</v>
      </c>
      <c r="G9" s="386" t="s">
        <v>1005</v>
      </c>
      <c r="H9" s="1137" t="s">
        <v>1005</v>
      </c>
      <c r="I9" s="1133"/>
      <c r="J9" s="1138" t="s">
        <v>1005</v>
      </c>
      <c r="K9" s="1139"/>
      <c r="L9" s="1138" t="s">
        <v>1005</v>
      </c>
      <c r="M9" s="1139"/>
      <c r="N9" s="1138" t="s">
        <v>1005</v>
      </c>
      <c r="O9" s="1140"/>
    </row>
    <row r="10" spans="1:15" s="1" customFormat="1" ht="16.5" customHeight="1">
      <c r="A10" s="133"/>
      <c r="B10" s="133"/>
      <c r="C10" s="502"/>
      <c r="D10" s="531"/>
      <c r="E10" s="531"/>
      <c r="F10" s="531"/>
      <c r="G10" s="531"/>
      <c r="H10" s="500"/>
      <c r="I10" s="501"/>
      <c r="J10" s="532"/>
      <c r="K10" s="501"/>
      <c r="L10" s="532"/>
      <c r="M10" s="501"/>
      <c r="N10" s="532"/>
      <c r="O10" s="500"/>
    </row>
    <row r="11" spans="1:15" s="1" customFormat="1" ht="39.75" customHeight="1">
      <c r="A11" s="133"/>
      <c r="B11" s="212" t="s">
        <v>71</v>
      </c>
      <c r="C11" s="388" t="s">
        <v>1005</v>
      </c>
      <c r="D11" s="389" t="s">
        <v>1005</v>
      </c>
      <c r="E11" s="389" t="s">
        <v>1005</v>
      </c>
      <c r="F11" s="389" t="s">
        <v>1005</v>
      </c>
      <c r="G11" s="389" t="s">
        <v>1005</v>
      </c>
      <c r="H11" s="1132" t="s">
        <v>1005</v>
      </c>
      <c r="I11" s="1133"/>
      <c r="J11" s="1134" t="s">
        <v>1005</v>
      </c>
      <c r="K11" s="1135"/>
      <c r="L11" s="1134" t="s">
        <v>1005</v>
      </c>
      <c r="M11" s="1135"/>
      <c r="N11" s="1134" t="s">
        <v>1005</v>
      </c>
      <c r="O11" s="1136"/>
    </row>
    <row r="12" spans="1:15" s="1" customFormat="1" ht="39.75" customHeight="1">
      <c r="A12" s="44"/>
      <c r="B12" s="212" t="s">
        <v>72</v>
      </c>
      <c r="C12" s="387" t="s">
        <v>1005</v>
      </c>
      <c r="D12" s="386" t="s">
        <v>1005</v>
      </c>
      <c r="E12" s="386" t="s">
        <v>1005</v>
      </c>
      <c r="F12" s="386" t="s">
        <v>1005</v>
      </c>
      <c r="G12" s="386" t="s">
        <v>1005</v>
      </c>
      <c r="H12" s="1137" t="s">
        <v>1005</v>
      </c>
      <c r="I12" s="1133"/>
      <c r="J12" s="1138" t="s">
        <v>1005</v>
      </c>
      <c r="K12" s="1139"/>
      <c r="L12" s="1138" t="s">
        <v>1005</v>
      </c>
      <c r="M12" s="1139"/>
      <c r="N12" s="1138" t="s">
        <v>1005</v>
      </c>
      <c r="O12" s="1140"/>
    </row>
    <row r="13" spans="2:15" s="44" customFormat="1" ht="39.75" customHeight="1">
      <c r="B13" s="212" t="s">
        <v>73</v>
      </c>
      <c r="C13" s="387" t="s">
        <v>1005</v>
      </c>
      <c r="D13" s="386" t="s">
        <v>1005</v>
      </c>
      <c r="E13" s="386" t="s">
        <v>1005</v>
      </c>
      <c r="F13" s="386" t="s">
        <v>1005</v>
      </c>
      <c r="G13" s="386" t="s">
        <v>1005</v>
      </c>
      <c r="H13" s="1137" t="s">
        <v>1005</v>
      </c>
      <c r="I13" s="1139"/>
      <c r="J13" s="1138" t="s">
        <v>1005</v>
      </c>
      <c r="K13" s="1139"/>
      <c r="L13" s="1138" t="s">
        <v>1005</v>
      </c>
      <c r="M13" s="1139"/>
      <c r="N13" s="1138" t="s">
        <v>1005</v>
      </c>
      <c r="O13" s="1140"/>
    </row>
    <row r="14" spans="2:15" s="44" customFormat="1" ht="16.5" customHeight="1">
      <c r="B14" s="133"/>
      <c r="C14" s="502"/>
      <c r="D14" s="531"/>
      <c r="E14" s="531"/>
      <c r="F14" s="531"/>
      <c r="G14" s="531"/>
      <c r="H14" s="483"/>
      <c r="I14" s="484"/>
      <c r="J14" s="679"/>
      <c r="K14" s="484"/>
      <c r="L14" s="679"/>
      <c r="M14" s="484"/>
      <c r="N14" s="679"/>
      <c r="O14" s="483"/>
    </row>
    <row r="15" spans="2:15" s="44" customFormat="1" ht="39.75" customHeight="1">
      <c r="B15" s="212" t="s">
        <v>74</v>
      </c>
      <c r="C15" s="502">
        <v>1</v>
      </c>
      <c r="D15" s="386" t="s">
        <v>1005</v>
      </c>
      <c r="E15" s="386" t="s">
        <v>1005</v>
      </c>
      <c r="F15" s="386" t="s">
        <v>1005</v>
      </c>
      <c r="G15" s="531">
        <v>1</v>
      </c>
      <c r="H15" s="1140">
        <v>0.15</v>
      </c>
      <c r="I15" s="1139"/>
      <c r="J15" s="1152">
        <v>0.13</v>
      </c>
      <c r="K15" s="1139"/>
      <c r="L15" s="1152">
        <v>0.27</v>
      </c>
      <c r="M15" s="1139"/>
      <c r="N15" s="1138" t="s">
        <v>975</v>
      </c>
      <c r="O15" s="1140"/>
    </row>
    <row r="16" spans="2:15" s="44" customFormat="1" ht="39.75" customHeight="1">
      <c r="B16" s="212" t="s">
        <v>75</v>
      </c>
      <c r="C16" s="502">
        <v>1.38</v>
      </c>
      <c r="D16" s="386" t="s">
        <v>1005</v>
      </c>
      <c r="E16" s="386" t="s">
        <v>1005</v>
      </c>
      <c r="F16" s="386" t="s">
        <v>1005</v>
      </c>
      <c r="G16" s="531">
        <v>1.38</v>
      </c>
      <c r="H16" s="1137" t="s">
        <v>975</v>
      </c>
      <c r="I16" s="1139"/>
      <c r="J16" s="1152">
        <v>0.43</v>
      </c>
      <c r="K16" s="1139"/>
      <c r="L16" s="1152">
        <v>0.65</v>
      </c>
      <c r="M16" s="1139"/>
      <c r="N16" s="1138" t="s">
        <v>975</v>
      </c>
      <c r="O16" s="1140"/>
    </row>
    <row r="17" spans="1:15" s="1" customFormat="1" ht="39.75" customHeight="1">
      <c r="A17" s="44"/>
      <c r="B17" s="540" t="s">
        <v>76</v>
      </c>
      <c r="C17" s="502">
        <v>1.25</v>
      </c>
      <c r="D17" s="386" t="s">
        <v>1005</v>
      </c>
      <c r="E17" s="386" t="s">
        <v>1005</v>
      </c>
      <c r="F17" s="386" t="s">
        <v>1005</v>
      </c>
      <c r="G17" s="531">
        <v>1.25</v>
      </c>
      <c r="H17" s="1139">
        <v>0.3</v>
      </c>
      <c r="I17" s="1150"/>
      <c r="J17" s="1150">
        <v>0.3</v>
      </c>
      <c r="K17" s="1150"/>
      <c r="L17" s="1151" t="s">
        <v>975</v>
      </c>
      <c r="M17" s="1150"/>
      <c r="N17" s="1151" t="s">
        <v>975</v>
      </c>
      <c r="O17" s="1152"/>
    </row>
    <row r="18" spans="1:15" s="1" customFormat="1" ht="16.5" customHeight="1">
      <c r="A18" s="44"/>
      <c r="B18" s="134"/>
      <c r="C18" s="502"/>
      <c r="D18" s="531"/>
      <c r="E18" s="531"/>
      <c r="F18" s="531"/>
      <c r="G18" s="531"/>
      <c r="H18" s="500"/>
      <c r="I18" s="501"/>
      <c r="J18" s="532"/>
      <c r="K18" s="501"/>
      <c r="L18" s="532"/>
      <c r="M18" s="501"/>
      <c r="N18" s="532"/>
      <c r="O18" s="500"/>
    </row>
    <row r="19" spans="1:15" s="1" customFormat="1" ht="39.75" customHeight="1" thickBot="1">
      <c r="A19" s="167"/>
      <c r="B19" s="543" t="s">
        <v>77</v>
      </c>
      <c r="C19" s="678" t="s">
        <v>1005</v>
      </c>
      <c r="D19" s="390" t="s">
        <v>1005</v>
      </c>
      <c r="E19" s="390" t="s">
        <v>1005</v>
      </c>
      <c r="F19" s="390" t="s">
        <v>1005</v>
      </c>
      <c r="G19" s="390" t="s">
        <v>1005</v>
      </c>
      <c r="H19" s="680"/>
      <c r="I19" s="492" t="s">
        <v>1005</v>
      </c>
      <c r="J19" s="1153" t="s">
        <v>975</v>
      </c>
      <c r="K19" s="1154"/>
      <c r="L19" s="1154">
        <f>0.62776+0.35896+0.05054+0.773</f>
        <v>1.81026</v>
      </c>
      <c r="M19" s="1154"/>
      <c r="N19" s="1153" t="s">
        <v>975</v>
      </c>
      <c r="O19" s="1155"/>
    </row>
    <row r="20" s="1" customFormat="1" ht="15.75" customHeight="1">
      <c r="A20" s="186" t="s">
        <v>636</v>
      </c>
    </row>
    <row r="21" s="1" customFormat="1" ht="13.5">
      <c r="A21" s="1" t="s">
        <v>1137</v>
      </c>
    </row>
  </sheetData>
  <mergeCells count="53">
    <mergeCell ref="N9:O9"/>
    <mergeCell ref="N13:O13"/>
    <mergeCell ref="H9:I9"/>
    <mergeCell ref="J9:K9"/>
    <mergeCell ref="L9:M9"/>
    <mergeCell ref="H13:I13"/>
    <mergeCell ref="J13:K13"/>
    <mergeCell ref="L13:M13"/>
    <mergeCell ref="H12:I12"/>
    <mergeCell ref="J12:K12"/>
    <mergeCell ref="J19:K19"/>
    <mergeCell ref="L19:M19"/>
    <mergeCell ref="N19:O19"/>
    <mergeCell ref="H15:I15"/>
    <mergeCell ref="J15:K15"/>
    <mergeCell ref="L15:M15"/>
    <mergeCell ref="N15:O15"/>
    <mergeCell ref="L12:M12"/>
    <mergeCell ref="N12:O12"/>
    <mergeCell ref="H17:I17"/>
    <mergeCell ref="J17:K17"/>
    <mergeCell ref="L17:M17"/>
    <mergeCell ref="N17:O17"/>
    <mergeCell ref="H16:I16"/>
    <mergeCell ref="J16:K16"/>
    <mergeCell ref="L16:M16"/>
    <mergeCell ref="N16:O16"/>
    <mergeCell ref="A1:C1"/>
    <mergeCell ref="A2:G2"/>
    <mergeCell ref="H2:O2"/>
    <mergeCell ref="B4:B6"/>
    <mergeCell ref="C4:G4"/>
    <mergeCell ref="H4:O4"/>
    <mergeCell ref="H5:I5"/>
    <mergeCell ref="J5:K5"/>
    <mergeCell ref="L5:M5"/>
    <mergeCell ref="N5:O5"/>
    <mergeCell ref="H6:I6"/>
    <mergeCell ref="J6:K6"/>
    <mergeCell ref="L6:M6"/>
    <mergeCell ref="N6:O6"/>
    <mergeCell ref="H7:I7"/>
    <mergeCell ref="J7:K7"/>
    <mergeCell ref="L7:M7"/>
    <mergeCell ref="N7:O7"/>
    <mergeCell ref="H8:I8"/>
    <mergeCell ref="J8:K8"/>
    <mergeCell ref="L8:M8"/>
    <mergeCell ref="N8:O8"/>
    <mergeCell ref="H11:I11"/>
    <mergeCell ref="J11:K11"/>
    <mergeCell ref="L11:M11"/>
    <mergeCell ref="N11:O11"/>
  </mergeCells>
  <printOptions/>
  <pageMargins left="1.1811023622047245" right="1.1811023622047245" top="1.5748031496062993" bottom="1.5748031496062993" header="0.5118110236220472" footer="0.9055118110236221"/>
  <pageSetup firstPageNumber="17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6.xml><?xml version="1.0" encoding="utf-8"?>
<worksheet xmlns="http://schemas.openxmlformats.org/spreadsheetml/2006/main" xmlns:r="http://schemas.openxmlformats.org/officeDocument/2006/relationships">
  <dimension ref="A1:J27"/>
  <sheetViews>
    <sheetView showGridLines="0" zoomScale="120" zoomScaleNormal="120" workbookViewId="0" topLeftCell="A1">
      <selection activeCell="F3" sqref="F3"/>
    </sheetView>
  </sheetViews>
  <sheetFormatPr defaultColWidth="9.00390625" defaultRowHeight="16.5"/>
  <cols>
    <col min="1" max="2" width="16.125" style="84" customWidth="1"/>
    <col min="3" max="5" width="14.125" style="84" customWidth="1"/>
    <col min="6" max="6" width="12.625" style="84" customWidth="1"/>
    <col min="7" max="7" width="13.625" style="84" customWidth="1"/>
    <col min="8" max="8" width="19.125" style="84" customWidth="1"/>
    <col min="9" max="9" width="17.125" style="84" customWidth="1"/>
    <col min="10" max="10" width="12.125" style="84" customWidth="1"/>
    <col min="11" max="16384" width="9.00390625" style="84" customWidth="1"/>
  </cols>
  <sheetData>
    <row r="1" spans="1:10" s="1" customFormat="1" ht="18" customHeight="1">
      <c r="A1" s="186" t="s">
        <v>973</v>
      </c>
      <c r="J1" s="38" t="s">
        <v>981</v>
      </c>
    </row>
    <row r="2" spans="1:10" s="5" customFormat="1" ht="25.5" customHeight="1">
      <c r="A2" s="912" t="s">
        <v>34</v>
      </c>
      <c r="B2" s="1158"/>
      <c r="C2" s="1158"/>
      <c r="D2" s="1158"/>
      <c r="E2" s="1158"/>
      <c r="F2" s="962" t="s">
        <v>491</v>
      </c>
      <c r="G2" s="962"/>
      <c r="H2" s="962"/>
      <c r="I2" s="962"/>
      <c r="J2" s="962"/>
    </row>
    <row r="3" spans="5:10" s="1" customFormat="1" ht="15" customHeight="1" thickBot="1">
      <c r="E3" s="193"/>
      <c r="J3" s="193"/>
    </row>
    <row r="4" spans="1:10" s="1" customFormat="1" ht="27.75" customHeight="1">
      <c r="A4" s="866" t="s">
        <v>468</v>
      </c>
      <c r="B4" s="869" t="s">
        <v>469</v>
      </c>
      <c r="C4" s="1125" t="s">
        <v>470</v>
      </c>
      <c r="D4" s="874"/>
      <c r="E4" s="996"/>
      <c r="F4" s="1015" t="s">
        <v>471</v>
      </c>
      <c r="G4" s="874"/>
      <c r="H4" s="874"/>
      <c r="I4" s="874"/>
      <c r="J4" s="874"/>
    </row>
    <row r="5" spans="1:10" s="1" customFormat="1" ht="27.75" customHeight="1">
      <c r="A5" s="849"/>
      <c r="B5" s="1156"/>
      <c r="C5" s="1159" t="s">
        <v>78</v>
      </c>
      <c r="D5" s="889"/>
      <c r="E5" s="873"/>
      <c r="F5" s="853" t="s">
        <v>1214</v>
      </c>
      <c r="G5" s="992" t="s">
        <v>1215</v>
      </c>
      <c r="H5" s="992" t="s">
        <v>472</v>
      </c>
      <c r="I5" s="992" t="s">
        <v>473</v>
      </c>
      <c r="J5" s="1148" t="s">
        <v>1216</v>
      </c>
    </row>
    <row r="6" spans="1:10" s="1" customFormat="1" ht="27.75" customHeight="1">
      <c r="A6" s="849"/>
      <c r="B6" s="1156" t="s">
        <v>79</v>
      </c>
      <c r="C6" s="203" t="s">
        <v>1217</v>
      </c>
      <c r="D6" s="224" t="s">
        <v>1218</v>
      </c>
      <c r="E6" s="224" t="s">
        <v>80</v>
      </c>
      <c r="F6" s="854"/>
      <c r="G6" s="958"/>
      <c r="H6" s="958"/>
      <c r="I6" s="958"/>
      <c r="J6" s="997"/>
    </row>
    <row r="7" spans="1:10" s="1" customFormat="1" ht="27.75" customHeight="1" thickBot="1">
      <c r="A7" s="681"/>
      <c r="B7" s="1157"/>
      <c r="C7" s="138" t="s">
        <v>81</v>
      </c>
      <c r="D7" s="178" t="s">
        <v>82</v>
      </c>
      <c r="E7" s="178" t="s">
        <v>83</v>
      </c>
      <c r="F7" s="178" t="s">
        <v>570</v>
      </c>
      <c r="G7" s="138" t="s">
        <v>84</v>
      </c>
      <c r="H7" s="138" t="s">
        <v>85</v>
      </c>
      <c r="I7" s="138" t="s">
        <v>86</v>
      </c>
      <c r="J7" s="177" t="s">
        <v>87</v>
      </c>
    </row>
    <row r="8" spans="1:10" s="1" customFormat="1" ht="34.5" customHeight="1">
      <c r="A8" s="212" t="s">
        <v>68</v>
      </c>
      <c r="B8" s="503" t="s">
        <v>1005</v>
      </c>
      <c r="C8" s="504" t="s">
        <v>1005</v>
      </c>
      <c r="D8" s="504" t="s">
        <v>1005</v>
      </c>
      <c r="E8" s="504" t="s">
        <v>1005</v>
      </c>
      <c r="F8" s="277" t="s">
        <v>1005</v>
      </c>
      <c r="G8" s="275" t="s">
        <v>1005</v>
      </c>
      <c r="H8" s="275" t="s">
        <v>1005</v>
      </c>
      <c r="I8" s="275" t="s">
        <v>1005</v>
      </c>
      <c r="J8" s="505" t="s">
        <v>1005</v>
      </c>
    </row>
    <row r="9" spans="1:10" s="1" customFormat="1" ht="34.5" customHeight="1">
      <c r="A9" s="212" t="s">
        <v>69</v>
      </c>
      <c r="B9" s="503" t="s">
        <v>1005</v>
      </c>
      <c r="C9" s="504" t="s">
        <v>1005</v>
      </c>
      <c r="D9" s="504" t="s">
        <v>1005</v>
      </c>
      <c r="E9" s="504" t="s">
        <v>1005</v>
      </c>
      <c r="F9" s="277" t="s">
        <v>1005</v>
      </c>
      <c r="G9" s="275" t="s">
        <v>1005</v>
      </c>
      <c r="H9" s="275" t="s">
        <v>1005</v>
      </c>
      <c r="I9" s="275" t="s">
        <v>1005</v>
      </c>
      <c r="J9" s="505" t="s">
        <v>1005</v>
      </c>
    </row>
    <row r="10" spans="1:10" s="1" customFormat="1" ht="34.5" customHeight="1">
      <c r="A10" s="212" t="s">
        <v>70</v>
      </c>
      <c r="B10" s="503" t="s">
        <v>1005</v>
      </c>
      <c r="C10" s="504" t="s">
        <v>1005</v>
      </c>
      <c r="D10" s="506">
        <v>2.31</v>
      </c>
      <c r="E10" s="507">
        <v>19.09</v>
      </c>
      <c r="F10" s="284">
        <v>17952000</v>
      </c>
      <c r="G10" s="282">
        <v>17952000</v>
      </c>
      <c r="H10" s="275" t="s">
        <v>1005</v>
      </c>
      <c r="I10" s="275" t="s">
        <v>1005</v>
      </c>
      <c r="J10" s="505" t="s">
        <v>1005</v>
      </c>
    </row>
    <row r="11" spans="1:10" s="1" customFormat="1" ht="13.5" customHeight="1">
      <c r="A11" s="133"/>
      <c r="B11" s="508"/>
      <c r="C11" s="506"/>
      <c r="D11" s="506"/>
      <c r="E11" s="507"/>
      <c r="F11" s="284"/>
      <c r="G11" s="282"/>
      <c r="H11" s="282"/>
      <c r="I11" s="282"/>
      <c r="J11" s="144"/>
    </row>
    <row r="12" spans="1:10" s="1" customFormat="1" ht="34.5" customHeight="1">
      <c r="A12" s="212" t="s">
        <v>71</v>
      </c>
      <c r="B12" s="503" t="s">
        <v>1005</v>
      </c>
      <c r="C12" s="504" t="s">
        <v>1005</v>
      </c>
      <c r="D12" s="504" t="s">
        <v>1005</v>
      </c>
      <c r="E12" s="507">
        <v>6.16</v>
      </c>
      <c r="F12" s="284">
        <v>4027028</v>
      </c>
      <c r="G12" s="282">
        <v>4027028</v>
      </c>
      <c r="H12" s="275" t="s">
        <v>1005</v>
      </c>
      <c r="I12" s="275" t="s">
        <v>1005</v>
      </c>
      <c r="J12" s="505" t="s">
        <v>1005</v>
      </c>
    </row>
    <row r="13" spans="1:10" s="1" customFormat="1" ht="34.5" customHeight="1">
      <c r="A13" s="683" t="s">
        <v>88</v>
      </c>
      <c r="B13" s="509" t="s">
        <v>975</v>
      </c>
      <c r="C13" s="504" t="s">
        <v>975</v>
      </c>
      <c r="D13" s="504" t="s">
        <v>1005</v>
      </c>
      <c r="E13" s="510" t="s">
        <v>1005</v>
      </c>
      <c r="F13" s="277" t="s">
        <v>1005</v>
      </c>
      <c r="G13" s="275" t="s">
        <v>1005</v>
      </c>
      <c r="H13" s="275" t="s">
        <v>975</v>
      </c>
      <c r="I13" s="275" t="s">
        <v>975</v>
      </c>
      <c r="J13" s="505" t="s">
        <v>975</v>
      </c>
    </row>
    <row r="14" spans="1:10" s="44" customFormat="1" ht="34.5" customHeight="1">
      <c r="A14" s="212" t="s">
        <v>73</v>
      </c>
      <c r="B14" s="509" t="s">
        <v>975</v>
      </c>
      <c r="C14" s="504" t="s">
        <v>975</v>
      </c>
      <c r="D14" s="504" t="s">
        <v>1005</v>
      </c>
      <c r="E14" s="510" t="s">
        <v>1005</v>
      </c>
      <c r="F14" s="277" t="s">
        <v>1005</v>
      </c>
      <c r="G14" s="275" t="s">
        <v>1005</v>
      </c>
      <c r="H14" s="275" t="s">
        <v>975</v>
      </c>
      <c r="I14" s="275" t="s">
        <v>975</v>
      </c>
      <c r="J14" s="505" t="s">
        <v>975</v>
      </c>
    </row>
    <row r="15" spans="1:10" s="44" customFormat="1" ht="13.5" customHeight="1">
      <c r="A15" s="133"/>
      <c r="B15" s="511"/>
      <c r="C15" s="506"/>
      <c r="D15" s="506"/>
      <c r="E15" s="507"/>
      <c r="F15" s="284"/>
      <c r="G15" s="282"/>
      <c r="H15" s="282"/>
      <c r="I15" s="282"/>
      <c r="J15" s="144"/>
    </row>
    <row r="16" spans="1:10" s="44" customFormat="1" ht="34.5" customHeight="1">
      <c r="A16" s="212" t="s">
        <v>89</v>
      </c>
      <c r="B16" s="509" t="s">
        <v>975</v>
      </c>
      <c r="C16" s="504" t="s">
        <v>975</v>
      </c>
      <c r="D16" s="504" t="s">
        <v>1005</v>
      </c>
      <c r="E16" s="510" t="s">
        <v>1005</v>
      </c>
      <c r="F16" s="277" t="s">
        <v>1005</v>
      </c>
      <c r="G16" s="275" t="s">
        <v>1005</v>
      </c>
      <c r="H16" s="275" t="s">
        <v>975</v>
      </c>
      <c r="I16" s="275" t="s">
        <v>975</v>
      </c>
      <c r="J16" s="505" t="s">
        <v>975</v>
      </c>
    </row>
    <row r="17" spans="1:10" s="44" customFormat="1" ht="34.5" customHeight="1">
      <c r="A17" s="212" t="s">
        <v>75</v>
      </c>
      <c r="B17" s="509" t="s">
        <v>975</v>
      </c>
      <c r="C17" s="504" t="s">
        <v>975</v>
      </c>
      <c r="D17" s="504" t="s">
        <v>1005</v>
      </c>
      <c r="E17" s="510" t="s">
        <v>1005</v>
      </c>
      <c r="F17" s="277" t="s">
        <v>1005</v>
      </c>
      <c r="G17" s="275" t="s">
        <v>1005</v>
      </c>
      <c r="H17" s="275" t="s">
        <v>975</v>
      </c>
      <c r="I17" s="275" t="s">
        <v>975</v>
      </c>
      <c r="J17" s="505" t="s">
        <v>975</v>
      </c>
    </row>
    <row r="18" spans="1:10" s="1" customFormat="1" ht="34.5" customHeight="1">
      <c r="A18" s="540" t="s">
        <v>76</v>
      </c>
      <c r="B18" s="512" t="s">
        <v>975</v>
      </c>
      <c r="C18" s="504" t="s">
        <v>975</v>
      </c>
      <c r="D18" s="506">
        <f>0.95+0.45+0.5+0.75+1.4+0.63+1.5+0.2+1.05+3.8+1.01</f>
        <v>12.24</v>
      </c>
      <c r="E18" s="510" t="s">
        <v>1005</v>
      </c>
      <c r="F18" s="284">
        <v>25260000</v>
      </c>
      <c r="G18" s="282">
        <v>25260000</v>
      </c>
      <c r="H18" s="275" t="s">
        <v>975</v>
      </c>
      <c r="I18" s="275" t="s">
        <v>975</v>
      </c>
      <c r="J18" s="505" t="s">
        <v>975</v>
      </c>
    </row>
    <row r="19" spans="1:10" s="1" customFormat="1" ht="13.5" customHeight="1">
      <c r="A19" s="134"/>
      <c r="B19" s="682"/>
      <c r="C19" s="506"/>
      <c r="D19" s="506"/>
      <c r="E19" s="507"/>
      <c r="F19" s="284"/>
      <c r="G19" s="282"/>
      <c r="H19" s="282"/>
      <c r="I19" s="282"/>
      <c r="J19" s="144"/>
    </row>
    <row r="20" spans="1:10" s="1" customFormat="1" ht="34.5" customHeight="1">
      <c r="A20" s="540" t="s">
        <v>77</v>
      </c>
      <c r="B20" s="513" t="s">
        <v>474</v>
      </c>
      <c r="C20" s="504" t="s">
        <v>975</v>
      </c>
      <c r="D20" s="506">
        <f>1.96+0.68</f>
        <v>2.64</v>
      </c>
      <c r="E20" s="510" t="s">
        <v>1005</v>
      </c>
      <c r="F20" s="284">
        <f>G20</f>
        <v>9400000</v>
      </c>
      <c r="G20" s="282">
        <f>G21+G22</f>
        <v>9400000</v>
      </c>
      <c r="H20" s="275" t="s">
        <v>975</v>
      </c>
      <c r="I20" s="275" t="s">
        <v>975</v>
      </c>
      <c r="J20" s="505" t="s">
        <v>975</v>
      </c>
    </row>
    <row r="21" spans="1:10" s="1" customFormat="1" ht="34.5" customHeight="1">
      <c r="A21" s="134"/>
      <c r="B21" s="513" t="s">
        <v>475</v>
      </c>
      <c r="C21" s="504" t="s">
        <v>975</v>
      </c>
      <c r="D21" s="506">
        <v>1.96</v>
      </c>
      <c r="E21" s="510" t="s">
        <v>1005</v>
      </c>
      <c r="F21" s="284">
        <f>G21</f>
        <v>5900000</v>
      </c>
      <c r="G21" s="282">
        <v>5900000</v>
      </c>
      <c r="H21" s="275" t="s">
        <v>975</v>
      </c>
      <c r="I21" s="275" t="s">
        <v>975</v>
      </c>
      <c r="J21" s="505" t="s">
        <v>975</v>
      </c>
    </row>
    <row r="22" spans="1:10" s="1" customFormat="1" ht="34.5" customHeight="1" thickBot="1">
      <c r="A22" s="46"/>
      <c r="B22" s="514" t="s">
        <v>476</v>
      </c>
      <c r="C22" s="516" t="s">
        <v>975</v>
      </c>
      <c r="D22" s="515">
        <v>0.68</v>
      </c>
      <c r="E22" s="516" t="s">
        <v>1005</v>
      </c>
      <c r="F22" s="287">
        <f>G22</f>
        <v>3500000</v>
      </c>
      <c r="G22" s="286">
        <v>3500000</v>
      </c>
      <c r="H22" s="379" t="s">
        <v>975</v>
      </c>
      <c r="I22" s="379" t="s">
        <v>975</v>
      </c>
      <c r="J22" s="517" t="s">
        <v>975</v>
      </c>
    </row>
    <row r="23" spans="1:10" s="1" customFormat="1" ht="18" customHeight="1">
      <c r="A23" s="810" t="s">
        <v>477</v>
      </c>
      <c r="B23" s="682"/>
      <c r="C23" s="811"/>
      <c r="D23" s="811"/>
      <c r="E23" s="811"/>
      <c r="F23" s="44" t="s">
        <v>1146</v>
      </c>
      <c r="G23" s="44"/>
      <c r="H23" s="44"/>
      <c r="J23" s="491"/>
    </row>
    <row r="24" spans="1:10" s="2" customFormat="1" ht="15.75" customHeight="1">
      <c r="A24" s="84"/>
      <c r="B24" s="84"/>
      <c r="C24" s="84"/>
      <c r="D24" s="84"/>
      <c r="E24" s="84"/>
      <c r="J24" s="88"/>
    </row>
    <row r="25" s="24" customFormat="1" ht="15" customHeight="1"/>
    <row r="26" s="24" customFormat="1" ht="15.75">
      <c r="A26" s="84"/>
    </row>
    <row r="27" s="24" customFormat="1" ht="15.75">
      <c r="A27" s="84"/>
    </row>
  </sheetData>
  <mergeCells count="13">
    <mergeCell ref="A2:E2"/>
    <mergeCell ref="F2:J2"/>
    <mergeCell ref="A4:A6"/>
    <mergeCell ref="B4:B5"/>
    <mergeCell ref="C4:E4"/>
    <mergeCell ref="F4:J4"/>
    <mergeCell ref="C5:E5"/>
    <mergeCell ref="F5:F6"/>
    <mergeCell ref="G5:G6"/>
    <mergeCell ref="H5:H6"/>
    <mergeCell ref="I5:I6"/>
    <mergeCell ref="J5:J6"/>
    <mergeCell ref="B6:B7"/>
  </mergeCells>
  <printOptions horizontalCentered="1"/>
  <pageMargins left="1.1811023622047245" right="1.1811023622047245" top="1.5748031496062993" bottom="1.5748031496062993" header="0.5118110236220472" footer="0.9055118110236221"/>
  <pageSetup firstPageNumber="18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4.xml><?xml version="1.0" encoding="utf-8"?>
<worksheet xmlns="http://schemas.openxmlformats.org/spreadsheetml/2006/main" xmlns:r="http://schemas.openxmlformats.org/officeDocument/2006/relationships">
  <dimension ref="A1:P82"/>
  <sheetViews>
    <sheetView showGridLines="0" zoomScale="120" zoomScaleNormal="120" workbookViewId="0" topLeftCell="A1">
      <selection activeCell="F3" sqref="F3"/>
    </sheetView>
  </sheetViews>
  <sheetFormatPr defaultColWidth="9.00390625" defaultRowHeight="16.5"/>
  <cols>
    <col min="1" max="1" width="0.5" style="84" customWidth="1"/>
    <col min="2" max="2" width="19.125" style="84" customWidth="1"/>
    <col min="3" max="3" width="0.5" style="84" customWidth="1"/>
    <col min="4" max="4" width="9.125" style="84" customWidth="1"/>
    <col min="5" max="5" width="10.375" style="84" customWidth="1"/>
    <col min="6" max="6" width="7.875" style="84" customWidth="1"/>
    <col min="7" max="7" width="9.125" style="84" customWidth="1"/>
    <col min="8" max="8" width="10.375" style="84" customWidth="1"/>
    <col min="9" max="9" width="7.875" style="84" customWidth="1"/>
    <col min="10" max="11" width="10.625" style="84" customWidth="1"/>
    <col min="12" max="12" width="9.625" style="84" customWidth="1"/>
    <col min="13" max="14" width="10.625" style="84" customWidth="1"/>
    <col min="15" max="15" width="9.625" style="84" customWidth="1"/>
    <col min="16" max="16" width="13.125" style="84" customWidth="1"/>
    <col min="17" max="16384" width="9.00390625" style="84" customWidth="1"/>
  </cols>
  <sheetData>
    <row r="1" spans="1:16" s="1" customFormat="1" ht="18" customHeight="1">
      <c r="A1" s="186" t="s">
        <v>973</v>
      </c>
      <c r="P1" s="86" t="s">
        <v>981</v>
      </c>
    </row>
    <row r="2" spans="1:16" s="5" customFormat="1" ht="24.75" customHeight="1">
      <c r="A2" s="887" t="s">
        <v>334</v>
      </c>
      <c r="B2" s="913"/>
      <c r="C2" s="913"/>
      <c r="D2" s="913"/>
      <c r="E2" s="913"/>
      <c r="F2" s="913"/>
      <c r="G2" s="913"/>
      <c r="H2" s="913"/>
      <c r="I2" s="913"/>
      <c r="J2" s="886" t="s">
        <v>1006</v>
      </c>
      <c r="K2" s="886"/>
      <c r="L2" s="886"/>
      <c r="M2" s="886"/>
      <c r="N2" s="886"/>
      <c r="O2" s="886"/>
      <c r="P2" s="886"/>
    </row>
    <row r="3" spans="9:16" s="2" customFormat="1" ht="13.5" customHeight="1">
      <c r="I3" s="185" t="s">
        <v>14</v>
      </c>
      <c r="P3" s="217" t="s">
        <v>224</v>
      </c>
    </row>
    <row r="4" spans="1:16" s="2" customFormat="1" ht="13.5" customHeight="1">
      <c r="A4" s="18"/>
      <c r="B4" s="18"/>
      <c r="C4" s="18"/>
      <c r="I4" s="18" t="s">
        <v>1007</v>
      </c>
      <c r="N4" s="85"/>
      <c r="P4" s="217" t="s">
        <v>225</v>
      </c>
    </row>
    <row r="5" spans="1:16" s="2" customFormat="1" ht="13.5" customHeight="1" thickBot="1">
      <c r="A5" s="18"/>
      <c r="B5" s="18"/>
      <c r="C5" s="18"/>
      <c r="I5" s="18" t="s">
        <v>605</v>
      </c>
      <c r="P5" s="217" t="s">
        <v>226</v>
      </c>
    </row>
    <row r="6" spans="1:16" s="1" customFormat="1" ht="18" customHeight="1">
      <c r="A6" s="130"/>
      <c r="B6" s="866" t="s">
        <v>11</v>
      </c>
      <c r="C6" s="131"/>
      <c r="D6" s="870" t="s">
        <v>831</v>
      </c>
      <c r="E6" s="870"/>
      <c r="F6" s="870"/>
      <c r="G6" s="870"/>
      <c r="H6" s="870"/>
      <c r="I6" s="870"/>
      <c r="J6" s="870" t="s">
        <v>1003</v>
      </c>
      <c r="K6" s="870"/>
      <c r="L6" s="871"/>
      <c r="M6" s="858" t="s">
        <v>1004</v>
      </c>
      <c r="N6" s="870"/>
      <c r="O6" s="870"/>
      <c r="P6" s="870"/>
    </row>
    <row r="7" spans="1:16" s="1" customFormat="1" ht="18" customHeight="1">
      <c r="A7" s="133"/>
      <c r="B7" s="867"/>
      <c r="C7" s="134"/>
      <c r="D7" s="856" t="s">
        <v>606</v>
      </c>
      <c r="E7" s="876"/>
      <c r="F7" s="878"/>
      <c r="G7" s="857" t="s">
        <v>607</v>
      </c>
      <c r="H7" s="876"/>
      <c r="I7" s="878"/>
      <c r="J7" s="877" t="s">
        <v>608</v>
      </c>
      <c r="K7" s="876"/>
      <c r="L7" s="878"/>
      <c r="M7" s="859"/>
      <c r="N7" s="889"/>
      <c r="O7" s="889"/>
      <c r="P7" s="889"/>
    </row>
    <row r="8" spans="1:16" s="1" customFormat="1" ht="18" customHeight="1">
      <c r="A8" s="199"/>
      <c r="B8" s="867"/>
      <c r="C8" s="200"/>
      <c r="D8" s="210" t="s">
        <v>591</v>
      </c>
      <c r="E8" s="203" t="s">
        <v>592</v>
      </c>
      <c r="F8" s="198" t="s">
        <v>593</v>
      </c>
      <c r="G8" s="203" t="s">
        <v>591</v>
      </c>
      <c r="H8" s="198" t="s">
        <v>592</v>
      </c>
      <c r="I8" s="184" t="s">
        <v>593</v>
      </c>
      <c r="J8" s="224" t="s">
        <v>591</v>
      </c>
      <c r="K8" s="198" t="s">
        <v>592</v>
      </c>
      <c r="L8" s="184" t="s">
        <v>593</v>
      </c>
      <c r="M8" s="203" t="s">
        <v>591</v>
      </c>
      <c r="N8" s="198" t="s">
        <v>592</v>
      </c>
      <c r="O8" s="184" t="s">
        <v>593</v>
      </c>
      <c r="P8" s="225" t="s">
        <v>594</v>
      </c>
    </row>
    <row r="9" spans="1:16" s="1" customFormat="1" ht="27.75" customHeight="1" thickBot="1">
      <c r="A9" s="179"/>
      <c r="B9" s="868"/>
      <c r="C9" s="204"/>
      <c r="D9" s="137" t="s">
        <v>596</v>
      </c>
      <c r="E9" s="138" t="s">
        <v>597</v>
      </c>
      <c r="F9" s="138" t="s">
        <v>598</v>
      </c>
      <c r="G9" s="138" t="s">
        <v>596</v>
      </c>
      <c r="H9" s="138" t="s">
        <v>597</v>
      </c>
      <c r="I9" s="178" t="s">
        <v>598</v>
      </c>
      <c r="J9" s="178" t="s">
        <v>596</v>
      </c>
      <c r="K9" s="138" t="s">
        <v>597</v>
      </c>
      <c r="L9" s="178" t="s">
        <v>598</v>
      </c>
      <c r="M9" s="138" t="s">
        <v>596</v>
      </c>
      <c r="N9" s="138" t="s">
        <v>597</v>
      </c>
      <c r="O9" s="178" t="s">
        <v>598</v>
      </c>
      <c r="P9" s="177" t="s">
        <v>599</v>
      </c>
    </row>
    <row r="10" spans="1:16" s="1" customFormat="1" ht="18" customHeight="1">
      <c r="A10" s="133"/>
      <c r="B10" s="205" t="s">
        <v>577</v>
      </c>
      <c r="C10" s="134"/>
      <c r="D10" s="226" t="s">
        <v>1005</v>
      </c>
      <c r="E10" s="187" t="s">
        <v>1005</v>
      </c>
      <c r="F10" s="227" t="s">
        <v>1005</v>
      </c>
      <c r="G10" s="91">
        <v>146</v>
      </c>
      <c r="H10" s="91">
        <v>146</v>
      </c>
      <c r="I10" s="98">
        <v>649</v>
      </c>
      <c r="J10" s="92">
        <v>20.5</v>
      </c>
      <c r="K10" s="91">
        <v>20.5</v>
      </c>
      <c r="L10" s="98">
        <v>80</v>
      </c>
      <c r="M10" s="227" t="s">
        <v>1005</v>
      </c>
      <c r="N10" s="227" t="s">
        <v>1005</v>
      </c>
      <c r="O10" s="227" t="s">
        <v>1005</v>
      </c>
      <c r="P10" s="213" t="s">
        <v>1005</v>
      </c>
    </row>
    <row r="11" spans="1:16" s="1" customFormat="1" ht="18" customHeight="1">
      <c r="A11" s="133"/>
      <c r="B11" s="205" t="s">
        <v>578</v>
      </c>
      <c r="C11" s="134"/>
      <c r="D11" s="92">
        <v>460</v>
      </c>
      <c r="E11" s="91">
        <v>460</v>
      </c>
      <c r="F11" s="98">
        <v>1740</v>
      </c>
      <c r="G11" s="91">
        <v>73.6</v>
      </c>
      <c r="H11" s="91">
        <v>73.6</v>
      </c>
      <c r="I11" s="98">
        <v>305</v>
      </c>
      <c r="J11" s="92">
        <v>6</v>
      </c>
      <c r="K11" s="91">
        <v>6</v>
      </c>
      <c r="L11" s="98">
        <v>25</v>
      </c>
      <c r="M11" s="227" t="s">
        <v>1005</v>
      </c>
      <c r="N11" s="227" t="s">
        <v>1005</v>
      </c>
      <c r="O11" s="227" t="s">
        <v>1005</v>
      </c>
      <c r="P11" s="213" t="s">
        <v>1005</v>
      </c>
    </row>
    <row r="12" spans="1:16" s="1" customFormat="1" ht="18" customHeight="1">
      <c r="A12" s="133"/>
      <c r="B12" s="205" t="s">
        <v>579</v>
      </c>
      <c r="C12" s="134"/>
      <c r="D12" s="92">
        <v>73.9</v>
      </c>
      <c r="E12" s="91">
        <v>73.9</v>
      </c>
      <c r="F12" s="98">
        <v>355</v>
      </c>
      <c r="G12" s="91">
        <v>54.9</v>
      </c>
      <c r="H12" s="91">
        <v>54.9</v>
      </c>
      <c r="I12" s="98">
        <v>281</v>
      </c>
      <c r="J12" s="92">
        <v>5</v>
      </c>
      <c r="K12" s="91">
        <v>5</v>
      </c>
      <c r="L12" s="98">
        <v>27</v>
      </c>
      <c r="M12" s="228" t="s">
        <v>1005</v>
      </c>
      <c r="N12" s="228" t="s">
        <v>1005</v>
      </c>
      <c r="O12" s="228" t="s">
        <v>1005</v>
      </c>
      <c r="P12" s="218" t="s">
        <v>1005</v>
      </c>
    </row>
    <row r="13" spans="1:16" s="1" customFormat="1" ht="7.5" customHeight="1">
      <c r="A13" s="133"/>
      <c r="B13" s="206"/>
      <c r="C13" s="134"/>
      <c r="D13" s="92"/>
      <c r="E13" s="91"/>
      <c r="F13" s="98"/>
      <c r="G13" s="91"/>
      <c r="H13" s="91"/>
      <c r="I13" s="98"/>
      <c r="J13" s="92"/>
      <c r="K13" s="91"/>
      <c r="L13" s="98"/>
      <c r="M13" s="209"/>
      <c r="N13" s="209"/>
      <c r="O13" s="209"/>
      <c r="P13" s="216"/>
    </row>
    <row r="14" spans="1:16" s="1" customFormat="1" ht="18" customHeight="1">
      <c r="A14" s="133"/>
      <c r="B14" s="205" t="s">
        <v>580</v>
      </c>
      <c r="C14" s="134"/>
      <c r="D14" s="92">
        <v>4</v>
      </c>
      <c r="E14" s="91">
        <v>4</v>
      </c>
      <c r="F14" s="98">
        <v>17</v>
      </c>
      <c r="G14" s="91">
        <v>0.3</v>
      </c>
      <c r="H14" s="91">
        <v>0.3</v>
      </c>
      <c r="I14" s="98">
        <v>2</v>
      </c>
      <c r="J14" s="229" t="s">
        <v>1005</v>
      </c>
      <c r="K14" s="191" t="s">
        <v>1005</v>
      </c>
      <c r="L14" s="228" t="s">
        <v>1005</v>
      </c>
      <c r="M14" s="228" t="s">
        <v>1005</v>
      </c>
      <c r="N14" s="228" t="s">
        <v>1005</v>
      </c>
      <c r="O14" s="228" t="s">
        <v>1005</v>
      </c>
      <c r="P14" s="218" t="s">
        <v>1005</v>
      </c>
    </row>
    <row r="15" spans="1:16" s="1" customFormat="1" ht="18" customHeight="1">
      <c r="A15" s="133"/>
      <c r="B15" s="205" t="s">
        <v>581</v>
      </c>
      <c r="C15" s="134"/>
      <c r="D15" s="92">
        <v>23</v>
      </c>
      <c r="E15" s="92">
        <v>23</v>
      </c>
      <c r="F15" s="99">
        <v>105</v>
      </c>
      <c r="G15" s="91">
        <v>16.2</v>
      </c>
      <c r="H15" s="92">
        <v>16.2</v>
      </c>
      <c r="I15" s="99">
        <v>68</v>
      </c>
      <c r="J15" s="226" t="s">
        <v>1005</v>
      </c>
      <c r="K15" s="226" t="s">
        <v>1005</v>
      </c>
      <c r="L15" s="230" t="s">
        <v>1005</v>
      </c>
      <c r="M15" s="228" t="s">
        <v>1005</v>
      </c>
      <c r="N15" s="228" t="s">
        <v>1005</v>
      </c>
      <c r="O15" s="228" t="s">
        <v>1005</v>
      </c>
      <c r="P15" s="218" t="s">
        <v>1005</v>
      </c>
    </row>
    <row r="16" spans="1:16" s="1" customFormat="1" ht="18" customHeight="1">
      <c r="A16" s="133"/>
      <c r="B16" s="205" t="s">
        <v>582</v>
      </c>
      <c r="C16" s="134"/>
      <c r="D16" s="92">
        <v>25</v>
      </c>
      <c r="E16" s="92">
        <v>25</v>
      </c>
      <c r="F16" s="99">
        <v>124</v>
      </c>
      <c r="G16" s="91">
        <v>15.5</v>
      </c>
      <c r="H16" s="92">
        <v>15.5</v>
      </c>
      <c r="I16" s="99">
        <v>77</v>
      </c>
      <c r="J16" s="229" t="s">
        <v>1005</v>
      </c>
      <c r="K16" s="229" t="s">
        <v>1005</v>
      </c>
      <c r="L16" s="231" t="s">
        <v>1005</v>
      </c>
      <c r="M16" s="228" t="s">
        <v>1005</v>
      </c>
      <c r="N16" s="228" t="s">
        <v>1005</v>
      </c>
      <c r="O16" s="228" t="s">
        <v>1005</v>
      </c>
      <c r="P16" s="218" t="s">
        <v>1005</v>
      </c>
    </row>
    <row r="17" spans="1:16" s="1" customFormat="1" ht="7.5" customHeight="1">
      <c r="A17" s="133"/>
      <c r="B17" s="206"/>
      <c r="C17" s="134"/>
      <c r="D17" s="92"/>
      <c r="E17" s="92"/>
      <c r="F17" s="99"/>
      <c r="G17" s="91"/>
      <c r="H17" s="92"/>
      <c r="I17" s="99"/>
      <c r="J17" s="237"/>
      <c r="K17" s="237"/>
      <c r="L17" s="548"/>
      <c r="M17" s="209"/>
      <c r="N17" s="209"/>
      <c r="O17" s="209"/>
      <c r="P17" s="216"/>
    </row>
    <row r="18" spans="1:16" s="1" customFormat="1" ht="18" customHeight="1">
      <c r="A18" s="133"/>
      <c r="B18" s="205" t="s">
        <v>583</v>
      </c>
      <c r="C18" s="134"/>
      <c r="D18" s="92">
        <v>21.5</v>
      </c>
      <c r="E18" s="92">
        <v>21.5</v>
      </c>
      <c r="F18" s="99">
        <v>94.607</v>
      </c>
      <c r="G18" s="91">
        <v>14</v>
      </c>
      <c r="H18" s="92">
        <v>14</v>
      </c>
      <c r="I18" s="99">
        <v>66.089</v>
      </c>
      <c r="J18" s="229" t="s">
        <v>1005</v>
      </c>
      <c r="K18" s="229" t="s">
        <v>1005</v>
      </c>
      <c r="L18" s="231" t="s">
        <v>1005</v>
      </c>
      <c r="M18" s="228" t="s">
        <v>1005</v>
      </c>
      <c r="N18" s="228" t="s">
        <v>1005</v>
      </c>
      <c r="O18" s="228" t="s">
        <v>1005</v>
      </c>
      <c r="P18" s="218" t="s">
        <v>1005</v>
      </c>
    </row>
    <row r="19" spans="1:16" s="1" customFormat="1" ht="18" customHeight="1">
      <c r="A19" s="133"/>
      <c r="B19" s="205" t="s">
        <v>602</v>
      </c>
      <c r="C19" s="134"/>
      <c r="D19" s="92">
        <v>21</v>
      </c>
      <c r="E19" s="92">
        <v>21</v>
      </c>
      <c r="F19" s="99">
        <v>114</v>
      </c>
      <c r="G19" s="91">
        <v>2</v>
      </c>
      <c r="H19" s="92">
        <v>2</v>
      </c>
      <c r="I19" s="99">
        <v>8</v>
      </c>
      <c r="J19" s="229" t="s">
        <v>975</v>
      </c>
      <c r="K19" s="229" t="s">
        <v>975</v>
      </c>
      <c r="L19" s="231" t="s">
        <v>975</v>
      </c>
      <c r="M19" s="228" t="s">
        <v>975</v>
      </c>
      <c r="N19" s="228" t="s">
        <v>975</v>
      </c>
      <c r="O19" s="228" t="s">
        <v>975</v>
      </c>
      <c r="P19" s="218" t="s">
        <v>975</v>
      </c>
    </row>
    <row r="20" spans="1:16" s="1" customFormat="1" ht="18" customHeight="1">
      <c r="A20" s="133"/>
      <c r="B20" s="205" t="s">
        <v>609</v>
      </c>
      <c r="C20" s="134"/>
      <c r="D20" s="92">
        <v>36.3</v>
      </c>
      <c r="E20" s="92">
        <v>18.3</v>
      </c>
      <c r="F20" s="99">
        <v>199.473</v>
      </c>
      <c r="G20" s="91">
        <v>2</v>
      </c>
      <c r="H20" s="92">
        <v>2</v>
      </c>
      <c r="I20" s="99">
        <v>8.65</v>
      </c>
      <c r="J20" s="229" t="s">
        <v>975</v>
      </c>
      <c r="K20" s="229" t="s">
        <v>975</v>
      </c>
      <c r="L20" s="231" t="s">
        <v>975</v>
      </c>
      <c r="M20" s="228" t="s">
        <v>975</v>
      </c>
      <c r="N20" s="228" t="s">
        <v>975</v>
      </c>
      <c r="O20" s="228" t="s">
        <v>975</v>
      </c>
      <c r="P20" s="218" t="s">
        <v>975</v>
      </c>
    </row>
    <row r="21" spans="1:16" s="1" customFormat="1" ht="7.5" customHeight="1">
      <c r="A21" s="133"/>
      <c r="B21" s="206"/>
      <c r="C21" s="134"/>
      <c r="D21" s="92"/>
      <c r="E21" s="92"/>
      <c r="F21" s="99"/>
      <c r="G21" s="91"/>
      <c r="H21" s="92"/>
      <c r="I21" s="99"/>
      <c r="J21" s="237"/>
      <c r="K21" s="237"/>
      <c r="L21" s="548"/>
      <c r="M21" s="209"/>
      <c r="N21" s="209"/>
      <c r="O21" s="209"/>
      <c r="P21" s="216"/>
    </row>
    <row r="22" spans="1:16" s="1" customFormat="1" ht="18" customHeight="1">
      <c r="A22" s="133"/>
      <c r="B22" s="205" t="s">
        <v>587</v>
      </c>
      <c r="C22" s="134"/>
      <c r="D22" s="92">
        <f aca="true" t="shared" si="0" ref="D22:I22">SUM(D24:D40)</f>
        <v>56.2</v>
      </c>
      <c r="E22" s="92">
        <f t="shared" si="0"/>
        <v>56.2</v>
      </c>
      <c r="F22" s="99">
        <f t="shared" si="0"/>
        <v>289.063</v>
      </c>
      <c r="G22" s="91">
        <f t="shared" si="0"/>
        <v>2.26</v>
      </c>
      <c r="H22" s="92">
        <f t="shared" si="0"/>
        <v>2.26</v>
      </c>
      <c r="I22" s="99">
        <f t="shared" si="0"/>
        <v>9.542</v>
      </c>
      <c r="J22" s="229" t="s">
        <v>1005</v>
      </c>
      <c r="K22" s="229" t="s">
        <v>1005</v>
      </c>
      <c r="L22" s="231" t="s">
        <v>1005</v>
      </c>
      <c r="M22" s="228" t="s">
        <v>1005</v>
      </c>
      <c r="N22" s="228" t="s">
        <v>1005</v>
      </c>
      <c r="O22" s="228" t="s">
        <v>1005</v>
      </c>
      <c r="P22" s="218" t="s">
        <v>1005</v>
      </c>
    </row>
    <row r="23" spans="1:16" s="1" customFormat="1" ht="7.5" customHeight="1">
      <c r="A23" s="133"/>
      <c r="B23" s="206"/>
      <c r="C23" s="134"/>
      <c r="D23" s="92"/>
      <c r="E23" s="91"/>
      <c r="F23" s="98"/>
      <c r="G23" s="91"/>
      <c r="H23" s="91"/>
      <c r="I23" s="98"/>
      <c r="J23" s="92"/>
      <c r="K23" s="91"/>
      <c r="L23" s="98"/>
      <c r="M23" s="209"/>
      <c r="N23" s="209"/>
      <c r="O23" s="209"/>
      <c r="P23" s="216"/>
    </row>
    <row r="24" spans="1:16" s="1" customFormat="1" ht="18" customHeight="1">
      <c r="A24" s="133"/>
      <c r="B24" s="199" t="s">
        <v>603</v>
      </c>
      <c r="C24" s="134"/>
      <c r="D24" s="226" t="s">
        <v>1005</v>
      </c>
      <c r="E24" s="226" t="s">
        <v>1005</v>
      </c>
      <c r="F24" s="230" t="s">
        <v>1005</v>
      </c>
      <c r="G24" s="187" t="s">
        <v>1005</v>
      </c>
      <c r="H24" s="226" t="s">
        <v>1005</v>
      </c>
      <c r="I24" s="230" t="s">
        <v>1005</v>
      </c>
      <c r="J24" s="229" t="s">
        <v>1005</v>
      </c>
      <c r="K24" s="191" t="s">
        <v>1005</v>
      </c>
      <c r="L24" s="228" t="s">
        <v>1005</v>
      </c>
      <c r="M24" s="227" t="s">
        <v>1005</v>
      </c>
      <c r="N24" s="227" t="s">
        <v>1005</v>
      </c>
      <c r="O24" s="227" t="s">
        <v>1005</v>
      </c>
      <c r="P24" s="213" t="s">
        <v>1005</v>
      </c>
    </row>
    <row r="25" spans="1:16" s="1" customFormat="1" ht="7.5" customHeight="1">
      <c r="A25" s="133"/>
      <c r="B25" s="44"/>
      <c r="C25" s="134"/>
      <c r="D25" s="92"/>
      <c r="E25" s="92"/>
      <c r="F25" s="99"/>
      <c r="G25" s="91"/>
      <c r="H25" s="92"/>
      <c r="I25" s="99"/>
      <c r="J25" s="237"/>
      <c r="K25" s="188"/>
      <c r="L25" s="209"/>
      <c r="M25" s="98"/>
      <c r="N25" s="98"/>
      <c r="O25" s="98"/>
      <c r="P25" s="100"/>
    </row>
    <row r="26" spans="1:16" s="1" customFormat="1" ht="18" customHeight="1">
      <c r="A26" s="133"/>
      <c r="B26" s="199" t="s">
        <v>550</v>
      </c>
      <c r="C26" s="134"/>
      <c r="D26" s="226" t="s">
        <v>551</v>
      </c>
      <c r="E26" s="226" t="s">
        <v>551</v>
      </c>
      <c r="F26" s="230" t="s">
        <v>551</v>
      </c>
      <c r="G26" s="187" t="s">
        <v>551</v>
      </c>
      <c r="H26" s="226" t="s">
        <v>551</v>
      </c>
      <c r="I26" s="230" t="s">
        <v>551</v>
      </c>
      <c r="J26" s="226" t="s">
        <v>551</v>
      </c>
      <c r="K26" s="187" t="s">
        <v>551</v>
      </c>
      <c r="L26" s="227" t="s">
        <v>551</v>
      </c>
      <c r="M26" s="227" t="s">
        <v>551</v>
      </c>
      <c r="N26" s="227" t="s">
        <v>551</v>
      </c>
      <c r="O26" s="227" t="s">
        <v>551</v>
      </c>
      <c r="P26" s="213" t="s">
        <v>551</v>
      </c>
    </row>
    <row r="27" spans="1:16" s="1" customFormat="1" ht="18" customHeight="1">
      <c r="A27" s="133"/>
      <c r="B27" s="199" t="s">
        <v>552</v>
      </c>
      <c r="C27" s="134"/>
      <c r="D27" s="545">
        <v>20</v>
      </c>
      <c r="E27" s="546">
        <v>20</v>
      </c>
      <c r="F27" s="216">
        <f>113200/1000</f>
        <v>113.2</v>
      </c>
      <c r="G27" s="187" t="s">
        <v>551</v>
      </c>
      <c r="H27" s="226" t="s">
        <v>551</v>
      </c>
      <c r="I27" s="230" t="s">
        <v>551</v>
      </c>
      <c r="J27" s="226" t="s">
        <v>551</v>
      </c>
      <c r="K27" s="187" t="s">
        <v>551</v>
      </c>
      <c r="L27" s="227" t="s">
        <v>551</v>
      </c>
      <c r="M27" s="227" t="s">
        <v>551</v>
      </c>
      <c r="N27" s="227" t="s">
        <v>551</v>
      </c>
      <c r="O27" s="227" t="s">
        <v>551</v>
      </c>
      <c r="P27" s="213" t="s">
        <v>551</v>
      </c>
    </row>
    <row r="28" spans="1:16" s="1" customFormat="1" ht="18" customHeight="1">
      <c r="A28" s="133"/>
      <c r="B28" s="199" t="s">
        <v>553</v>
      </c>
      <c r="C28" s="134"/>
      <c r="D28" s="226" t="s">
        <v>551</v>
      </c>
      <c r="E28" s="226" t="s">
        <v>551</v>
      </c>
      <c r="F28" s="230" t="s">
        <v>551</v>
      </c>
      <c r="G28" s="187" t="s">
        <v>551</v>
      </c>
      <c r="H28" s="226" t="s">
        <v>551</v>
      </c>
      <c r="I28" s="230" t="s">
        <v>551</v>
      </c>
      <c r="J28" s="226" t="s">
        <v>551</v>
      </c>
      <c r="K28" s="187" t="s">
        <v>551</v>
      </c>
      <c r="L28" s="227" t="s">
        <v>551</v>
      </c>
      <c r="M28" s="227" t="s">
        <v>551</v>
      </c>
      <c r="N28" s="227" t="s">
        <v>551</v>
      </c>
      <c r="O28" s="227" t="s">
        <v>551</v>
      </c>
      <c r="P28" s="213" t="s">
        <v>551</v>
      </c>
    </row>
    <row r="29" spans="1:16" s="1" customFormat="1" ht="7.5" customHeight="1">
      <c r="A29" s="133"/>
      <c r="B29" s="44"/>
      <c r="C29" s="134"/>
      <c r="D29" s="237"/>
      <c r="E29" s="188"/>
      <c r="F29" s="209"/>
      <c r="G29" s="91"/>
      <c r="H29" s="92"/>
      <c r="I29" s="99"/>
      <c r="J29" s="92"/>
      <c r="K29" s="91"/>
      <c r="L29" s="98"/>
      <c r="M29" s="98"/>
      <c r="N29" s="98"/>
      <c r="O29" s="98"/>
      <c r="P29" s="100"/>
    </row>
    <row r="30" spans="1:16" s="1" customFormat="1" ht="18" customHeight="1">
      <c r="A30" s="133"/>
      <c r="B30" s="199" t="s">
        <v>554</v>
      </c>
      <c r="C30" s="134"/>
      <c r="D30" s="92">
        <v>6.95</v>
      </c>
      <c r="E30" s="92">
        <v>6.95</v>
      </c>
      <c r="F30" s="99">
        <f>38363/1000</f>
        <v>38.363</v>
      </c>
      <c r="G30" s="187" t="s">
        <v>551</v>
      </c>
      <c r="H30" s="226" t="s">
        <v>551</v>
      </c>
      <c r="I30" s="230" t="s">
        <v>551</v>
      </c>
      <c r="J30" s="226" t="s">
        <v>551</v>
      </c>
      <c r="K30" s="187" t="s">
        <v>551</v>
      </c>
      <c r="L30" s="227" t="s">
        <v>551</v>
      </c>
      <c r="M30" s="227" t="s">
        <v>551</v>
      </c>
      <c r="N30" s="227" t="s">
        <v>551</v>
      </c>
      <c r="O30" s="227" t="s">
        <v>551</v>
      </c>
      <c r="P30" s="213" t="s">
        <v>551</v>
      </c>
    </row>
    <row r="31" spans="1:16" s="1" customFormat="1" ht="18" customHeight="1">
      <c r="A31" s="133"/>
      <c r="B31" s="199" t="s">
        <v>555</v>
      </c>
      <c r="C31" s="134"/>
      <c r="D31" s="226" t="s">
        <v>551</v>
      </c>
      <c r="E31" s="226" t="s">
        <v>551</v>
      </c>
      <c r="F31" s="230" t="s">
        <v>551</v>
      </c>
      <c r="G31" s="187" t="s">
        <v>551</v>
      </c>
      <c r="H31" s="226" t="s">
        <v>551</v>
      </c>
      <c r="I31" s="230" t="s">
        <v>551</v>
      </c>
      <c r="J31" s="226" t="s">
        <v>551</v>
      </c>
      <c r="K31" s="187" t="s">
        <v>551</v>
      </c>
      <c r="L31" s="227" t="s">
        <v>551</v>
      </c>
      <c r="M31" s="227" t="s">
        <v>551</v>
      </c>
      <c r="N31" s="227" t="s">
        <v>551</v>
      </c>
      <c r="O31" s="227" t="s">
        <v>551</v>
      </c>
      <c r="P31" s="213" t="s">
        <v>551</v>
      </c>
    </row>
    <row r="32" spans="1:16" s="1" customFormat="1" ht="18" customHeight="1">
      <c r="A32" s="133"/>
      <c r="B32" s="199" t="s">
        <v>556</v>
      </c>
      <c r="C32" s="134"/>
      <c r="D32" s="226" t="s">
        <v>551</v>
      </c>
      <c r="E32" s="226" t="s">
        <v>551</v>
      </c>
      <c r="F32" s="230" t="s">
        <v>551</v>
      </c>
      <c r="G32" s="187" t="s">
        <v>551</v>
      </c>
      <c r="H32" s="226" t="s">
        <v>551</v>
      </c>
      <c r="I32" s="230" t="s">
        <v>551</v>
      </c>
      <c r="J32" s="226" t="s">
        <v>551</v>
      </c>
      <c r="K32" s="187" t="s">
        <v>551</v>
      </c>
      <c r="L32" s="227" t="s">
        <v>551</v>
      </c>
      <c r="M32" s="227" t="s">
        <v>551</v>
      </c>
      <c r="N32" s="227" t="s">
        <v>551</v>
      </c>
      <c r="O32" s="227" t="s">
        <v>551</v>
      </c>
      <c r="P32" s="213" t="s">
        <v>551</v>
      </c>
    </row>
    <row r="33" spans="1:16" s="1" customFormat="1" ht="7.5" customHeight="1">
      <c r="A33" s="133"/>
      <c r="B33" s="44"/>
      <c r="C33" s="134"/>
      <c r="D33" s="237"/>
      <c r="E33" s="188"/>
      <c r="F33" s="209"/>
      <c r="G33" s="91"/>
      <c r="H33" s="92"/>
      <c r="I33" s="99"/>
      <c r="J33" s="92"/>
      <c r="K33" s="91"/>
      <c r="L33" s="98"/>
      <c r="M33" s="98"/>
      <c r="N33" s="98"/>
      <c r="O33" s="98"/>
      <c r="P33" s="100"/>
    </row>
    <row r="34" spans="1:16" s="1" customFormat="1" ht="18" customHeight="1">
      <c r="A34" s="133"/>
      <c r="B34" s="199" t="s">
        <v>557</v>
      </c>
      <c r="C34" s="134"/>
      <c r="D34" s="237">
        <v>28</v>
      </c>
      <c r="E34" s="237">
        <v>28</v>
      </c>
      <c r="F34" s="209">
        <f>133000/1000</f>
        <v>133</v>
      </c>
      <c r="G34" s="187" t="s">
        <v>551</v>
      </c>
      <c r="H34" s="226" t="s">
        <v>551</v>
      </c>
      <c r="I34" s="230" t="s">
        <v>551</v>
      </c>
      <c r="J34" s="226" t="s">
        <v>551</v>
      </c>
      <c r="K34" s="187" t="s">
        <v>551</v>
      </c>
      <c r="L34" s="227" t="s">
        <v>551</v>
      </c>
      <c r="M34" s="227" t="s">
        <v>551</v>
      </c>
      <c r="N34" s="227" t="s">
        <v>551</v>
      </c>
      <c r="O34" s="227" t="s">
        <v>551</v>
      </c>
      <c r="P34" s="213" t="s">
        <v>551</v>
      </c>
    </row>
    <row r="35" spans="1:16" s="1" customFormat="1" ht="18" customHeight="1">
      <c r="A35" s="133"/>
      <c r="B35" s="199" t="s">
        <v>558</v>
      </c>
      <c r="C35" s="134"/>
      <c r="D35" s="226" t="s">
        <v>551</v>
      </c>
      <c r="E35" s="226" t="s">
        <v>551</v>
      </c>
      <c r="F35" s="230" t="s">
        <v>551</v>
      </c>
      <c r="G35" s="187" t="s">
        <v>551</v>
      </c>
      <c r="H35" s="226" t="s">
        <v>551</v>
      </c>
      <c r="I35" s="230" t="s">
        <v>551</v>
      </c>
      <c r="J35" s="226" t="s">
        <v>551</v>
      </c>
      <c r="K35" s="187" t="s">
        <v>551</v>
      </c>
      <c r="L35" s="227" t="s">
        <v>551</v>
      </c>
      <c r="M35" s="227" t="s">
        <v>551</v>
      </c>
      <c r="N35" s="227" t="s">
        <v>551</v>
      </c>
      <c r="O35" s="227" t="s">
        <v>551</v>
      </c>
      <c r="P35" s="213" t="s">
        <v>551</v>
      </c>
    </row>
    <row r="36" spans="1:16" s="1" customFormat="1" ht="18" customHeight="1">
      <c r="A36" s="133"/>
      <c r="B36" s="199" t="s">
        <v>559</v>
      </c>
      <c r="C36" s="134"/>
      <c r="D36" s="226" t="s">
        <v>551</v>
      </c>
      <c r="E36" s="226" t="s">
        <v>551</v>
      </c>
      <c r="F36" s="230" t="s">
        <v>551</v>
      </c>
      <c r="G36" s="187" t="s">
        <v>551</v>
      </c>
      <c r="H36" s="226" t="s">
        <v>551</v>
      </c>
      <c r="I36" s="230" t="s">
        <v>551</v>
      </c>
      <c r="J36" s="226" t="s">
        <v>551</v>
      </c>
      <c r="K36" s="187" t="s">
        <v>551</v>
      </c>
      <c r="L36" s="227" t="s">
        <v>551</v>
      </c>
      <c r="M36" s="227" t="s">
        <v>551</v>
      </c>
      <c r="N36" s="227" t="s">
        <v>551</v>
      </c>
      <c r="O36" s="227" t="s">
        <v>551</v>
      </c>
      <c r="P36" s="213" t="s">
        <v>551</v>
      </c>
    </row>
    <row r="37" spans="1:16" s="1" customFormat="1" ht="7.5" customHeight="1">
      <c r="A37" s="133"/>
      <c r="B37" s="44"/>
      <c r="C37" s="134"/>
      <c r="D37" s="237"/>
      <c r="E37" s="188"/>
      <c r="F37" s="209"/>
      <c r="G37" s="188"/>
      <c r="H37" s="188"/>
      <c r="I37" s="209"/>
      <c r="J37" s="92"/>
      <c r="K37" s="91"/>
      <c r="L37" s="98"/>
      <c r="M37" s="98"/>
      <c r="N37" s="98"/>
      <c r="O37" s="98"/>
      <c r="P37" s="100"/>
    </row>
    <row r="38" spans="1:16" s="1" customFormat="1" ht="18" customHeight="1">
      <c r="A38" s="133"/>
      <c r="B38" s="199" t="s">
        <v>560</v>
      </c>
      <c r="C38" s="134"/>
      <c r="D38" s="92">
        <v>1.25</v>
      </c>
      <c r="E38" s="92">
        <v>1.25</v>
      </c>
      <c r="F38" s="99">
        <f>4500/1000</f>
        <v>4.5</v>
      </c>
      <c r="G38" s="546">
        <v>2.26</v>
      </c>
      <c r="H38" s="546">
        <v>2.26</v>
      </c>
      <c r="I38" s="99">
        <f>9542/1000</f>
        <v>9.542</v>
      </c>
      <c r="J38" s="226" t="s">
        <v>551</v>
      </c>
      <c r="K38" s="187" t="s">
        <v>551</v>
      </c>
      <c r="L38" s="227" t="s">
        <v>551</v>
      </c>
      <c r="M38" s="227" t="s">
        <v>551</v>
      </c>
      <c r="N38" s="227" t="s">
        <v>551</v>
      </c>
      <c r="O38" s="227" t="s">
        <v>551</v>
      </c>
      <c r="P38" s="213" t="s">
        <v>551</v>
      </c>
    </row>
    <row r="39" spans="1:16" s="1" customFormat="1" ht="18" customHeight="1">
      <c r="A39" s="133"/>
      <c r="B39" s="199" t="s">
        <v>561</v>
      </c>
      <c r="C39" s="134"/>
      <c r="D39" s="226" t="s">
        <v>551</v>
      </c>
      <c r="E39" s="226" t="s">
        <v>551</v>
      </c>
      <c r="F39" s="230" t="s">
        <v>551</v>
      </c>
      <c r="G39" s="187" t="s">
        <v>551</v>
      </c>
      <c r="H39" s="226" t="s">
        <v>551</v>
      </c>
      <c r="I39" s="230" t="s">
        <v>551</v>
      </c>
      <c r="J39" s="226" t="s">
        <v>551</v>
      </c>
      <c r="K39" s="187" t="s">
        <v>551</v>
      </c>
      <c r="L39" s="227" t="s">
        <v>551</v>
      </c>
      <c r="M39" s="227" t="s">
        <v>551</v>
      </c>
      <c r="N39" s="227" t="s">
        <v>551</v>
      </c>
      <c r="O39" s="227" t="s">
        <v>551</v>
      </c>
      <c r="P39" s="213" t="s">
        <v>551</v>
      </c>
    </row>
    <row r="40" spans="1:16" s="1" customFormat="1" ht="18" customHeight="1" thickBot="1">
      <c r="A40" s="135"/>
      <c r="B40" s="179" t="s">
        <v>562</v>
      </c>
      <c r="C40" s="136"/>
      <c r="D40" s="234" t="s">
        <v>551</v>
      </c>
      <c r="E40" s="234" t="s">
        <v>551</v>
      </c>
      <c r="F40" s="235" t="s">
        <v>551</v>
      </c>
      <c r="G40" s="234" t="s">
        <v>551</v>
      </c>
      <c r="H40" s="233" t="s">
        <v>551</v>
      </c>
      <c r="I40" s="547" t="s">
        <v>551</v>
      </c>
      <c r="J40" s="233" t="s">
        <v>551</v>
      </c>
      <c r="K40" s="234" t="s">
        <v>551</v>
      </c>
      <c r="L40" s="235" t="s">
        <v>551</v>
      </c>
      <c r="M40" s="235" t="s">
        <v>551</v>
      </c>
      <c r="N40" s="235" t="s">
        <v>551</v>
      </c>
      <c r="O40" s="235" t="s">
        <v>551</v>
      </c>
      <c r="P40" s="236" t="s">
        <v>551</v>
      </c>
    </row>
    <row r="41" s="2" customFormat="1" ht="12.75"/>
    <row r="46" spans="4:15" ht="15.75">
      <c r="D46" s="549"/>
      <c r="E46" s="550"/>
      <c r="F46" s="549"/>
      <c r="G46" s="550"/>
      <c r="H46" s="549"/>
      <c r="I46" s="550"/>
      <c r="J46" s="551"/>
      <c r="K46" s="550"/>
      <c r="L46" s="551"/>
      <c r="M46" s="550"/>
      <c r="N46" s="551"/>
      <c r="O46" s="550"/>
    </row>
    <row r="47" spans="4:15" ht="15.75">
      <c r="D47" s="549"/>
      <c r="E47" s="550"/>
      <c r="F47" s="549"/>
      <c r="G47" s="550"/>
      <c r="H47" s="549"/>
      <c r="I47" s="550"/>
      <c r="J47" s="551"/>
      <c r="K47" s="550"/>
      <c r="L47" s="551"/>
      <c r="M47" s="550"/>
      <c r="N47" s="551"/>
      <c r="O47" s="550"/>
    </row>
    <row r="48" spans="4:9" ht="15.75">
      <c r="D48" s="552"/>
      <c r="E48" s="553"/>
      <c r="F48" s="552"/>
      <c r="G48" s="553"/>
      <c r="H48" s="552"/>
      <c r="I48" s="553"/>
    </row>
    <row r="49" spans="4:9" ht="15.75">
      <c r="D49" s="552"/>
      <c r="E49" s="553"/>
      <c r="F49" s="552"/>
      <c r="G49" s="553"/>
      <c r="H49" s="552"/>
      <c r="I49" s="553"/>
    </row>
    <row r="50" spans="4:13" ht="15.75">
      <c r="D50" s="549"/>
      <c r="E50" s="550"/>
      <c r="F50" s="549"/>
      <c r="G50" s="550"/>
      <c r="H50" s="549"/>
      <c r="I50" s="550"/>
      <c r="L50" s="551"/>
      <c r="M50" s="550"/>
    </row>
    <row r="51" spans="4:13" ht="15.75">
      <c r="D51" s="549"/>
      <c r="E51" s="550"/>
      <c r="F51" s="549"/>
      <c r="G51" s="550"/>
      <c r="H51" s="549"/>
      <c r="I51" s="550"/>
      <c r="L51" s="551"/>
      <c r="M51" s="550"/>
    </row>
    <row r="52" spans="4:13" ht="15.75">
      <c r="D52" s="549"/>
      <c r="E52" s="550"/>
      <c r="F52" s="549"/>
      <c r="G52" s="550"/>
      <c r="H52" s="549"/>
      <c r="I52" s="550"/>
      <c r="L52" s="551"/>
      <c r="M52" s="550"/>
    </row>
    <row r="53" spans="4:13" ht="15.75">
      <c r="D53" s="549"/>
      <c r="E53" s="550"/>
      <c r="F53" s="549"/>
      <c r="G53" s="550"/>
      <c r="H53" s="549"/>
      <c r="I53" s="550"/>
      <c r="L53" s="551"/>
      <c r="M53" s="550"/>
    </row>
    <row r="54" spans="4:13" ht="15.75">
      <c r="D54" s="549"/>
      <c r="E54" s="550"/>
      <c r="F54" s="549"/>
      <c r="G54" s="550"/>
      <c r="H54" s="549"/>
      <c r="I54" s="550"/>
      <c r="L54" s="551"/>
      <c r="M54" s="550"/>
    </row>
    <row r="55" spans="4:13" ht="15.75">
      <c r="D55" s="549"/>
      <c r="E55" s="550"/>
      <c r="F55" s="549"/>
      <c r="G55" s="550"/>
      <c r="H55" s="549"/>
      <c r="I55" s="550"/>
      <c r="L55" s="551"/>
      <c r="M55" s="550"/>
    </row>
    <row r="56" spans="4:13" ht="15.75">
      <c r="D56" s="549"/>
      <c r="E56" s="550"/>
      <c r="F56" s="549"/>
      <c r="G56" s="550"/>
      <c r="H56" s="549"/>
      <c r="I56" s="550"/>
      <c r="L56" s="551"/>
      <c r="M56" s="550"/>
    </row>
    <row r="57" spans="4:13" ht="15.75">
      <c r="D57" s="549"/>
      <c r="E57" s="550"/>
      <c r="F57" s="549"/>
      <c r="G57" s="550"/>
      <c r="H57" s="549"/>
      <c r="I57" s="550"/>
      <c r="L57" s="551"/>
      <c r="M57" s="550"/>
    </row>
    <row r="58" spans="4:13" ht="15.75">
      <c r="D58" s="549"/>
      <c r="E58" s="550"/>
      <c r="F58" s="549"/>
      <c r="G58" s="550"/>
      <c r="H58" s="549"/>
      <c r="I58" s="550"/>
      <c r="L58" s="551"/>
      <c r="M58" s="550"/>
    </row>
    <row r="59" spans="4:13" ht="15.75">
      <c r="D59" s="549"/>
      <c r="E59" s="550"/>
      <c r="F59" s="549"/>
      <c r="G59" s="550"/>
      <c r="H59" s="549"/>
      <c r="I59" s="550"/>
      <c r="L59" s="551"/>
      <c r="M59" s="550"/>
    </row>
    <row r="60" spans="4:13" ht="15.75">
      <c r="D60" s="549"/>
      <c r="E60" s="550"/>
      <c r="F60" s="549"/>
      <c r="G60" s="550"/>
      <c r="H60" s="549"/>
      <c r="I60" s="550"/>
      <c r="L60" s="551"/>
      <c r="M60" s="550"/>
    </row>
    <row r="61" spans="4:13" ht="15.75">
      <c r="D61" s="549"/>
      <c r="E61" s="550"/>
      <c r="F61" s="549"/>
      <c r="G61" s="550"/>
      <c r="H61" s="549"/>
      <c r="I61" s="550"/>
      <c r="L61" s="551"/>
      <c r="M61" s="550"/>
    </row>
    <row r="62" spans="4:15" ht="15.75">
      <c r="D62" s="549"/>
      <c r="E62" s="550"/>
      <c r="F62" s="549"/>
      <c r="G62" s="550"/>
      <c r="H62" s="549"/>
      <c r="I62" s="550"/>
      <c r="J62" s="551"/>
      <c r="K62" s="550"/>
      <c r="L62" s="551"/>
      <c r="O62" s="554"/>
    </row>
    <row r="63" spans="4:9" ht="15.75">
      <c r="D63" s="549"/>
      <c r="E63" s="550"/>
      <c r="F63" s="549"/>
      <c r="G63" s="550"/>
      <c r="H63" s="549"/>
      <c r="I63" s="550"/>
    </row>
    <row r="65" spans="5:15" ht="15.75">
      <c r="E65" s="550"/>
      <c r="F65" s="549"/>
      <c r="G65" s="550"/>
      <c r="H65" s="549"/>
      <c r="I65" s="550"/>
      <c r="J65" s="551"/>
      <c r="K65" s="550"/>
      <c r="L65" s="551"/>
      <c r="M65" s="550"/>
      <c r="N65" s="551"/>
      <c r="O65" s="550"/>
    </row>
    <row r="66" spans="5:15" ht="15.75">
      <c r="E66" s="550"/>
      <c r="F66" s="549"/>
      <c r="G66" s="550"/>
      <c r="H66" s="549"/>
      <c r="I66" s="550"/>
      <c r="J66" s="551"/>
      <c r="K66" s="550"/>
      <c r="L66" s="551"/>
      <c r="M66" s="550"/>
      <c r="N66" s="551"/>
      <c r="O66" s="550"/>
    </row>
    <row r="67" spans="5:9" ht="15.75">
      <c r="E67" s="550"/>
      <c r="F67" s="549"/>
      <c r="G67" s="550"/>
      <c r="H67" s="549"/>
      <c r="I67" s="550"/>
    </row>
    <row r="68" spans="5:9" ht="15.75">
      <c r="E68" s="550"/>
      <c r="F68" s="549"/>
      <c r="G68" s="550"/>
      <c r="H68" s="549"/>
      <c r="I68" s="550"/>
    </row>
    <row r="69" spans="5:13" ht="15.75">
      <c r="E69" s="550"/>
      <c r="F69" s="549"/>
      <c r="G69" s="550"/>
      <c r="H69" s="549"/>
      <c r="I69" s="550"/>
      <c r="L69" s="551"/>
      <c r="M69" s="550"/>
    </row>
    <row r="70" spans="5:13" ht="15.75">
      <c r="E70" s="550"/>
      <c r="F70" s="549"/>
      <c r="G70" s="550"/>
      <c r="H70" s="549"/>
      <c r="I70" s="550"/>
      <c r="L70" s="551"/>
      <c r="M70" s="550"/>
    </row>
    <row r="71" spans="5:13" ht="15.75">
      <c r="E71" s="550"/>
      <c r="F71" s="549"/>
      <c r="G71" s="550"/>
      <c r="H71" s="549"/>
      <c r="I71" s="550"/>
      <c r="L71" s="551"/>
      <c r="M71" s="550"/>
    </row>
    <row r="72" spans="5:13" ht="15.75">
      <c r="E72" s="550"/>
      <c r="F72" s="549"/>
      <c r="G72" s="550"/>
      <c r="H72" s="549"/>
      <c r="I72" s="550"/>
      <c r="L72" s="551"/>
      <c r="M72" s="550"/>
    </row>
    <row r="73" spans="5:13" ht="15.75">
      <c r="E73" s="550"/>
      <c r="F73" s="549"/>
      <c r="G73" s="550"/>
      <c r="H73" s="549"/>
      <c r="I73" s="550"/>
      <c r="L73" s="551"/>
      <c r="M73" s="550"/>
    </row>
    <row r="74" spans="5:13" ht="15.75">
      <c r="E74" s="550"/>
      <c r="F74" s="549"/>
      <c r="G74" s="550"/>
      <c r="H74" s="549"/>
      <c r="I74" s="550"/>
      <c r="L74" s="551"/>
      <c r="M74" s="550"/>
    </row>
    <row r="75" spans="5:13" ht="15.75">
      <c r="E75" s="550"/>
      <c r="F75" s="549"/>
      <c r="G75" s="550"/>
      <c r="H75" s="549"/>
      <c r="I75" s="550"/>
      <c r="L75" s="551"/>
      <c r="M75" s="550"/>
    </row>
    <row r="76" spans="5:13" ht="15.75">
      <c r="E76" s="550"/>
      <c r="F76" s="549"/>
      <c r="G76" s="550"/>
      <c r="H76" s="549"/>
      <c r="I76" s="550"/>
      <c r="L76" s="551"/>
      <c r="M76" s="550"/>
    </row>
    <row r="77" spans="5:13" ht="15.75">
      <c r="E77" s="550"/>
      <c r="F77" s="549"/>
      <c r="G77" s="550"/>
      <c r="H77" s="549"/>
      <c r="I77" s="550"/>
      <c r="L77" s="551"/>
      <c r="M77" s="550"/>
    </row>
    <row r="78" spans="5:13" ht="15.75">
      <c r="E78" s="550"/>
      <c r="F78" s="549"/>
      <c r="G78" s="550"/>
      <c r="H78" s="549"/>
      <c r="I78" s="550"/>
      <c r="L78" s="551"/>
      <c r="M78" s="550"/>
    </row>
    <row r="79" spans="5:13" ht="15.75">
      <c r="E79" s="550"/>
      <c r="F79" s="549"/>
      <c r="G79" s="550"/>
      <c r="H79" s="549"/>
      <c r="I79" s="550"/>
      <c r="L79" s="551"/>
      <c r="M79" s="550"/>
    </row>
    <row r="80" spans="5:13" ht="15.75">
      <c r="E80" s="550"/>
      <c r="F80" s="549"/>
      <c r="G80" s="550"/>
      <c r="H80" s="549"/>
      <c r="I80" s="550"/>
      <c r="L80" s="551"/>
      <c r="M80" s="550"/>
    </row>
    <row r="81" spans="5:15" ht="15.75">
      <c r="E81" s="550"/>
      <c r="F81" s="549"/>
      <c r="G81" s="550"/>
      <c r="H81" s="549"/>
      <c r="I81" s="550"/>
      <c r="J81" s="551"/>
      <c r="K81" s="550"/>
      <c r="L81" s="551"/>
      <c r="O81" s="554"/>
    </row>
    <row r="82" spans="5:9" ht="15.75">
      <c r="E82" s="550"/>
      <c r="F82" s="549"/>
      <c r="G82" s="550"/>
      <c r="H82" s="549"/>
      <c r="I82" s="550"/>
    </row>
  </sheetData>
  <mergeCells count="9">
    <mergeCell ref="B6:B9"/>
    <mergeCell ref="D6:I6"/>
    <mergeCell ref="D7:F7"/>
    <mergeCell ref="J2:P2"/>
    <mergeCell ref="A2:I2"/>
    <mergeCell ref="G7:I7"/>
    <mergeCell ref="J6:L6"/>
    <mergeCell ref="M6:P7"/>
    <mergeCell ref="J7:L7"/>
  </mergeCells>
  <printOptions/>
  <pageMargins left="1.1811023622047245" right="1.1811023622047245" top="1.5748031496062993" bottom="1.5748031496062993" header="0.5118110236220472" footer="0.9055118110236221"/>
  <pageSetup firstPageNumber="12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5.xml><?xml version="1.0" encoding="utf-8"?>
<worksheet xmlns="http://schemas.openxmlformats.org/spreadsheetml/2006/main" xmlns:r="http://schemas.openxmlformats.org/officeDocument/2006/relationships">
  <dimension ref="A1:N40"/>
  <sheetViews>
    <sheetView showGridLines="0" zoomScale="120" zoomScaleNormal="120" workbookViewId="0" topLeftCell="A1">
      <selection activeCell="B1" sqref="B1"/>
    </sheetView>
  </sheetViews>
  <sheetFormatPr defaultColWidth="9.00390625" defaultRowHeight="16.5"/>
  <cols>
    <col min="1" max="1" width="0.5" style="84" customWidth="1"/>
    <col min="2" max="2" width="19.125" style="84" customWidth="1"/>
    <col min="3" max="3" width="0.5" style="84" customWidth="1"/>
    <col min="4" max="5" width="9.625" style="84" customWidth="1"/>
    <col min="6" max="7" width="13.125" style="84" customWidth="1"/>
    <col min="8" max="8" width="9.125" style="84" customWidth="1"/>
    <col min="9" max="9" width="12.625" style="84" customWidth="1"/>
    <col min="10" max="10" width="11.125" style="84" customWidth="1"/>
    <col min="11" max="11" width="12.625" style="84" customWidth="1"/>
    <col min="12" max="12" width="13.125" style="84" customWidth="1"/>
    <col min="13" max="14" width="12.625" style="84" customWidth="1"/>
    <col min="15" max="16384" width="9.00390625" style="84" customWidth="1"/>
  </cols>
  <sheetData>
    <row r="1" spans="1:14" s="1" customFormat="1" ht="18" customHeight="1">
      <c r="A1" s="186" t="s">
        <v>973</v>
      </c>
      <c r="N1" s="86" t="s">
        <v>981</v>
      </c>
    </row>
    <row r="2" spans="1:14" s="5" customFormat="1" ht="25.5" customHeight="1">
      <c r="A2" s="860" t="s">
        <v>131</v>
      </c>
      <c r="B2" s="861"/>
      <c r="C2" s="861"/>
      <c r="D2" s="861"/>
      <c r="E2" s="861"/>
      <c r="F2" s="861"/>
      <c r="G2" s="861"/>
      <c r="H2" s="861"/>
      <c r="I2" s="886" t="s">
        <v>132</v>
      </c>
      <c r="J2" s="886"/>
      <c r="K2" s="886"/>
      <c r="L2" s="886"/>
      <c r="M2" s="886"/>
      <c r="N2" s="886"/>
    </row>
    <row r="3" spans="1:8" s="1" customFormat="1" ht="15" customHeight="1" thickBot="1">
      <c r="A3" s="194"/>
      <c r="B3" s="194"/>
      <c r="C3" s="194"/>
      <c r="H3" s="38"/>
    </row>
    <row r="4" spans="1:14" s="1" customFormat="1" ht="18.75" customHeight="1">
      <c r="A4" s="130"/>
      <c r="B4" s="866" t="s">
        <v>11</v>
      </c>
      <c r="C4" s="131"/>
      <c r="D4" s="862" t="s">
        <v>816</v>
      </c>
      <c r="E4" s="863"/>
      <c r="F4" s="863"/>
      <c r="G4" s="863"/>
      <c r="H4" s="864"/>
      <c r="I4" s="132"/>
      <c r="J4" s="851" t="s">
        <v>817</v>
      </c>
      <c r="K4" s="852"/>
      <c r="L4" s="852"/>
      <c r="M4" s="852"/>
      <c r="N4" s="852"/>
    </row>
    <row r="5" spans="1:14" s="1" customFormat="1" ht="18.75" customHeight="1">
      <c r="A5" s="195"/>
      <c r="B5" s="849"/>
      <c r="C5" s="196"/>
      <c r="D5" s="197" t="s">
        <v>564</v>
      </c>
      <c r="E5" s="198" t="s">
        <v>565</v>
      </c>
      <c r="F5" s="865" t="s">
        <v>566</v>
      </c>
      <c r="G5" s="846"/>
      <c r="H5" s="198" t="s">
        <v>567</v>
      </c>
      <c r="I5" s="853" t="s">
        <v>12</v>
      </c>
      <c r="J5" s="865" t="s">
        <v>564</v>
      </c>
      <c r="K5" s="865" t="s">
        <v>568</v>
      </c>
      <c r="L5" s="865" t="s">
        <v>569</v>
      </c>
      <c r="M5" s="198" t="s">
        <v>567</v>
      </c>
      <c r="N5" s="857" t="s">
        <v>12</v>
      </c>
    </row>
    <row r="6" spans="1:14" s="1" customFormat="1" ht="18.75" customHeight="1">
      <c r="A6" s="199"/>
      <c r="B6" s="849"/>
      <c r="C6" s="200"/>
      <c r="D6" s="201"/>
      <c r="E6" s="202"/>
      <c r="F6" s="198" t="s">
        <v>133</v>
      </c>
      <c r="G6" s="198" t="s">
        <v>134</v>
      </c>
      <c r="H6" s="203" t="s">
        <v>976</v>
      </c>
      <c r="I6" s="854"/>
      <c r="J6" s="847"/>
      <c r="K6" s="847"/>
      <c r="L6" s="847"/>
      <c r="M6" s="203" t="s">
        <v>976</v>
      </c>
      <c r="N6" s="848"/>
    </row>
    <row r="7" spans="1:14" s="1" customFormat="1" ht="27.75" customHeight="1" thickBot="1">
      <c r="A7" s="179"/>
      <c r="B7" s="850"/>
      <c r="C7" s="204"/>
      <c r="D7" s="137" t="s">
        <v>570</v>
      </c>
      <c r="E7" s="138" t="s">
        <v>571</v>
      </c>
      <c r="F7" s="138" t="s">
        <v>572</v>
      </c>
      <c r="G7" s="138" t="s">
        <v>573</v>
      </c>
      <c r="H7" s="138" t="s">
        <v>574</v>
      </c>
      <c r="I7" s="178" t="s">
        <v>575</v>
      </c>
      <c r="J7" s="138" t="s">
        <v>570</v>
      </c>
      <c r="K7" s="138" t="s">
        <v>571</v>
      </c>
      <c r="L7" s="138" t="s">
        <v>576</v>
      </c>
      <c r="M7" s="138" t="s">
        <v>574</v>
      </c>
      <c r="N7" s="177" t="s">
        <v>575</v>
      </c>
    </row>
    <row r="8" spans="1:14" s="1" customFormat="1" ht="18" customHeight="1">
      <c r="A8" s="133"/>
      <c r="B8" s="205" t="s">
        <v>1182</v>
      </c>
      <c r="C8" s="134"/>
      <c r="D8" s="97">
        <v>37283</v>
      </c>
      <c r="E8" s="98">
        <v>33676</v>
      </c>
      <c r="F8" s="98">
        <v>1043</v>
      </c>
      <c r="G8" s="98">
        <v>1248</v>
      </c>
      <c r="H8" s="98">
        <v>1216</v>
      </c>
      <c r="I8" s="99">
        <v>100</v>
      </c>
      <c r="J8" s="98">
        <v>230012</v>
      </c>
      <c r="K8" s="98">
        <v>207404</v>
      </c>
      <c r="L8" s="98">
        <v>15225</v>
      </c>
      <c r="M8" s="98">
        <v>6818</v>
      </c>
      <c r="N8" s="100">
        <v>565</v>
      </c>
    </row>
    <row r="9" spans="1:14" s="1" customFormat="1" ht="18" customHeight="1">
      <c r="A9" s="133"/>
      <c r="B9" s="205" t="s">
        <v>577</v>
      </c>
      <c r="C9" s="134"/>
      <c r="D9" s="97">
        <v>36510</v>
      </c>
      <c r="E9" s="98">
        <v>32158</v>
      </c>
      <c r="F9" s="98">
        <v>949</v>
      </c>
      <c r="G9" s="98">
        <v>2075</v>
      </c>
      <c r="H9" s="98">
        <v>1207</v>
      </c>
      <c r="I9" s="99">
        <v>121</v>
      </c>
      <c r="J9" s="98">
        <v>210297</v>
      </c>
      <c r="K9" s="98">
        <v>182884</v>
      </c>
      <c r="L9" s="98">
        <v>19199</v>
      </c>
      <c r="M9" s="98">
        <v>7634</v>
      </c>
      <c r="N9" s="100">
        <v>580</v>
      </c>
    </row>
    <row r="10" spans="1:14" s="1" customFormat="1" ht="18" customHeight="1">
      <c r="A10" s="133"/>
      <c r="B10" s="205" t="s">
        <v>578</v>
      </c>
      <c r="C10" s="134"/>
      <c r="D10" s="97">
        <v>37545</v>
      </c>
      <c r="E10" s="98">
        <v>35697</v>
      </c>
      <c r="F10" s="98">
        <v>249</v>
      </c>
      <c r="G10" s="98">
        <v>774</v>
      </c>
      <c r="H10" s="98">
        <v>681</v>
      </c>
      <c r="I10" s="99">
        <v>144</v>
      </c>
      <c r="J10" s="98">
        <v>222912</v>
      </c>
      <c r="K10" s="98">
        <v>212093</v>
      </c>
      <c r="L10" s="98">
        <v>6031</v>
      </c>
      <c r="M10" s="98">
        <v>4005</v>
      </c>
      <c r="N10" s="100">
        <v>783</v>
      </c>
    </row>
    <row r="11" spans="1:14" s="1" customFormat="1" ht="6" customHeight="1">
      <c r="A11" s="133"/>
      <c r="B11" s="206"/>
      <c r="C11" s="134"/>
      <c r="D11" s="97"/>
      <c r="E11" s="98"/>
      <c r="F11" s="98"/>
      <c r="G11" s="98"/>
      <c r="H11" s="98"/>
      <c r="I11" s="99"/>
      <c r="J11" s="98"/>
      <c r="K11" s="98"/>
      <c r="L11" s="98"/>
      <c r="M11" s="98"/>
      <c r="N11" s="100"/>
    </row>
    <row r="12" spans="1:14" s="1" customFormat="1" ht="18" customHeight="1">
      <c r="A12" s="133"/>
      <c r="B12" s="205" t="s">
        <v>579</v>
      </c>
      <c r="C12" s="134"/>
      <c r="D12" s="97">
        <v>38058</v>
      </c>
      <c r="E12" s="98">
        <v>35302</v>
      </c>
      <c r="F12" s="98">
        <v>345</v>
      </c>
      <c r="G12" s="98">
        <v>1365</v>
      </c>
      <c r="H12" s="98">
        <v>873</v>
      </c>
      <c r="I12" s="99">
        <v>173</v>
      </c>
      <c r="J12" s="98">
        <v>202732</v>
      </c>
      <c r="K12" s="98">
        <v>189756</v>
      </c>
      <c r="L12" s="98">
        <v>8384</v>
      </c>
      <c r="M12" s="98">
        <v>3720</v>
      </c>
      <c r="N12" s="100">
        <v>872</v>
      </c>
    </row>
    <row r="13" spans="1:14" s="1" customFormat="1" ht="18" customHeight="1">
      <c r="A13" s="133"/>
      <c r="B13" s="205" t="s">
        <v>580</v>
      </c>
      <c r="C13" s="134"/>
      <c r="D13" s="97">
        <v>35889</v>
      </c>
      <c r="E13" s="98">
        <v>34745</v>
      </c>
      <c r="F13" s="98">
        <v>608</v>
      </c>
      <c r="G13" s="98">
        <v>1524</v>
      </c>
      <c r="H13" s="98">
        <v>565</v>
      </c>
      <c r="I13" s="99">
        <v>198</v>
      </c>
      <c r="J13" s="98">
        <v>189455</v>
      </c>
      <c r="K13" s="98">
        <v>174834</v>
      </c>
      <c r="L13" s="98">
        <v>11573</v>
      </c>
      <c r="M13" s="98">
        <v>2454</v>
      </c>
      <c r="N13" s="100">
        <v>594</v>
      </c>
    </row>
    <row r="14" spans="1:14" s="1" customFormat="1" ht="18" customHeight="1">
      <c r="A14" s="133"/>
      <c r="B14" s="205" t="s">
        <v>581</v>
      </c>
      <c r="C14" s="134"/>
      <c r="D14" s="97">
        <v>41443</v>
      </c>
      <c r="E14" s="98">
        <v>38970</v>
      </c>
      <c r="F14" s="98">
        <v>579</v>
      </c>
      <c r="G14" s="98">
        <v>602</v>
      </c>
      <c r="H14" s="98">
        <v>1207</v>
      </c>
      <c r="I14" s="99">
        <v>85</v>
      </c>
      <c r="J14" s="98">
        <v>211147</v>
      </c>
      <c r="K14" s="98">
        <v>198681</v>
      </c>
      <c r="L14" s="98">
        <v>6823</v>
      </c>
      <c r="M14" s="98">
        <v>5184</v>
      </c>
      <c r="N14" s="100">
        <v>459</v>
      </c>
    </row>
    <row r="15" spans="1:14" s="1" customFormat="1" ht="6" customHeight="1">
      <c r="A15" s="133"/>
      <c r="B15" s="206"/>
      <c r="C15" s="134"/>
      <c r="D15" s="97"/>
      <c r="E15" s="98"/>
      <c r="F15" s="98"/>
      <c r="G15" s="98"/>
      <c r="H15" s="98"/>
      <c r="I15" s="99"/>
      <c r="J15" s="98"/>
      <c r="K15" s="98"/>
      <c r="L15" s="98"/>
      <c r="M15" s="98"/>
      <c r="N15" s="100"/>
    </row>
    <row r="16" spans="1:14" s="1" customFormat="1" ht="18" customHeight="1">
      <c r="A16" s="133"/>
      <c r="B16" s="205" t="s">
        <v>582</v>
      </c>
      <c r="C16" s="134"/>
      <c r="D16" s="98">
        <v>43244</v>
      </c>
      <c r="E16" s="98">
        <v>41045</v>
      </c>
      <c r="F16" s="98">
        <v>408</v>
      </c>
      <c r="G16" s="98">
        <v>502</v>
      </c>
      <c r="H16" s="98">
        <v>1207</v>
      </c>
      <c r="I16" s="99">
        <v>82</v>
      </c>
      <c r="J16" s="98">
        <v>217930</v>
      </c>
      <c r="K16" s="98">
        <v>207813</v>
      </c>
      <c r="L16" s="98">
        <v>4987</v>
      </c>
      <c r="M16" s="98">
        <v>4723</v>
      </c>
      <c r="N16" s="100">
        <v>407</v>
      </c>
    </row>
    <row r="17" spans="1:14" s="1" customFormat="1" ht="18" customHeight="1">
      <c r="A17" s="133"/>
      <c r="B17" s="205" t="s">
        <v>583</v>
      </c>
      <c r="C17" s="134"/>
      <c r="D17" s="98">
        <v>42725</v>
      </c>
      <c r="E17" s="98">
        <v>41500</v>
      </c>
      <c r="F17" s="98">
        <v>106</v>
      </c>
      <c r="G17" s="98">
        <v>355</v>
      </c>
      <c r="H17" s="98">
        <v>682</v>
      </c>
      <c r="I17" s="99">
        <v>82</v>
      </c>
      <c r="J17" s="98">
        <v>189001</v>
      </c>
      <c r="K17" s="98">
        <v>183226</v>
      </c>
      <c r="L17" s="98">
        <v>2006</v>
      </c>
      <c r="M17" s="98">
        <v>3441</v>
      </c>
      <c r="N17" s="100">
        <v>328</v>
      </c>
    </row>
    <row r="18" spans="1:14" s="1" customFormat="1" ht="18" customHeight="1">
      <c r="A18" s="133"/>
      <c r="B18" s="205" t="s">
        <v>584</v>
      </c>
      <c r="C18" s="134"/>
      <c r="D18" s="97">
        <v>42257</v>
      </c>
      <c r="E18" s="98">
        <v>40575</v>
      </c>
      <c r="F18" s="98">
        <v>214</v>
      </c>
      <c r="G18" s="98">
        <v>389</v>
      </c>
      <c r="H18" s="98">
        <v>989</v>
      </c>
      <c r="I18" s="99">
        <v>90</v>
      </c>
      <c r="J18" s="98">
        <v>188332</v>
      </c>
      <c r="K18" s="98">
        <v>180344</v>
      </c>
      <c r="L18" s="98">
        <v>2989</v>
      </c>
      <c r="M18" s="98">
        <v>4625</v>
      </c>
      <c r="N18" s="100">
        <v>374</v>
      </c>
    </row>
    <row r="19" spans="1:14" s="1" customFormat="1" ht="6" customHeight="1">
      <c r="A19" s="133"/>
      <c r="B19" s="206"/>
      <c r="C19" s="134"/>
      <c r="D19" s="97"/>
      <c r="E19" s="98"/>
      <c r="F19" s="98"/>
      <c r="G19" s="98"/>
      <c r="H19" s="98"/>
      <c r="I19" s="99"/>
      <c r="J19" s="98"/>
      <c r="K19" s="98"/>
      <c r="L19" s="98"/>
      <c r="M19" s="98"/>
      <c r="N19" s="100"/>
    </row>
    <row r="20" spans="1:14" s="1" customFormat="1" ht="18" customHeight="1">
      <c r="A20" s="133"/>
      <c r="B20" s="205" t="s">
        <v>585</v>
      </c>
      <c r="C20" s="134"/>
      <c r="D20" s="97">
        <f>D22+D24+D25+D26+D29+D28+D30+D32+D33+D34+D36+D37+D38</f>
        <v>41848</v>
      </c>
      <c r="E20" s="98">
        <f>E22+E24+E25+E26+E29+E28+E30+E32+E33+E34+E36+E37+E38</f>
        <v>40277</v>
      </c>
      <c r="F20" s="98">
        <f>F22+F26+F29+F28+F30+F32+F33+F34+F36+F37+F38</f>
        <v>290</v>
      </c>
      <c r="G20" s="98">
        <f>G22+G24+G25+G26+G29+G28+G30+G32+G33+G34+G36+G37+G38</f>
        <v>401</v>
      </c>
      <c r="H20" s="98">
        <f>H22+H24+H25+H26+H29+H28+H30+H32+H33+H34+H36+H37+H38</f>
        <v>796</v>
      </c>
      <c r="I20" s="99">
        <f>I25+I26+I29+I28+I30+I32+I33+I34+I36+I37</f>
        <v>84</v>
      </c>
      <c r="J20" s="98">
        <f>K20+L20+M20+N20</f>
        <v>184312</v>
      </c>
      <c r="K20" s="98">
        <f>K22+K24+K25+K26+K29+K28+K30+K32+K33+K34+K36+K37+K38</f>
        <v>177013</v>
      </c>
      <c r="L20" s="98">
        <f>L22+L24+L25+L26+L29+L28+L30+L32+L33+L34+L36+L37+L38</f>
        <v>3262</v>
      </c>
      <c r="M20" s="98">
        <f>M22+M24+M25+M26+M29+M28+M30+M32+M33+M34+M36+M37+M38</f>
        <v>3702</v>
      </c>
      <c r="N20" s="100">
        <f>N25+N26+N29+N28+N30+N32+N33+N34+N36+N37</f>
        <v>335</v>
      </c>
    </row>
    <row r="21" spans="1:14" s="1" customFormat="1" ht="6" customHeight="1">
      <c r="A21" s="133"/>
      <c r="B21" s="43"/>
      <c r="C21" s="134"/>
      <c r="D21" s="97"/>
      <c r="E21" s="98"/>
      <c r="F21" s="98"/>
      <c r="G21" s="98"/>
      <c r="H21" s="98"/>
      <c r="I21" s="99"/>
      <c r="J21" s="98"/>
      <c r="K21" s="98"/>
      <c r="L21" s="98"/>
      <c r="M21" s="98"/>
      <c r="N21" s="100"/>
    </row>
    <row r="22" spans="1:14" s="397" customFormat="1" ht="18" customHeight="1">
      <c r="A22" s="396"/>
      <c r="B22" s="687" t="s">
        <v>586</v>
      </c>
      <c r="C22" s="406"/>
      <c r="D22" s="407">
        <f>E22+F22+G22+H22</f>
        <v>2144</v>
      </c>
      <c r="E22" s="407">
        <v>2081</v>
      </c>
      <c r="F22" s="409">
        <v>13</v>
      </c>
      <c r="G22" s="409">
        <v>17</v>
      </c>
      <c r="H22" s="409">
        <v>33</v>
      </c>
      <c r="I22" s="536" t="s">
        <v>1005</v>
      </c>
      <c r="J22" s="98">
        <f>K22+L22+M22</f>
        <v>9212</v>
      </c>
      <c r="K22" s="407">
        <v>8931</v>
      </c>
      <c r="L22" s="411">
        <v>130</v>
      </c>
      <c r="M22" s="409">
        <v>151</v>
      </c>
      <c r="N22" s="537" t="s">
        <v>1005</v>
      </c>
    </row>
    <row r="23" spans="1:14" s="397" customFormat="1" ht="6" customHeight="1">
      <c r="A23" s="396"/>
      <c r="B23" s="688"/>
      <c r="C23" s="406"/>
      <c r="D23" s="407"/>
      <c r="E23" s="407"/>
      <c r="F23" s="407"/>
      <c r="G23" s="407"/>
      <c r="H23" s="409"/>
      <c r="I23" s="410"/>
      <c r="J23" s="407"/>
      <c r="K23" s="407"/>
      <c r="L23" s="407"/>
      <c r="M23" s="407"/>
      <c r="N23" s="412"/>
    </row>
    <row r="24" spans="1:14" s="397" customFormat="1" ht="18" customHeight="1">
      <c r="A24" s="396"/>
      <c r="B24" s="687" t="s">
        <v>818</v>
      </c>
      <c r="C24" s="406"/>
      <c r="D24" s="407">
        <f>E24+G24+H24</f>
        <v>4127</v>
      </c>
      <c r="E24" s="407">
        <v>4078</v>
      </c>
      <c r="F24" s="408" t="s">
        <v>819</v>
      </c>
      <c r="G24" s="409">
        <v>20</v>
      </c>
      <c r="H24" s="409">
        <v>29</v>
      </c>
      <c r="I24" s="536" t="s">
        <v>819</v>
      </c>
      <c r="J24" s="98">
        <f>K24+L24+M24</f>
        <v>19295</v>
      </c>
      <c r="K24" s="407">
        <v>19068</v>
      </c>
      <c r="L24" s="411">
        <v>92</v>
      </c>
      <c r="M24" s="409">
        <v>135</v>
      </c>
      <c r="N24" s="537" t="s">
        <v>819</v>
      </c>
    </row>
    <row r="25" spans="1:14" s="397" customFormat="1" ht="18" customHeight="1">
      <c r="A25" s="396"/>
      <c r="B25" s="687" t="s">
        <v>820</v>
      </c>
      <c r="C25" s="406"/>
      <c r="D25" s="407">
        <f>E25+G25+H25+I25</f>
        <v>2472</v>
      </c>
      <c r="E25" s="407">
        <v>2418</v>
      </c>
      <c r="F25" s="408" t="s">
        <v>819</v>
      </c>
      <c r="G25" s="409">
        <v>19</v>
      </c>
      <c r="H25" s="409">
        <v>29</v>
      </c>
      <c r="I25" s="410">
        <v>6</v>
      </c>
      <c r="J25" s="98">
        <f>K25+L25+M25+N25</f>
        <v>11838</v>
      </c>
      <c r="K25" s="407">
        <v>11591</v>
      </c>
      <c r="L25" s="411">
        <v>91</v>
      </c>
      <c r="M25" s="409">
        <v>131</v>
      </c>
      <c r="N25" s="412">
        <v>25</v>
      </c>
    </row>
    <row r="26" spans="1:14" s="397" customFormat="1" ht="18" customHeight="1">
      <c r="A26" s="396"/>
      <c r="B26" s="687" t="s">
        <v>821</v>
      </c>
      <c r="C26" s="406"/>
      <c r="D26" s="407">
        <f>E26+F26+G26+H26+I26</f>
        <v>1689</v>
      </c>
      <c r="E26" s="407">
        <v>1540</v>
      </c>
      <c r="F26" s="409">
        <v>35</v>
      </c>
      <c r="G26" s="409">
        <v>55</v>
      </c>
      <c r="H26" s="409">
        <v>52</v>
      </c>
      <c r="I26" s="411">
        <v>7</v>
      </c>
      <c r="J26" s="98">
        <f>K26+L26+M26+N26</f>
        <v>7038</v>
      </c>
      <c r="K26" s="407">
        <v>6339</v>
      </c>
      <c r="L26" s="407">
        <v>421</v>
      </c>
      <c r="M26" s="409">
        <v>251</v>
      </c>
      <c r="N26" s="413">
        <v>27</v>
      </c>
    </row>
    <row r="27" spans="1:14" s="397" customFormat="1" ht="6" customHeight="1">
      <c r="A27" s="396"/>
      <c r="B27" s="688"/>
      <c r="C27" s="406"/>
      <c r="D27" s="407"/>
      <c r="E27" s="407"/>
      <c r="F27" s="407"/>
      <c r="G27" s="407"/>
      <c r="H27" s="407"/>
      <c r="I27" s="410"/>
      <c r="J27" s="407"/>
      <c r="K27" s="407"/>
      <c r="L27" s="407"/>
      <c r="M27" s="407"/>
      <c r="N27" s="412"/>
    </row>
    <row r="28" spans="1:14" s="397" customFormat="1" ht="18" customHeight="1">
      <c r="A28" s="396"/>
      <c r="B28" s="687" t="s">
        <v>651</v>
      </c>
      <c r="C28" s="406"/>
      <c r="D28" s="407">
        <f>E28+F28+G28+H28+I28</f>
        <v>4109</v>
      </c>
      <c r="E28" s="407">
        <v>4034</v>
      </c>
      <c r="F28" s="409">
        <v>26</v>
      </c>
      <c r="G28" s="409">
        <v>17</v>
      </c>
      <c r="H28" s="409">
        <v>23</v>
      </c>
      <c r="I28" s="410">
        <v>9</v>
      </c>
      <c r="J28" s="98">
        <f>K28+L28+M28+N28</f>
        <v>18452</v>
      </c>
      <c r="K28" s="407">
        <v>18084</v>
      </c>
      <c r="L28" s="409">
        <v>214</v>
      </c>
      <c r="M28" s="409">
        <v>117</v>
      </c>
      <c r="N28" s="412">
        <v>37</v>
      </c>
    </row>
    <row r="29" spans="1:14" s="397" customFormat="1" ht="18" customHeight="1">
      <c r="A29" s="396"/>
      <c r="B29" s="687" t="s">
        <v>822</v>
      </c>
      <c r="C29" s="406"/>
      <c r="D29" s="407">
        <f>E29+F29+G29+H29+I29</f>
        <v>3582</v>
      </c>
      <c r="E29" s="407">
        <v>3390</v>
      </c>
      <c r="F29" s="409">
        <v>31</v>
      </c>
      <c r="G29" s="407">
        <v>45</v>
      </c>
      <c r="H29" s="409">
        <v>112</v>
      </c>
      <c r="I29" s="411">
        <v>4</v>
      </c>
      <c r="J29" s="98">
        <f>K29+L29+M29+N29</f>
        <v>15166</v>
      </c>
      <c r="K29" s="407">
        <v>14282</v>
      </c>
      <c r="L29" s="411">
        <v>337</v>
      </c>
      <c r="M29" s="409">
        <v>532</v>
      </c>
      <c r="N29" s="413">
        <v>15</v>
      </c>
    </row>
    <row r="30" spans="1:14" s="397" customFormat="1" ht="18" customHeight="1">
      <c r="A30" s="396"/>
      <c r="B30" s="687" t="s">
        <v>823</v>
      </c>
      <c r="C30" s="406"/>
      <c r="D30" s="407">
        <f>E30+F30+G30+H30+I30</f>
        <v>3671</v>
      </c>
      <c r="E30" s="407">
        <v>3545</v>
      </c>
      <c r="F30" s="409">
        <v>14</v>
      </c>
      <c r="G30" s="407">
        <v>37</v>
      </c>
      <c r="H30" s="409">
        <v>71</v>
      </c>
      <c r="I30" s="411">
        <v>4</v>
      </c>
      <c r="J30" s="98">
        <f>K30+L30+M30+N30</f>
        <v>17925</v>
      </c>
      <c r="K30" s="407">
        <v>17362</v>
      </c>
      <c r="L30" s="407">
        <v>247</v>
      </c>
      <c r="M30" s="409">
        <v>299</v>
      </c>
      <c r="N30" s="413">
        <v>17</v>
      </c>
    </row>
    <row r="31" spans="1:14" s="397" customFormat="1" ht="6" customHeight="1">
      <c r="A31" s="396"/>
      <c r="B31" s="688"/>
      <c r="C31" s="406"/>
      <c r="D31" s="407"/>
      <c r="E31" s="407"/>
      <c r="F31" s="409"/>
      <c r="G31" s="407"/>
      <c r="H31" s="407"/>
      <c r="I31" s="410"/>
      <c r="J31" s="407"/>
      <c r="K31" s="407"/>
      <c r="L31" s="407"/>
      <c r="M31" s="407"/>
      <c r="N31" s="412"/>
    </row>
    <row r="32" spans="1:14" s="397" customFormat="1" ht="18" customHeight="1">
      <c r="A32" s="396"/>
      <c r="B32" s="687" t="s">
        <v>824</v>
      </c>
      <c r="C32" s="406"/>
      <c r="D32" s="407">
        <f aca="true" t="shared" si="0" ref="D32:D37">E32+F32+G32+H32+I32</f>
        <v>4959</v>
      </c>
      <c r="E32" s="407">
        <v>4777</v>
      </c>
      <c r="F32" s="409">
        <v>43</v>
      </c>
      <c r="G32" s="407">
        <v>44</v>
      </c>
      <c r="H32" s="409">
        <v>76</v>
      </c>
      <c r="I32" s="410">
        <v>19</v>
      </c>
      <c r="J32" s="98">
        <f>K32+L32+M32+N32</f>
        <v>21554</v>
      </c>
      <c r="K32" s="407">
        <v>20683</v>
      </c>
      <c r="L32" s="407">
        <v>423</v>
      </c>
      <c r="M32" s="409">
        <v>371</v>
      </c>
      <c r="N32" s="412">
        <v>77</v>
      </c>
    </row>
    <row r="33" spans="1:14" s="397" customFormat="1" ht="18" customHeight="1">
      <c r="A33" s="396"/>
      <c r="B33" s="687" t="s">
        <v>825</v>
      </c>
      <c r="C33" s="406"/>
      <c r="D33" s="407">
        <f t="shared" si="0"/>
        <v>1573</v>
      </c>
      <c r="E33" s="407">
        <v>1508</v>
      </c>
      <c r="F33" s="409">
        <v>20</v>
      </c>
      <c r="G33" s="409">
        <v>9</v>
      </c>
      <c r="H33" s="409">
        <v>29</v>
      </c>
      <c r="I33" s="411">
        <v>7</v>
      </c>
      <c r="J33" s="98">
        <f>K33+L33+M33+N33</f>
        <v>7035</v>
      </c>
      <c r="K33" s="407">
        <v>6734</v>
      </c>
      <c r="L33" s="407">
        <v>132</v>
      </c>
      <c r="M33" s="409">
        <v>139</v>
      </c>
      <c r="N33" s="413">
        <v>30</v>
      </c>
    </row>
    <row r="34" spans="1:14" s="397" customFormat="1" ht="18" customHeight="1">
      <c r="A34" s="396"/>
      <c r="B34" s="687" t="s">
        <v>826</v>
      </c>
      <c r="C34" s="406"/>
      <c r="D34" s="407">
        <f t="shared" si="0"/>
        <v>2310</v>
      </c>
      <c r="E34" s="407">
        <v>2151</v>
      </c>
      <c r="F34" s="409">
        <v>39</v>
      </c>
      <c r="G34" s="407">
        <v>53</v>
      </c>
      <c r="H34" s="407">
        <v>58</v>
      </c>
      <c r="I34" s="410">
        <v>9</v>
      </c>
      <c r="J34" s="98">
        <f>K34+L34+M34+N34</f>
        <v>10792</v>
      </c>
      <c r="K34" s="407">
        <v>10041</v>
      </c>
      <c r="L34" s="407">
        <v>434</v>
      </c>
      <c r="M34" s="407">
        <v>279</v>
      </c>
      <c r="N34" s="412">
        <v>38</v>
      </c>
    </row>
    <row r="35" spans="1:14" s="397" customFormat="1" ht="6" customHeight="1">
      <c r="A35" s="396"/>
      <c r="B35" s="688"/>
      <c r="C35" s="406"/>
      <c r="D35" s="407"/>
      <c r="E35" s="407"/>
      <c r="F35" s="407"/>
      <c r="G35" s="407"/>
      <c r="H35" s="407"/>
      <c r="I35" s="410"/>
      <c r="J35" s="407"/>
      <c r="K35" s="407"/>
      <c r="L35" s="407"/>
      <c r="M35" s="407"/>
      <c r="N35" s="412"/>
    </row>
    <row r="36" spans="1:14" s="397" customFormat="1" ht="18" customHeight="1">
      <c r="A36" s="396"/>
      <c r="B36" s="687" t="s">
        <v>827</v>
      </c>
      <c r="C36" s="406"/>
      <c r="D36" s="407">
        <f t="shared" si="0"/>
        <v>5035</v>
      </c>
      <c r="E36" s="407">
        <v>4891</v>
      </c>
      <c r="F36" s="409">
        <v>32</v>
      </c>
      <c r="G36" s="409">
        <v>53</v>
      </c>
      <c r="H36" s="409">
        <v>46</v>
      </c>
      <c r="I36" s="411">
        <v>13</v>
      </c>
      <c r="J36" s="98">
        <f>K36+L36+M36+N36</f>
        <v>20579</v>
      </c>
      <c r="K36" s="407">
        <v>19896</v>
      </c>
      <c r="L36" s="409">
        <v>414</v>
      </c>
      <c r="M36" s="409">
        <v>223</v>
      </c>
      <c r="N36" s="413">
        <v>46</v>
      </c>
    </row>
    <row r="37" spans="1:14" s="397" customFormat="1" ht="18" customHeight="1">
      <c r="A37" s="396"/>
      <c r="B37" s="687" t="s">
        <v>828</v>
      </c>
      <c r="C37" s="406"/>
      <c r="D37" s="407">
        <f t="shared" si="0"/>
        <v>4755</v>
      </c>
      <c r="E37" s="407">
        <v>4599</v>
      </c>
      <c r="F37" s="409">
        <v>27</v>
      </c>
      <c r="G37" s="407">
        <v>22</v>
      </c>
      <c r="H37" s="407">
        <v>101</v>
      </c>
      <c r="I37" s="411">
        <v>6</v>
      </c>
      <c r="J37" s="98">
        <f>K37+L37+M37+N37</f>
        <v>20483</v>
      </c>
      <c r="K37" s="407">
        <v>19759</v>
      </c>
      <c r="L37" s="407">
        <v>231</v>
      </c>
      <c r="M37" s="407">
        <v>470</v>
      </c>
      <c r="N37" s="413">
        <v>23</v>
      </c>
    </row>
    <row r="38" spans="1:14" s="397" customFormat="1" ht="18" customHeight="1" thickBot="1">
      <c r="A38" s="398"/>
      <c r="B38" s="689" t="s">
        <v>829</v>
      </c>
      <c r="C38" s="414"/>
      <c r="D38" s="407">
        <f>E38+F38+G38+H38</f>
        <v>1422</v>
      </c>
      <c r="E38" s="415">
        <v>1265</v>
      </c>
      <c r="F38" s="415">
        <v>10</v>
      </c>
      <c r="G38" s="415">
        <v>10</v>
      </c>
      <c r="H38" s="415">
        <v>137</v>
      </c>
      <c r="I38" s="538" t="s">
        <v>819</v>
      </c>
      <c r="J38" s="173">
        <f>K38+L38+M38</f>
        <v>4943</v>
      </c>
      <c r="K38" s="415">
        <v>4243</v>
      </c>
      <c r="L38" s="415">
        <v>96</v>
      </c>
      <c r="M38" s="415">
        <v>604</v>
      </c>
      <c r="N38" s="539" t="s">
        <v>819</v>
      </c>
    </row>
    <row r="39" spans="1:9" s="816" customFormat="1" ht="15" customHeight="1">
      <c r="A39" s="843" t="s">
        <v>135</v>
      </c>
      <c r="B39" s="844"/>
      <c r="C39" s="844"/>
      <c r="D39" s="844"/>
      <c r="E39" s="844"/>
      <c r="F39" s="844"/>
      <c r="G39" s="844"/>
      <c r="H39" s="845"/>
      <c r="I39" s="816" t="s">
        <v>136</v>
      </c>
    </row>
    <row r="40" spans="1:9" s="816" customFormat="1" ht="15" customHeight="1">
      <c r="A40" s="855" t="s">
        <v>138</v>
      </c>
      <c r="B40" s="841"/>
      <c r="C40" s="841"/>
      <c r="D40" s="841"/>
      <c r="E40" s="841"/>
      <c r="F40" s="841"/>
      <c r="G40" s="841"/>
      <c r="H40" s="842"/>
      <c r="I40" s="816" t="s">
        <v>137</v>
      </c>
    </row>
  </sheetData>
  <mergeCells count="13">
    <mergeCell ref="I5:I6"/>
    <mergeCell ref="A40:H40"/>
    <mergeCell ref="A39:H39"/>
    <mergeCell ref="I2:N2"/>
    <mergeCell ref="A2:H2"/>
    <mergeCell ref="D4:H4"/>
    <mergeCell ref="F5:G5"/>
    <mergeCell ref="J5:J6"/>
    <mergeCell ref="K5:K6"/>
    <mergeCell ref="L5:L6"/>
    <mergeCell ref="N5:N6"/>
    <mergeCell ref="B4:B7"/>
    <mergeCell ref="J4:N4"/>
  </mergeCells>
  <printOptions/>
  <pageMargins left="1.1811023622047245" right="1.1811023622047245" top="1.5748031496062993" bottom="1.5748031496062993" header="0.5118110236220472" footer="0.9055118110236221"/>
  <pageSetup firstPageNumber="12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6.xml><?xml version="1.0" encoding="utf-8"?>
<worksheet xmlns="http://schemas.openxmlformats.org/spreadsheetml/2006/main" xmlns:r="http://schemas.openxmlformats.org/officeDocument/2006/relationships">
  <dimension ref="A1:Q39"/>
  <sheetViews>
    <sheetView showGridLines="0" zoomScale="120" zoomScaleNormal="120" workbookViewId="0" topLeftCell="A1">
      <selection activeCell="B1" sqref="B1"/>
    </sheetView>
  </sheetViews>
  <sheetFormatPr defaultColWidth="9.00390625" defaultRowHeight="16.5"/>
  <cols>
    <col min="1" max="1" width="0.5" style="84" customWidth="1"/>
    <col min="2" max="2" width="19.125" style="84" customWidth="1"/>
    <col min="3" max="3" width="0.5" style="84" customWidth="1"/>
    <col min="4" max="4" width="9.875" style="84" customWidth="1"/>
    <col min="5" max="5" width="8.625" style="84" customWidth="1"/>
    <col min="6" max="6" width="9.875" style="84" customWidth="1"/>
    <col min="7" max="7" width="8.625" style="84" customWidth="1"/>
    <col min="8" max="8" width="9.875" style="84" customWidth="1"/>
    <col min="9" max="9" width="8.125" style="84" customWidth="1"/>
    <col min="10" max="10" width="10.125" style="84" customWidth="1"/>
    <col min="11" max="11" width="8.625" style="84" customWidth="1"/>
    <col min="12" max="12" width="10.125" style="84" customWidth="1"/>
    <col min="13" max="13" width="8.625" style="84" customWidth="1"/>
    <col min="14" max="14" width="10.125" style="84" customWidth="1"/>
    <col min="15" max="15" width="8.625" style="84" customWidth="1"/>
    <col min="16" max="16" width="10.125" style="84" customWidth="1"/>
    <col min="17" max="17" width="8.625" style="84" customWidth="1"/>
    <col min="18" max="16384" width="9.00390625" style="84" customWidth="1"/>
  </cols>
  <sheetData>
    <row r="1" spans="1:17" s="1" customFormat="1" ht="18" customHeight="1">
      <c r="A1" s="186" t="s">
        <v>973</v>
      </c>
      <c r="Q1" s="86" t="s">
        <v>981</v>
      </c>
    </row>
    <row r="2" spans="1:17" s="5" customFormat="1" ht="25.5" customHeight="1">
      <c r="A2" s="887" t="s">
        <v>800</v>
      </c>
      <c r="B2" s="913"/>
      <c r="C2" s="913"/>
      <c r="D2" s="913"/>
      <c r="E2" s="913"/>
      <c r="F2" s="913"/>
      <c r="G2" s="913"/>
      <c r="H2" s="913"/>
      <c r="I2" s="913"/>
      <c r="J2" s="835" t="s">
        <v>655</v>
      </c>
      <c r="K2" s="835"/>
      <c r="L2" s="835"/>
      <c r="M2" s="835"/>
      <c r="N2" s="835"/>
      <c r="O2" s="835"/>
      <c r="P2" s="835"/>
      <c r="Q2" s="835"/>
    </row>
    <row r="3" spans="1:17" s="1" customFormat="1" ht="15" customHeight="1">
      <c r="A3" s="38"/>
      <c r="B3" s="38"/>
      <c r="C3" s="38"/>
      <c r="I3" s="253" t="s">
        <v>1194</v>
      </c>
      <c r="P3" s="833" t="s">
        <v>141</v>
      </c>
      <c r="Q3" s="833"/>
    </row>
    <row r="4" spans="1:17" s="1" customFormat="1" ht="15" customHeight="1" thickBot="1">
      <c r="A4" s="38"/>
      <c r="B4" s="38"/>
      <c r="C4" s="38"/>
      <c r="I4" s="38" t="s">
        <v>1195</v>
      </c>
      <c r="P4" s="834" t="s">
        <v>142</v>
      </c>
      <c r="Q4" s="834"/>
    </row>
    <row r="5" spans="1:17" s="1" customFormat="1" ht="33.75" customHeight="1">
      <c r="A5" s="165"/>
      <c r="B5" s="254" t="s">
        <v>980</v>
      </c>
      <c r="C5" s="166"/>
      <c r="D5" s="862" t="s">
        <v>1187</v>
      </c>
      <c r="E5" s="837"/>
      <c r="F5" s="836" t="s">
        <v>1188</v>
      </c>
      <c r="G5" s="837"/>
      <c r="H5" s="836" t="s">
        <v>1189</v>
      </c>
      <c r="I5" s="837"/>
      <c r="J5" s="839" t="s">
        <v>1190</v>
      </c>
      <c r="K5" s="837"/>
      <c r="L5" s="836" t="s">
        <v>1191</v>
      </c>
      <c r="M5" s="837"/>
      <c r="N5" s="836" t="s">
        <v>1192</v>
      </c>
      <c r="O5" s="837"/>
      <c r="P5" s="836" t="s">
        <v>1193</v>
      </c>
      <c r="Q5" s="838"/>
    </row>
    <row r="6" spans="1:17" s="1" customFormat="1" ht="33.75" customHeight="1" thickBot="1">
      <c r="A6" s="45"/>
      <c r="B6" s="45" t="s">
        <v>620</v>
      </c>
      <c r="C6" s="46"/>
      <c r="D6" s="255" t="s">
        <v>621</v>
      </c>
      <c r="E6" s="256" t="s">
        <v>622</v>
      </c>
      <c r="F6" s="257" t="s">
        <v>621</v>
      </c>
      <c r="G6" s="257" t="s">
        <v>622</v>
      </c>
      <c r="H6" s="257" t="s">
        <v>621</v>
      </c>
      <c r="I6" s="257" t="s">
        <v>622</v>
      </c>
      <c r="J6" s="258" t="s">
        <v>621</v>
      </c>
      <c r="K6" s="257" t="s">
        <v>622</v>
      </c>
      <c r="L6" s="257" t="s">
        <v>621</v>
      </c>
      <c r="M6" s="257" t="s">
        <v>622</v>
      </c>
      <c r="N6" s="257" t="s">
        <v>621</v>
      </c>
      <c r="O6" s="257" t="s">
        <v>622</v>
      </c>
      <c r="P6" s="257" t="s">
        <v>621</v>
      </c>
      <c r="Q6" s="256" t="s">
        <v>622</v>
      </c>
    </row>
    <row r="7" spans="1:17" s="1" customFormat="1" ht="18" customHeight="1">
      <c r="A7" s="41"/>
      <c r="B7" s="205" t="s">
        <v>577</v>
      </c>
      <c r="C7" s="42"/>
      <c r="D7" s="90">
        <v>110.6</v>
      </c>
      <c r="E7" s="98">
        <v>1529273</v>
      </c>
      <c r="F7" s="91">
        <v>72.51</v>
      </c>
      <c r="G7" s="98">
        <v>1313863</v>
      </c>
      <c r="H7" s="187" t="s">
        <v>1005</v>
      </c>
      <c r="I7" s="227" t="s">
        <v>1005</v>
      </c>
      <c r="J7" s="226" t="s">
        <v>1005</v>
      </c>
      <c r="K7" s="227" t="s">
        <v>1005</v>
      </c>
      <c r="L7" s="91">
        <v>31.89</v>
      </c>
      <c r="M7" s="98">
        <v>203010</v>
      </c>
      <c r="N7" s="187" t="s">
        <v>1005</v>
      </c>
      <c r="O7" s="227" t="s">
        <v>1005</v>
      </c>
      <c r="P7" s="91">
        <v>6.2</v>
      </c>
      <c r="Q7" s="100">
        <v>12400</v>
      </c>
    </row>
    <row r="8" spans="1:17" s="1" customFormat="1" ht="18" customHeight="1">
      <c r="A8" s="41"/>
      <c r="B8" s="205" t="s">
        <v>578</v>
      </c>
      <c r="C8" s="42"/>
      <c r="D8" s="92">
        <v>135.3</v>
      </c>
      <c r="E8" s="98">
        <v>1934592</v>
      </c>
      <c r="F8" s="91">
        <v>94.21</v>
      </c>
      <c r="G8" s="98">
        <v>1729964</v>
      </c>
      <c r="H8" s="187" t="s">
        <v>975</v>
      </c>
      <c r="I8" s="227" t="s">
        <v>975</v>
      </c>
      <c r="J8" s="226" t="s">
        <v>975</v>
      </c>
      <c r="K8" s="227" t="s">
        <v>975</v>
      </c>
      <c r="L8" s="91">
        <v>34.79</v>
      </c>
      <c r="M8" s="98">
        <v>191728</v>
      </c>
      <c r="N8" s="187" t="s">
        <v>975</v>
      </c>
      <c r="O8" s="227" t="s">
        <v>975</v>
      </c>
      <c r="P8" s="91">
        <v>6.3</v>
      </c>
      <c r="Q8" s="100">
        <v>12900</v>
      </c>
    </row>
    <row r="9" spans="1:17" s="1" customFormat="1" ht="18" customHeight="1">
      <c r="A9" s="41"/>
      <c r="B9" s="205" t="s">
        <v>579</v>
      </c>
      <c r="C9" s="42"/>
      <c r="D9" s="91">
        <v>143.97</v>
      </c>
      <c r="E9" s="98">
        <v>2066227</v>
      </c>
      <c r="F9" s="91">
        <v>83.89</v>
      </c>
      <c r="G9" s="98">
        <v>1776859</v>
      </c>
      <c r="H9" s="187" t="s">
        <v>1005</v>
      </c>
      <c r="I9" s="227" t="s">
        <v>1005</v>
      </c>
      <c r="J9" s="226" t="s">
        <v>1005</v>
      </c>
      <c r="K9" s="227" t="s">
        <v>1005</v>
      </c>
      <c r="L9" s="91">
        <v>49.58</v>
      </c>
      <c r="M9" s="98">
        <v>271868</v>
      </c>
      <c r="N9" s="187" t="s">
        <v>1005</v>
      </c>
      <c r="O9" s="227" t="s">
        <v>1005</v>
      </c>
      <c r="P9" s="91">
        <v>10.5</v>
      </c>
      <c r="Q9" s="100">
        <v>17500</v>
      </c>
    </row>
    <row r="10" spans="1:17" s="1" customFormat="1" ht="7.5" customHeight="1">
      <c r="A10" s="41"/>
      <c r="B10" s="206"/>
      <c r="C10" s="42"/>
      <c r="D10" s="91"/>
      <c r="E10" s="98"/>
      <c r="F10" s="91"/>
      <c r="G10" s="98"/>
      <c r="H10" s="91"/>
      <c r="I10" s="98"/>
      <c r="J10" s="92"/>
      <c r="K10" s="98"/>
      <c r="L10" s="91"/>
      <c r="M10" s="98"/>
      <c r="N10" s="91"/>
      <c r="O10" s="98"/>
      <c r="P10" s="91"/>
      <c r="Q10" s="100"/>
    </row>
    <row r="11" spans="1:17" s="1" customFormat="1" ht="18" customHeight="1">
      <c r="A11" s="41"/>
      <c r="B11" s="205" t="s">
        <v>580</v>
      </c>
      <c r="C11" s="42"/>
      <c r="D11" s="91">
        <v>106.62</v>
      </c>
      <c r="E11" s="98">
        <v>1473961</v>
      </c>
      <c r="F11" s="91">
        <v>60.86</v>
      </c>
      <c r="G11" s="98">
        <v>1293893</v>
      </c>
      <c r="H11" s="187" t="s">
        <v>1005</v>
      </c>
      <c r="I11" s="228" t="s">
        <v>1005</v>
      </c>
      <c r="J11" s="229" t="s">
        <v>1005</v>
      </c>
      <c r="K11" s="228" t="s">
        <v>1005</v>
      </c>
      <c r="L11" s="91">
        <v>37.36</v>
      </c>
      <c r="M11" s="98">
        <v>167468</v>
      </c>
      <c r="N11" s="191" t="s">
        <v>1005</v>
      </c>
      <c r="O11" s="228" t="s">
        <v>1005</v>
      </c>
      <c r="P11" s="91">
        <v>8.4</v>
      </c>
      <c r="Q11" s="100">
        <v>12600</v>
      </c>
    </row>
    <row r="12" spans="1:17" s="1" customFormat="1" ht="18" customHeight="1">
      <c r="A12" s="41"/>
      <c r="B12" s="205" t="s">
        <v>581</v>
      </c>
      <c r="C12" s="42"/>
      <c r="D12" s="91">
        <v>98.42</v>
      </c>
      <c r="E12" s="98">
        <v>1535906</v>
      </c>
      <c r="F12" s="91">
        <v>65.38</v>
      </c>
      <c r="G12" s="98">
        <v>1401378</v>
      </c>
      <c r="H12" s="187" t="s">
        <v>1005</v>
      </c>
      <c r="I12" s="228" t="s">
        <v>1005</v>
      </c>
      <c r="J12" s="229" t="s">
        <v>1005</v>
      </c>
      <c r="K12" s="228" t="s">
        <v>1005</v>
      </c>
      <c r="L12" s="91">
        <v>24.64</v>
      </c>
      <c r="M12" s="98">
        <v>122278</v>
      </c>
      <c r="N12" s="191" t="s">
        <v>1005</v>
      </c>
      <c r="O12" s="228" t="s">
        <v>1005</v>
      </c>
      <c r="P12" s="91">
        <v>8.4</v>
      </c>
      <c r="Q12" s="100">
        <v>12250</v>
      </c>
    </row>
    <row r="13" spans="1:17" s="1" customFormat="1" ht="18" customHeight="1">
      <c r="A13" s="41"/>
      <c r="B13" s="205" t="s">
        <v>582</v>
      </c>
      <c r="C13" s="42"/>
      <c r="D13" s="91">
        <v>99.94</v>
      </c>
      <c r="E13" s="98">
        <v>1578021</v>
      </c>
      <c r="F13" s="91">
        <v>73.15</v>
      </c>
      <c r="G13" s="98">
        <v>1475700</v>
      </c>
      <c r="H13" s="191" t="s">
        <v>1005</v>
      </c>
      <c r="I13" s="228" t="s">
        <v>1005</v>
      </c>
      <c r="J13" s="229" t="s">
        <v>1005</v>
      </c>
      <c r="K13" s="228" t="s">
        <v>1005</v>
      </c>
      <c r="L13" s="91">
        <v>22.54</v>
      </c>
      <c r="M13" s="98">
        <v>96296</v>
      </c>
      <c r="N13" s="191" t="s">
        <v>1005</v>
      </c>
      <c r="O13" s="228" t="s">
        <v>1005</v>
      </c>
      <c r="P13" s="91">
        <v>4.25</v>
      </c>
      <c r="Q13" s="100">
        <v>6025</v>
      </c>
    </row>
    <row r="14" spans="1:17" s="1" customFormat="1" ht="7.5" customHeight="1">
      <c r="A14" s="41"/>
      <c r="B14" s="206"/>
      <c r="C14" s="42"/>
      <c r="D14" s="91"/>
      <c r="E14" s="98"/>
      <c r="F14" s="91"/>
      <c r="G14" s="98"/>
      <c r="H14" s="188"/>
      <c r="I14" s="209"/>
      <c r="J14" s="237"/>
      <c r="K14" s="209"/>
      <c r="L14" s="91"/>
      <c r="M14" s="98"/>
      <c r="N14" s="237"/>
      <c r="O14" s="209"/>
      <c r="P14" s="91"/>
      <c r="Q14" s="100"/>
    </row>
    <row r="15" spans="1:17" s="1" customFormat="1" ht="18" customHeight="1">
      <c r="A15" s="41"/>
      <c r="B15" s="205" t="s">
        <v>583</v>
      </c>
      <c r="C15" s="42"/>
      <c r="D15" s="91">
        <v>98.36</v>
      </c>
      <c r="E15" s="98">
        <v>1420872</v>
      </c>
      <c r="F15" s="91">
        <v>68.26</v>
      </c>
      <c r="G15" s="98">
        <v>1317241</v>
      </c>
      <c r="H15" s="191" t="s">
        <v>1005</v>
      </c>
      <c r="I15" s="228" t="s">
        <v>1005</v>
      </c>
      <c r="J15" s="229" t="s">
        <v>1005</v>
      </c>
      <c r="K15" s="228" t="s">
        <v>1005</v>
      </c>
      <c r="L15" s="91">
        <v>22.58</v>
      </c>
      <c r="M15" s="98">
        <v>94375</v>
      </c>
      <c r="N15" s="229" t="s">
        <v>1005</v>
      </c>
      <c r="O15" s="228" t="s">
        <v>1005</v>
      </c>
      <c r="P15" s="91">
        <v>7.52</v>
      </c>
      <c r="Q15" s="100">
        <v>9256</v>
      </c>
    </row>
    <row r="16" spans="1:17" s="1" customFormat="1" ht="18" customHeight="1">
      <c r="A16" s="41"/>
      <c r="B16" s="205" t="s">
        <v>602</v>
      </c>
      <c r="C16" s="42"/>
      <c r="D16" s="91">
        <v>112.21</v>
      </c>
      <c r="E16" s="98">
        <v>1661473</v>
      </c>
      <c r="F16" s="91">
        <v>82.62</v>
      </c>
      <c r="G16" s="98">
        <v>1569170</v>
      </c>
      <c r="H16" s="191" t="s">
        <v>975</v>
      </c>
      <c r="I16" s="228" t="s">
        <v>975</v>
      </c>
      <c r="J16" s="229" t="s">
        <v>975</v>
      </c>
      <c r="K16" s="228" t="s">
        <v>975</v>
      </c>
      <c r="L16" s="91">
        <v>21.17</v>
      </c>
      <c r="M16" s="98">
        <v>77748</v>
      </c>
      <c r="N16" s="229" t="s">
        <v>975</v>
      </c>
      <c r="O16" s="228" t="s">
        <v>975</v>
      </c>
      <c r="P16" s="91">
        <v>8.42</v>
      </c>
      <c r="Q16" s="100">
        <v>14555</v>
      </c>
    </row>
    <row r="17" spans="1:17" s="1" customFormat="1" ht="18" customHeight="1">
      <c r="A17" s="41"/>
      <c r="B17" s="205" t="s">
        <v>609</v>
      </c>
      <c r="C17" s="42"/>
      <c r="D17" s="91">
        <v>108.83</v>
      </c>
      <c r="E17" s="98">
        <v>1506883</v>
      </c>
      <c r="F17" s="91">
        <v>73.26</v>
      </c>
      <c r="G17" s="98">
        <v>1376579</v>
      </c>
      <c r="H17" s="191" t="s">
        <v>975</v>
      </c>
      <c r="I17" s="228" t="s">
        <v>975</v>
      </c>
      <c r="J17" s="229" t="s">
        <v>975</v>
      </c>
      <c r="K17" s="228" t="s">
        <v>975</v>
      </c>
      <c r="L17" s="91">
        <v>19.58</v>
      </c>
      <c r="M17" s="98">
        <v>98849</v>
      </c>
      <c r="N17" s="229" t="s">
        <v>975</v>
      </c>
      <c r="O17" s="228" t="s">
        <v>975</v>
      </c>
      <c r="P17" s="91">
        <v>16.34</v>
      </c>
      <c r="Q17" s="100">
        <v>32680</v>
      </c>
    </row>
    <row r="18" spans="1:17" s="1" customFormat="1" ht="7.5" customHeight="1">
      <c r="A18" s="41"/>
      <c r="B18" s="206"/>
      <c r="C18" s="42"/>
      <c r="D18" s="91"/>
      <c r="E18" s="98"/>
      <c r="F18" s="91"/>
      <c r="G18" s="98"/>
      <c r="H18" s="188"/>
      <c r="I18" s="209"/>
      <c r="J18" s="237"/>
      <c r="K18" s="209"/>
      <c r="L18" s="91"/>
      <c r="M18" s="98"/>
      <c r="N18" s="237"/>
      <c r="O18" s="209"/>
      <c r="P18" s="91"/>
      <c r="Q18" s="100"/>
    </row>
    <row r="19" spans="1:17" s="1" customFormat="1" ht="18" customHeight="1">
      <c r="A19" s="41"/>
      <c r="B19" s="205" t="s">
        <v>587</v>
      </c>
      <c r="C19" s="42"/>
      <c r="D19" s="91">
        <f>SUM(D21:D37)</f>
        <v>122.25999999999999</v>
      </c>
      <c r="E19" s="98">
        <f>SUM(E21:E37)</f>
        <v>1632250</v>
      </c>
      <c r="F19" s="91">
        <f>SUM(F21:F37)</f>
        <v>79.80000000000001</v>
      </c>
      <c r="G19" s="98">
        <f>SUM(G21:G37)</f>
        <v>1467320</v>
      </c>
      <c r="H19" s="191" t="s">
        <v>1005</v>
      </c>
      <c r="I19" s="228" t="s">
        <v>1005</v>
      </c>
      <c r="J19" s="229" t="s">
        <v>1005</v>
      </c>
      <c r="K19" s="228" t="s">
        <v>1005</v>
      </c>
      <c r="L19" s="91">
        <f>SUM(L21:L37)</f>
        <v>24.44</v>
      </c>
      <c r="M19" s="98">
        <f>SUM(M21:M37)</f>
        <v>123440</v>
      </c>
      <c r="N19" s="229" t="s">
        <v>1005</v>
      </c>
      <c r="O19" s="228" t="s">
        <v>1005</v>
      </c>
      <c r="P19" s="91">
        <f>P37</f>
        <v>18.02</v>
      </c>
      <c r="Q19" s="100">
        <f>Q37</f>
        <v>41490</v>
      </c>
    </row>
    <row r="20" spans="1:17" s="1" customFormat="1" ht="7.5" customHeight="1">
      <c r="A20" s="41"/>
      <c r="B20" s="206"/>
      <c r="C20" s="42"/>
      <c r="D20" s="91"/>
      <c r="E20" s="98"/>
      <c r="F20" s="91"/>
      <c r="G20" s="98"/>
      <c r="H20" s="188"/>
      <c r="I20" s="209"/>
      <c r="J20" s="237"/>
      <c r="K20" s="209"/>
      <c r="L20" s="91"/>
      <c r="M20" s="98"/>
      <c r="N20" s="237"/>
      <c r="O20" s="209"/>
      <c r="P20" s="91"/>
      <c r="Q20" s="100"/>
    </row>
    <row r="21" spans="1:17" s="1" customFormat="1" ht="18" customHeight="1">
      <c r="A21" s="41"/>
      <c r="B21" s="207" t="s">
        <v>834</v>
      </c>
      <c r="C21" s="42"/>
      <c r="D21" s="91">
        <f>F21</f>
        <v>9.01</v>
      </c>
      <c r="E21" s="98">
        <f>G21</f>
        <v>193860</v>
      </c>
      <c r="F21" s="91">
        <v>9.01</v>
      </c>
      <c r="G21" s="98">
        <v>193860</v>
      </c>
      <c r="H21" s="191" t="s">
        <v>1005</v>
      </c>
      <c r="I21" s="228" t="s">
        <v>1005</v>
      </c>
      <c r="J21" s="229" t="s">
        <v>1005</v>
      </c>
      <c r="K21" s="228" t="s">
        <v>1005</v>
      </c>
      <c r="L21" s="191" t="s">
        <v>1005</v>
      </c>
      <c r="M21" s="228" t="s">
        <v>1005</v>
      </c>
      <c r="N21" s="191" t="s">
        <v>1005</v>
      </c>
      <c r="O21" s="228" t="s">
        <v>1005</v>
      </c>
      <c r="P21" s="191" t="s">
        <v>1005</v>
      </c>
      <c r="Q21" s="218" t="s">
        <v>1005</v>
      </c>
    </row>
    <row r="22" spans="1:17" s="1" customFormat="1" ht="7.5" customHeight="1">
      <c r="A22" s="41"/>
      <c r="B22" s="44"/>
      <c r="C22" s="42"/>
      <c r="D22" s="91"/>
      <c r="E22" s="98"/>
      <c r="F22" s="91"/>
      <c r="G22" s="98"/>
      <c r="H22" s="188"/>
      <c r="I22" s="209"/>
      <c r="J22" s="237"/>
      <c r="K22" s="209"/>
      <c r="L22" s="91"/>
      <c r="M22" s="98"/>
      <c r="N22" s="188"/>
      <c r="O22" s="209"/>
      <c r="P22" s="188"/>
      <c r="Q22" s="216"/>
    </row>
    <row r="23" spans="1:17" s="1" customFormat="1" ht="18" customHeight="1">
      <c r="A23" s="41"/>
      <c r="B23" s="207" t="s">
        <v>835</v>
      </c>
      <c r="C23" s="42"/>
      <c r="D23" s="91">
        <f aca="true" t="shared" si="0" ref="D23:E25">F23+L23</f>
        <v>1.8399999999999999</v>
      </c>
      <c r="E23" s="98">
        <f t="shared" si="0"/>
        <v>23470</v>
      </c>
      <c r="F23" s="91">
        <v>1.13</v>
      </c>
      <c r="G23" s="98">
        <v>19210</v>
      </c>
      <c r="H23" s="191" t="s">
        <v>1005</v>
      </c>
      <c r="I23" s="228" t="s">
        <v>1005</v>
      </c>
      <c r="J23" s="229" t="s">
        <v>1005</v>
      </c>
      <c r="K23" s="228" t="s">
        <v>1005</v>
      </c>
      <c r="L23" s="91">
        <v>0.71</v>
      </c>
      <c r="M23" s="98">
        <v>4260</v>
      </c>
      <c r="N23" s="191" t="s">
        <v>1005</v>
      </c>
      <c r="O23" s="228" t="s">
        <v>1005</v>
      </c>
      <c r="P23" s="191" t="s">
        <v>1005</v>
      </c>
      <c r="Q23" s="218" t="s">
        <v>1005</v>
      </c>
    </row>
    <row r="24" spans="1:17" s="1" customFormat="1" ht="18" customHeight="1">
      <c r="A24" s="41"/>
      <c r="B24" s="207" t="s">
        <v>836</v>
      </c>
      <c r="C24" s="42"/>
      <c r="D24" s="91">
        <f t="shared" si="0"/>
        <v>1.76</v>
      </c>
      <c r="E24" s="98">
        <f t="shared" si="0"/>
        <v>18080</v>
      </c>
      <c r="F24" s="91">
        <v>0.76</v>
      </c>
      <c r="G24" s="98">
        <v>12540</v>
      </c>
      <c r="H24" s="191" t="s">
        <v>1005</v>
      </c>
      <c r="I24" s="228" t="s">
        <v>1005</v>
      </c>
      <c r="J24" s="229" t="s">
        <v>1005</v>
      </c>
      <c r="K24" s="228" t="s">
        <v>1005</v>
      </c>
      <c r="L24" s="91">
        <v>1</v>
      </c>
      <c r="M24" s="98">
        <v>5540</v>
      </c>
      <c r="N24" s="191" t="s">
        <v>1005</v>
      </c>
      <c r="O24" s="228" t="s">
        <v>1005</v>
      </c>
      <c r="P24" s="191" t="s">
        <v>1005</v>
      </c>
      <c r="Q24" s="218" t="s">
        <v>1005</v>
      </c>
    </row>
    <row r="25" spans="1:17" s="1" customFormat="1" ht="18" customHeight="1">
      <c r="A25" s="41"/>
      <c r="B25" s="207" t="s">
        <v>837</v>
      </c>
      <c r="C25" s="42"/>
      <c r="D25" s="91">
        <f t="shared" si="0"/>
        <v>1.7000000000000002</v>
      </c>
      <c r="E25" s="98">
        <f t="shared" si="0"/>
        <v>17375</v>
      </c>
      <c r="F25" s="91">
        <v>0.35</v>
      </c>
      <c r="G25" s="486">
        <v>5900</v>
      </c>
      <c r="H25" s="191" t="s">
        <v>1005</v>
      </c>
      <c r="I25" s="228" t="s">
        <v>1005</v>
      </c>
      <c r="J25" s="229" t="s">
        <v>1005</v>
      </c>
      <c r="K25" s="228" t="s">
        <v>1005</v>
      </c>
      <c r="L25" s="188">
        <v>1.35</v>
      </c>
      <c r="M25" s="209">
        <v>11475</v>
      </c>
      <c r="N25" s="191" t="s">
        <v>1005</v>
      </c>
      <c r="O25" s="228" t="s">
        <v>1005</v>
      </c>
      <c r="P25" s="191" t="s">
        <v>1005</v>
      </c>
      <c r="Q25" s="218" t="s">
        <v>1005</v>
      </c>
    </row>
    <row r="26" spans="1:17" s="1" customFormat="1" ht="7.5" customHeight="1">
      <c r="A26" s="41"/>
      <c r="B26" s="44"/>
      <c r="C26" s="42"/>
      <c r="D26" s="91"/>
      <c r="E26" s="98"/>
      <c r="F26" s="91"/>
      <c r="G26" s="98"/>
      <c r="H26" s="188"/>
      <c r="I26" s="209"/>
      <c r="J26" s="237"/>
      <c r="K26" s="209"/>
      <c r="L26" s="91"/>
      <c r="M26" s="98"/>
      <c r="N26" s="188"/>
      <c r="O26" s="209"/>
      <c r="P26" s="188"/>
      <c r="Q26" s="216"/>
    </row>
    <row r="27" spans="1:17" s="1" customFormat="1" ht="18" customHeight="1">
      <c r="A27" s="41"/>
      <c r="B27" s="207" t="s">
        <v>838</v>
      </c>
      <c r="C27" s="42"/>
      <c r="D27" s="91">
        <f>F27+L27</f>
        <v>18</v>
      </c>
      <c r="E27" s="98">
        <f>G27+M27</f>
        <v>268405</v>
      </c>
      <c r="F27" s="188">
        <v>10.67</v>
      </c>
      <c r="G27" s="209">
        <v>234740</v>
      </c>
      <c r="H27" s="191" t="s">
        <v>1005</v>
      </c>
      <c r="I27" s="228" t="s">
        <v>1005</v>
      </c>
      <c r="J27" s="229" t="s">
        <v>1005</v>
      </c>
      <c r="K27" s="228" t="s">
        <v>1005</v>
      </c>
      <c r="L27" s="188">
        <v>7.33</v>
      </c>
      <c r="M27" s="209">
        <v>33665</v>
      </c>
      <c r="N27" s="191" t="s">
        <v>1005</v>
      </c>
      <c r="O27" s="228" t="s">
        <v>1005</v>
      </c>
      <c r="P27" s="191" t="s">
        <v>1005</v>
      </c>
      <c r="Q27" s="218" t="s">
        <v>1005</v>
      </c>
    </row>
    <row r="28" spans="1:17" s="1" customFormat="1" ht="18" customHeight="1">
      <c r="A28" s="41"/>
      <c r="B28" s="207" t="s">
        <v>839</v>
      </c>
      <c r="C28" s="42"/>
      <c r="D28" s="91">
        <f>F28+L28</f>
        <v>3.2</v>
      </c>
      <c r="E28" s="98">
        <f>G28+M28</f>
        <v>41260</v>
      </c>
      <c r="F28" s="91">
        <v>2.73</v>
      </c>
      <c r="G28" s="98">
        <v>39450</v>
      </c>
      <c r="H28" s="191" t="s">
        <v>1005</v>
      </c>
      <c r="I28" s="228" t="s">
        <v>1005</v>
      </c>
      <c r="J28" s="229" t="s">
        <v>1005</v>
      </c>
      <c r="K28" s="228" t="s">
        <v>1005</v>
      </c>
      <c r="L28" s="91">
        <v>0.47</v>
      </c>
      <c r="M28" s="98">
        <v>1810</v>
      </c>
      <c r="N28" s="191" t="s">
        <v>1005</v>
      </c>
      <c r="O28" s="228" t="s">
        <v>1005</v>
      </c>
      <c r="P28" s="191" t="s">
        <v>1005</v>
      </c>
      <c r="Q28" s="218" t="s">
        <v>1005</v>
      </c>
    </row>
    <row r="29" spans="1:17" s="1" customFormat="1" ht="18" customHeight="1">
      <c r="A29" s="41"/>
      <c r="B29" s="207" t="s">
        <v>840</v>
      </c>
      <c r="C29" s="42"/>
      <c r="D29" s="91">
        <f>F29</f>
        <v>8.52</v>
      </c>
      <c r="E29" s="98">
        <f>G29</f>
        <v>113280</v>
      </c>
      <c r="F29" s="91">
        <v>8.52</v>
      </c>
      <c r="G29" s="98">
        <v>113280</v>
      </c>
      <c r="H29" s="191" t="s">
        <v>1005</v>
      </c>
      <c r="I29" s="228" t="s">
        <v>1005</v>
      </c>
      <c r="J29" s="229" t="s">
        <v>1005</v>
      </c>
      <c r="K29" s="228" t="s">
        <v>1005</v>
      </c>
      <c r="L29" s="191" t="s">
        <v>1005</v>
      </c>
      <c r="M29" s="228" t="s">
        <v>1005</v>
      </c>
      <c r="N29" s="191" t="s">
        <v>1005</v>
      </c>
      <c r="O29" s="228" t="s">
        <v>1005</v>
      </c>
      <c r="P29" s="191" t="s">
        <v>1005</v>
      </c>
      <c r="Q29" s="218" t="s">
        <v>1005</v>
      </c>
    </row>
    <row r="30" spans="1:17" s="1" customFormat="1" ht="7.5" customHeight="1">
      <c r="A30" s="41"/>
      <c r="B30" s="44"/>
      <c r="C30" s="42"/>
      <c r="D30" s="91"/>
      <c r="E30" s="98"/>
      <c r="F30" s="91"/>
      <c r="G30" s="98"/>
      <c r="H30" s="188"/>
      <c r="I30" s="209"/>
      <c r="J30" s="237"/>
      <c r="K30" s="209"/>
      <c r="L30" s="91"/>
      <c r="M30" s="98"/>
      <c r="N30" s="188"/>
      <c r="O30" s="209"/>
      <c r="P30" s="480"/>
      <c r="Q30" s="479"/>
    </row>
    <row r="31" spans="1:17" s="1" customFormat="1" ht="18" customHeight="1">
      <c r="A31" s="41"/>
      <c r="B31" s="207" t="s">
        <v>841</v>
      </c>
      <c r="C31" s="42"/>
      <c r="D31" s="91">
        <f>F31+L31</f>
        <v>9.9</v>
      </c>
      <c r="E31" s="98">
        <f>G31+M31</f>
        <v>176320</v>
      </c>
      <c r="F31" s="91">
        <v>9.8</v>
      </c>
      <c r="G31" s="98">
        <v>175620</v>
      </c>
      <c r="H31" s="191" t="s">
        <v>1005</v>
      </c>
      <c r="I31" s="228" t="s">
        <v>1005</v>
      </c>
      <c r="J31" s="229" t="s">
        <v>1005</v>
      </c>
      <c r="K31" s="228" t="s">
        <v>1005</v>
      </c>
      <c r="L31" s="188">
        <v>0.1</v>
      </c>
      <c r="M31" s="209">
        <v>700</v>
      </c>
      <c r="N31" s="191" t="s">
        <v>1005</v>
      </c>
      <c r="O31" s="228" t="s">
        <v>1005</v>
      </c>
      <c r="P31" s="191" t="s">
        <v>1005</v>
      </c>
      <c r="Q31" s="218" t="s">
        <v>1005</v>
      </c>
    </row>
    <row r="32" spans="1:17" s="1" customFormat="1" ht="18" customHeight="1">
      <c r="A32" s="41"/>
      <c r="B32" s="207" t="s">
        <v>842</v>
      </c>
      <c r="C32" s="42"/>
      <c r="D32" s="91">
        <f>F32</f>
        <v>0.95</v>
      </c>
      <c r="E32" s="98">
        <f>G32</f>
        <v>17100</v>
      </c>
      <c r="F32" s="91">
        <v>0.95</v>
      </c>
      <c r="G32" s="98">
        <v>17100</v>
      </c>
      <c r="H32" s="191" t="s">
        <v>1005</v>
      </c>
      <c r="I32" s="228" t="s">
        <v>1005</v>
      </c>
      <c r="J32" s="229" t="s">
        <v>1005</v>
      </c>
      <c r="K32" s="228" t="s">
        <v>1005</v>
      </c>
      <c r="L32" s="228" t="s">
        <v>1005</v>
      </c>
      <c r="M32" s="228" t="s">
        <v>1005</v>
      </c>
      <c r="N32" s="191" t="s">
        <v>1005</v>
      </c>
      <c r="O32" s="228" t="s">
        <v>1005</v>
      </c>
      <c r="P32" s="191" t="s">
        <v>1005</v>
      </c>
      <c r="Q32" s="218" t="s">
        <v>1005</v>
      </c>
    </row>
    <row r="33" spans="1:17" s="1" customFormat="1" ht="18" customHeight="1">
      <c r="A33" s="41"/>
      <c r="B33" s="207" t="s">
        <v>843</v>
      </c>
      <c r="C33" s="42"/>
      <c r="D33" s="91">
        <f>F33+L33</f>
        <v>9.99</v>
      </c>
      <c r="E33" s="98">
        <f>G33+M33</f>
        <v>130900</v>
      </c>
      <c r="F33" s="91">
        <v>7.15</v>
      </c>
      <c r="G33" s="98">
        <v>116700</v>
      </c>
      <c r="H33" s="191" t="s">
        <v>1005</v>
      </c>
      <c r="I33" s="228" t="s">
        <v>1005</v>
      </c>
      <c r="J33" s="229" t="s">
        <v>1005</v>
      </c>
      <c r="K33" s="228" t="s">
        <v>1005</v>
      </c>
      <c r="L33" s="91">
        <v>2.84</v>
      </c>
      <c r="M33" s="98">
        <v>14200</v>
      </c>
      <c r="N33" s="191" t="s">
        <v>1005</v>
      </c>
      <c r="O33" s="228" t="s">
        <v>1005</v>
      </c>
      <c r="P33" s="191" t="s">
        <v>1005</v>
      </c>
      <c r="Q33" s="218" t="s">
        <v>1005</v>
      </c>
    </row>
    <row r="34" spans="1:17" s="1" customFormat="1" ht="7.5" customHeight="1">
      <c r="A34" s="41"/>
      <c r="B34" s="44"/>
      <c r="C34" s="42"/>
      <c r="D34" s="91"/>
      <c r="E34" s="98"/>
      <c r="F34" s="91"/>
      <c r="G34" s="98"/>
      <c r="H34" s="188"/>
      <c r="I34" s="209"/>
      <c r="J34" s="237"/>
      <c r="K34" s="209"/>
      <c r="L34" s="91"/>
      <c r="M34" s="98"/>
      <c r="N34" s="188"/>
      <c r="O34" s="209"/>
      <c r="P34" s="188"/>
      <c r="Q34" s="216"/>
    </row>
    <row r="35" spans="1:17" s="1" customFormat="1" ht="18" customHeight="1">
      <c r="A35" s="41"/>
      <c r="B35" s="207" t="s">
        <v>844</v>
      </c>
      <c r="C35" s="42"/>
      <c r="D35" s="91">
        <f>F35+L35</f>
        <v>19.099999999999998</v>
      </c>
      <c r="E35" s="98">
        <f>G35+M35</f>
        <v>335785</v>
      </c>
      <c r="F35" s="91">
        <v>17.58</v>
      </c>
      <c r="G35" s="98">
        <v>330220</v>
      </c>
      <c r="H35" s="191" t="s">
        <v>1005</v>
      </c>
      <c r="I35" s="228" t="s">
        <v>1005</v>
      </c>
      <c r="J35" s="229" t="s">
        <v>1005</v>
      </c>
      <c r="K35" s="228" t="s">
        <v>1005</v>
      </c>
      <c r="L35" s="91">
        <v>1.52</v>
      </c>
      <c r="M35" s="98">
        <v>5565</v>
      </c>
      <c r="N35" s="191" t="s">
        <v>1005</v>
      </c>
      <c r="O35" s="228" t="s">
        <v>1005</v>
      </c>
      <c r="P35" s="191" t="s">
        <v>1005</v>
      </c>
      <c r="Q35" s="218" t="s">
        <v>1005</v>
      </c>
    </row>
    <row r="36" spans="1:17" s="1" customFormat="1" ht="18" customHeight="1">
      <c r="A36" s="41"/>
      <c r="B36" s="207" t="s">
        <v>845</v>
      </c>
      <c r="C36" s="42"/>
      <c r="D36" s="91">
        <f>F36+L36</f>
        <v>8.75</v>
      </c>
      <c r="E36" s="98">
        <f>G36+M36</f>
        <v>188325</v>
      </c>
      <c r="F36" s="91">
        <v>8.45</v>
      </c>
      <c r="G36" s="98">
        <v>186200</v>
      </c>
      <c r="H36" s="191" t="s">
        <v>1005</v>
      </c>
      <c r="I36" s="228" t="s">
        <v>1005</v>
      </c>
      <c r="J36" s="229" t="s">
        <v>1005</v>
      </c>
      <c r="K36" s="228" t="s">
        <v>1005</v>
      </c>
      <c r="L36" s="188">
        <v>0.3</v>
      </c>
      <c r="M36" s="209">
        <v>2125</v>
      </c>
      <c r="N36" s="191" t="s">
        <v>1005</v>
      </c>
      <c r="O36" s="228" t="s">
        <v>1005</v>
      </c>
      <c r="P36" s="191" t="s">
        <v>1005</v>
      </c>
      <c r="Q36" s="218" t="s">
        <v>1005</v>
      </c>
    </row>
    <row r="37" spans="1:17" s="1" customFormat="1" ht="18" customHeight="1" thickBot="1">
      <c r="A37" s="45"/>
      <c r="B37" s="208" t="s">
        <v>846</v>
      </c>
      <c r="C37" s="46"/>
      <c r="D37" s="94">
        <f>F37+L37+P37</f>
        <v>29.54</v>
      </c>
      <c r="E37" s="173">
        <f>G37+M37+Q37</f>
        <v>108090</v>
      </c>
      <c r="F37" s="96">
        <v>2.7</v>
      </c>
      <c r="G37" s="173">
        <v>22500</v>
      </c>
      <c r="H37" s="192" t="s">
        <v>1005</v>
      </c>
      <c r="I37" s="219" t="s">
        <v>1005</v>
      </c>
      <c r="J37" s="232" t="s">
        <v>1005</v>
      </c>
      <c r="K37" s="219" t="s">
        <v>1005</v>
      </c>
      <c r="L37" s="96">
        <v>8.82</v>
      </c>
      <c r="M37" s="173">
        <v>44100</v>
      </c>
      <c r="N37" s="192" t="s">
        <v>1005</v>
      </c>
      <c r="O37" s="219" t="s">
        <v>1005</v>
      </c>
      <c r="P37" s="189">
        <f>0.5+17.52</f>
        <v>18.02</v>
      </c>
      <c r="Q37" s="259">
        <f>500+40990</f>
        <v>41490</v>
      </c>
    </row>
    <row r="38" spans="1:10" s="1" customFormat="1" ht="15.75" customHeight="1">
      <c r="A38" s="186" t="s">
        <v>139</v>
      </c>
      <c r="J38" s="1" t="s">
        <v>140</v>
      </c>
    </row>
    <row r="39" ht="15.75">
      <c r="J39" s="1"/>
    </row>
  </sheetData>
  <mergeCells count="11">
    <mergeCell ref="N5:O5"/>
    <mergeCell ref="P5:Q5"/>
    <mergeCell ref="D5:E5"/>
    <mergeCell ref="L5:M5"/>
    <mergeCell ref="F5:G5"/>
    <mergeCell ref="H5:I5"/>
    <mergeCell ref="J5:K5"/>
    <mergeCell ref="P3:Q3"/>
    <mergeCell ref="P4:Q4"/>
    <mergeCell ref="A2:I2"/>
    <mergeCell ref="J2:Q2"/>
  </mergeCells>
  <printOptions horizontalCentered="1"/>
  <pageMargins left="1.141732283464567" right="1.141732283464567" top="1.5748031496062993" bottom="1.5748031496062993" header="0.5118110236220472" footer="0.9055118110236221"/>
  <pageSetup firstPageNumber="12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7.xml><?xml version="1.0" encoding="utf-8"?>
<worksheet xmlns="http://schemas.openxmlformats.org/spreadsheetml/2006/main" xmlns:r="http://schemas.openxmlformats.org/officeDocument/2006/relationships">
  <dimension ref="A1:Q39"/>
  <sheetViews>
    <sheetView showGridLines="0" zoomScale="120" zoomScaleNormal="120" workbookViewId="0" topLeftCell="A10">
      <selection activeCell="B1" sqref="B1"/>
    </sheetView>
  </sheetViews>
  <sheetFormatPr defaultColWidth="9.00390625" defaultRowHeight="16.5"/>
  <cols>
    <col min="1" max="1" width="0.5" style="84" customWidth="1"/>
    <col min="2" max="2" width="19.125" style="84" customWidth="1"/>
    <col min="3" max="3" width="0.5" style="84" customWidth="1"/>
    <col min="4" max="4" width="9.875" style="84" customWidth="1"/>
    <col min="5" max="5" width="8.625" style="84" customWidth="1"/>
    <col min="6" max="6" width="9.875" style="84" customWidth="1"/>
    <col min="7" max="7" width="8.625" style="84" customWidth="1"/>
    <col min="8" max="8" width="9.875" style="84" customWidth="1"/>
    <col min="9" max="9" width="7.625" style="84" customWidth="1"/>
    <col min="10" max="10" width="10.00390625" style="84" customWidth="1"/>
    <col min="11" max="11" width="8.75390625" style="84" customWidth="1"/>
    <col min="12" max="12" width="10.00390625" style="84" customWidth="1"/>
    <col min="13" max="13" width="8.75390625" style="84" customWidth="1"/>
    <col min="14" max="14" width="10.00390625" style="84" customWidth="1"/>
    <col min="15" max="15" width="8.75390625" style="84" customWidth="1"/>
    <col min="16" max="16" width="10.00390625" style="84" customWidth="1"/>
    <col min="17" max="17" width="8.75390625" style="84" customWidth="1"/>
    <col min="18" max="16384" width="9.00390625" style="84" customWidth="1"/>
  </cols>
  <sheetData>
    <row r="1" spans="1:17" s="1" customFormat="1" ht="18" customHeight="1">
      <c r="A1" s="186" t="s">
        <v>973</v>
      </c>
      <c r="Q1" s="86" t="s">
        <v>981</v>
      </c>
    </row>
    <row r="2" spans="1:17" s="5" customFormat="1" ht="25.5" customHeight="1">
      <c r="A2" s="887" t="s">
        <v>1202</v>
      </c>
      <c r="B2" s="913"/>
      <c r="C2" s="913"/>
      <c r="D2" s="913"/>
      <c r="E2" s="913"/>
      <c r="F2" s="913"/>
      <c r="G2" s="913"/>
      <c r="H2" s="913"/>
      <c r="I2" s="913"/>
      <c r="J2" s="835" t="s">
        <v>654</v>
      </c>
      <c r="K2" s="835"/>
      <c r="L2" s="835"/>
      <c r="M2" s="835"/>
      <c r="N2" s="835"/>
      <c r="O2" s="835"/>
      <c r="P2" s="835"/>
      <c r="Q2" s="835"/>
    </row>
    <row r="3" spans="1:17" s="1" customFormat="1" ht="15" customHeight="1">
      <c r="A3" s="38"/>
      <c r="B3" s="38"/>
      <c r="C3" s="38"/>
      <c r="I3" s="253" t="s">
        <v>1194</v>
      </c>
      <c r="P3" s="833" t="s">
        <v>141</v>
      </c>
      <c r="Q3" s="833"/>
    </row>
    <row r="4" spans="1:17" s="1" customFormat="1" ht="15" customHeight="1" thickBot="1">
      <c r="A4" s="38"/>
      <c r="B4" s="38"/>
      <c r="C4" s="38"/>
      <c r="I4" s="38" t="s">
        <v>1195</v>
      </c>
      <c r="P4" s="834" t="s">
        <v>142</v>
      </c>
      <c r="Q4" s="834"/>
    </row>
    <row r="5" spans="1:17" s="1" customFormat="1" ht="33" customHeight="1">
      <c r="A5" s="165"/>
      <c r="B5" s="254" t="s">
        <v>980</v>
      </c>
      <c r="C5" s="166"/>
      <c r="D5" s="862" t="s">
        <v>1187</v>
      </c>
      <c r="E5" s="837"/>
      <c r="F5" s="836" t="s">
        <v>1196</v>
      </c>
      <c r="G5" s="837"/>
      <c r="H5" s="836" t="s">
        <v>1197</v>
      </c>
      <c r="I5" s="837"/>
      <c r="J5" s="839" t="s">
        <v>1198</v>
      </c>
      <c r="K5" s="837"/>
      <c r="L5" s="836" t="s">
        <v>1199</v>
      </c>
      <c r="M5" s="837"/>
      <c r="N5" s="836" t="s">
        <v>1200</v>
      </c>
      <c r="O5" s="837"/>
      <c r="P5" s="836" t="s">
        <v>1201</v>
      </c>
      <c r="Q5" s="838"/>
    </row>
    <row r="6" spans="1:17" s="1" customFormat="1" ht="33" customHeight="1" thickBot="1">
      <c r="A6" s="45"/>
      <c r="B6" s="45" t="s">
        <v>620</v>
      </c>
      <c r="C6" s="46"/>
      <c r="D6" s="255" t="s">
        <v>621</v>
      </c>
      <c r="E6" s="256" t="s">
        <v>622</v>
      </c>
      <c r="F6" s="257" t="s">
        <v>621</v>
      </c>
      <c r="G6" s="257" t="s">
        <v>622</v>
      </c>
      <c r="H6" s="257" t="s">
        <v>621</v>
      </c>
      <c r="I6" s="257" t="s">
        <v>622</v>
      </c>
      <c r="J6" s="258" t="s">
        <v>621</v>
      </c>
      <c r="K6" s="257" t="s">
        <v>622</v>
      </c>
      <c r="L6" s="257" t="s">
        <v>621</v>
      </c>
      <c r="M6" s="257" t="s">
        <v>622</v>
      </c>
      <c r="N6" s="257" t="s">
        <v>621</v>
      </c>
      <c r="O6" s="257" t="s">
        <v>622</v>
      </c>
      <c r="P6" s="257" t="s">
        <v>621</v>
      </c>
      <c r="Q6" s="256" t="s">
        <v>622</v>
      </c>
    </row>
    <row r="7" spans="1:17" s="1" customFormat="1" ht="18.75" customHeight="1">
      <c r="A7" s="41"/>
      <c r="B7" s="205" t="s">
        <v>577</v>
      </c>
      <c r="C7" s="42"/>
      <c r="D7" s="90">
        <v>1283.72</v>
      </c>
      <c r="E7" s="98">
        <v>6058547</v>
      </c>
      <c r="F7" s="91">
        <v>1205.6</v>
      </c>
      <c r="G7" s="98">
        <v>5926428</v>
      </c>
      <c r="H7" s="187" t="s">
        <v>1005</v>
      </c>
      <c r="I7" s="227" t="s">
        <v>1005</v>
      </c>
      <c r="J7" s="226" t="s">
        <v>1005</v>
      </c>
      <c r="K7" s="227" t="s">
        <v>1005</v>
      </c>
      <c r="L7" s="91">
        <v>0.58</v>
      </c>
      <c r="M7" s="98">
        <v>9280</v>
      </c>
      <c r="N7" s="91">
        <v>10.48</v>
      </c>
      <c r="O7" s="98">
        <v>18037</v>
      </c>
      <c r="P7" s="91">
        <v>67.06</v>
      </c>
      <c r="Q7" s="100">
        <v>104802</v>
      </c>
    </row>
    <row r="8" spans="1:17" s="1" customFormat="1" ht="18.75" customHeight="1">
      <c r="A8" s="41"/>
      <c r="B8" s="205" t="s">
        <v>578</v>
      </c>
      <c r="C8" s="42"/>
      <c r="D8" s="90">
        <v>1274.11</v>
      </c>
      <c r="E8" s="98">
        <v>6010132</v>
      </c>
      <c r="F8" s="91">
        <v>1182.29</v>
      </c>
      <c r="G8" s="98">
        <v>5844028</v>
      </c>
      <c r="H8" s="187" t="s">
        <v>975</v>
      </c>
      <c r="I8" s="227" t="s">
        <v>975</v>
      </c>
      <c r="J8" s="226" t="s">
        <v>975</v>
      </c>
      <c r="K8" s="227" t="s">
        <v>975</v>
      </c>
      <c r="L8" s="91">
        <v>0.35</v>
      </c>
      <c r="M8" s="98">
        <v>5600</v>
      </c>
      <c r="N8" s="91">
        <v>19.41</v>
      </c>
      <c r="O8" s="98">
        <v>43162</v>
      </c>
      <c r="P8" s="91">
        <v>72.06</v>
      </c>
      <c r="Q8" s="100">
        <v>117342</v>
      </c>
    </row>
    <row r="9" spans="1:17" s="1" customFormat="1" ht="18.75" customHeight="1">
      <c r="A9" s="41"/>
      <c r="B9" s="205" t="s">
        <v>579</v>
      </c>
      <c r="C9" s="42"/>
      <c r="D9" s="90">
        <v>1284.47</v>
      </c>
      <c r="E9" s="98">
        <v>5764388</v>
      </c>
      <c r="F9" s="91">
        <v>1181.11</v>
      </c>
      <c r="G9" s="98">
        <v>5585056</v>
      </c>
      <c r="H9" s="187" t="s">
        <v>1005</v>
      </c>
      <c r="I9" s="227" t="s">
        <v>1005</v>
      </c>
      <c r="J9" s="226" t="s">
        <v>1005</v>
      </c>
      <c r="K9" s="227" t="s">
        <v>1005</v>
      </c>
      <c r="L9" s="91">
        <v>0.1</v>
      </c>
      <c r="M9" s="98">
        <v>1500</v>
      </c>
      <c r="N9" s="91">
        <v>26.59</v>
      </c>
      <c r="O9" s="98">
        <v>51988</v>
      </c>
      <c r="P9" s="91">
        <v>76.67</v>
      </c>
      <c r="Q9" s="100">
        <v>125844</v>
      </c>
    </row>
    <row r="10" spans="1:17" s="1" customFormat="1" ht="6.75" customHeight="1">
      <c r="A10" s="41"/>
      <c r="B10" s="206"/>
      <c r="C10" s="42"/>
      <c r="D10" s="90"/>
      <c r="E10" s="98"/>
      <c r="F10" s="91"/>
      <c r="G10" s="98"/>
      <c r="H10" s="91"/>
      <c r="I10" s="98"/>
      <c r="J10" s="92"/>
      <c r="K10" s="98"/>
      <c r="L10" s="91"/>
      <c r="M10" s="98"/>
      <c r="N10" s="91"/>
      <c r="O10" s="98"/>
      <c r="P10" s="91"/>
      <c r="Q10" s="100"/>
    </row>
    <row r="11" spans="1:17" s="1" customFormat="1" ht="18.75" customHeight="1">
      <c r="A11" s="41"/>
      <c r="B11" s="205" t="s">
        <v>580</v>
      </c>
      <c r="C11" s="42"/>
      <c r="D11" s="90">
        <v>1247.57</v>
      </c>
      <c r="E11" s="98">
        <v>5899011</v>
      </c>
      <c r="F11" s="91">
        <v>1143.85</v>
      </c>
      <c r="G11" s="98">
        <v>5675128</v>
      </c>
      <c r="H11" s="191" t="s">
        <v>1005</v>
      </c>
      <c r="I11" s="228" t="s">
        <v>1005</v>
      </c>
      <c r="J11" s="229" t="s">
        <v>1005</v>
      </c>
      <c r="K11" s="228" t="s">
        <v>1005</v>
      </c>
      <c r="L11" s="91">
        <v>4.27</v>
      </c>
      <c r="M11" s="98">
        <v>64050</v>
      </c>
      <c r="N11" s="91">
        <v>17.52</v>
      </c>
      <c r="O11" s="98">
        <v>30233</v>
      </c>
      <c r="P11" s="91">
        <v>81.93</v>
      </c>
      <c r="Q11" s="100">
        <v>129600</v>
      </c>
    </row>
    <row r="12" spans="1:17" s="1" customFormat="1" ht="18.75" customHeight="1">
      <c r="A12" s="41"/>
      <c r="B12" s="205" t="s">
        <v>581</v>
      </c>
      <c r="C12" s="42"/>
      <c r="D12" s="90">
        <v>1203.67</v>
      </c>
      <c r="E12" s="98">
        <v>5694835</v>
      </c>
      <c r="F12" s="91">
        <v>1106.79</v>
      </c>
      <c r="G12" s="98">
        <v>5530240</v>
      </c>
      <c r="H12" s="191" t="s">
        <v>1005</v>
      </c>
      <c r="I12" s="228" t="s">
        <v>1005</v>
      </c>
      <c r="J12" s="229" t="s">
        <v>1005</v>
      </c>
      <c r="K12" s="228" t="s">
        <v>1005</v>
      </c>
      <c r="L12" s="91">
        <v>0.2</v>
      </c>
      <c r="M12" s="98">
        <v>3000</v>
      </c>
      <c r="N12" s="91">
        <v>16.95</v>
      </c>
      <c r="O12" s="98">
        <v>34143</v>
      </c>
      <c r="P12" s="91">
        <v>79.73</v>
      </c>
      <c r="Q12" s="100">
        <v>127452</v>
      </c>
    </row>
    <row r="13" spans="1:17" s="1" customFormat="1" ht="18.75" customHeight="1">
      <c r="A13" s="41"/>
      <c r="B13" s="205" t="s">
        <v>637</v>
      </c>
      <c r="C13" s="42"/>
      <c r="D13" s="90">
        <v>1152.44</v>
      </c>
      <c r="E13" s="98">
        <v>4956519</v>
      </c>
      <c r="F13" s="188">
        <v>1064.03</v>
      </c>
      <c r="G13" s="209">
        <v>4821972</v>
      </c>
      <c r="H13" s="191" t="s">
        <v>1005</v>
      </c>
      <c r="I13" s="228" t="s">
        <v>1005</v>
      </c>
      <c r="J13" s="229" t="s">
        <v>1005</v>
      </c>
      <c r="K13" s="228" t="s">
        <v>1005</v>
      </c>
      <c r="L13" s="191" t="s">
        <v>1005</v>
      </c>
      <c r="M13" s="228" t="s">
        <v>1005</v>
      </c>
      <c r="N13" s="188">
        <v>11.15</v>
      </c>
      <c r="O13" s="209">
        <v>17678</v>
      </c>
      <c r="P13" s="188">
        <v>77.26</v>
      </c>
      <c r="Q13" s="216">
        <v>116869</v>
      </c>
    </row>
    <row r="14" spans="1:17" s="1" customFormat="1" ht="6.75" customHeight="1">
      <c r="A14" s="41"/>
      <c r="B14" s="206"/>
      <c r="C14" s="42"/>
      <c r="D14" s="90"/>
      <c r="E14" s="98"/>
      <c r="F14" s="188"/>
      <c r="G14" s="209"/>
      <c r="H14" s="188"/>
      <c r="I14" s="209"/>
      <c r="J14" s="237"/>
      <c r="K14" s="209"/>
      <c r="L14" s="188"/>
      <c r="M14" s="209"/>
      <c r="N14" s="188"/>
      <c r="O14" s="209"/>
      <c r="P14" s="237"/>
      <c r="Q14" s="216"/>
    </row>
    <row r="15" spans="1:17" s="1" customFormat="1" ht="18.75" customHeight="1">
      <c r="A15" s="41"/>
      <c r="B15" s="205" t="s">
        <v>583</v>
      </c>
      <c r="C15" s="42"/>
      <c r="D15" s="90">
        <v>1078.85</v>
      </c>
      <c r="E15" s="98">
        <v>3099761</v>
      </c>
      <c r="F15" s="188">
        <v>892.47</v>
      </c>
      <c r="G15" s="209">
        <v>2943616</v>
      </c>
      <c r="H15" s="191" t="s">
        <v>1005</v>
      </c>
      <c r="I15" s="228" t="s">
        <v>1005</v>
      </c>
      <c r="J15" s="229" t="s">
        <v>1005</v>
      </c>
      <c r="K15" s="228" t="s">
        <v>1005</v>
      </c>
      <c r="L15" s="91">
        <v>1.2</v>
      </c>
      <c r="M15" s="98">
        <v>12000</v>
      </c>
      <c r="N15" s="91">
        <v>9.2</v>
      </c>
      <c r="O15" s="98">
        <v>15300</v>
      </c>
      <c r="P15" s="92">
        <v>175.98</v>
      </c>
      <c r="Q15" s="100">
        <v>128845</v>
      </c>
    </row>
    <row r="16" spans="1:17" s="1" customFormat="1" ht="18.75" customHeight="1">
      <c r="A16" s="41"/>
      <c r="B16" s="205" t="s">
        <v>602</v>
      </c>
      <c r="C16" s="42"/>
      <c r="D16" s="90">
        <v>966.07</v>
      </c>
      <c r="E16" s="98">
        <v>3085133</v>
      </c>
      <c r="F16" s="188">
        <v>867.53</v>
      </c>
      <c r="G16" s="209">
        <v>2954856</v>
      </c>
      <c r="H16" s="191" t="s">
        <v>975</v>
      </c>
      <c r="I16" s="228" t="s">
        <v>975</v>
      </c>
      <c r="J16" s="229" t="s">
        <v>975</v>
      </c>
      <c r="K16" s="228" t="s">
        <v>975</v>
      </c>
      <c r="L16" s="91">
        <v>0.2</v>
      </c>
      <c r="M16" s="98">
        <v>1000</v>
      </c>
      <c r="N16" s="91">
        <v>5.26</v>
      </c>
      <c r="O16" s="98">
        <v>9127</v>
      </c>
      <c r="P16" s="92">
        <v>93.08</v>
      </c>
      <c r="Q16" s="100">
        <v>120150</v>
      </c>
    </row>
    <row r="17" spans="1:17" s="1" customFormat="1" ht="18.75" customHeight="1">
      <c r="A17" s="41"/>
      <c r="B17" s="205" t="s">
        <v>585</v>
      </c>
      <c r="C17" s="42"/>
      <c r="D17" s="91">
        <v>1085.3</v>
      </c>
      <c r="E17" s="98">
        <v>3069349.65</v>
      </c>
      <c r="F17" s="91">
        <v>850.08</v>
      </c>
      <c r="G17" s="98">
        <v>2863640</v>
      </c>
      <c r="H17" s="534" t="s">
        <v>975</v>
      </c>
      <c r="I17" s="228" t="s">
        <v>975</v>
      </c>
      <c r="J17" s="565" t="s">
        <v>975</v>
      </c>
      <c r="K17" s="228" t="s">
        <v>975</v>
      </c>
      <c r="L17" s="91">
        <v>0.1</v>
      </c>
      <c r="M17" s="98">
        <v>150</v>
      </c>
      <c r="N17" s="91">
        <v>7.85</v>
      </c>
      <c r="O17" s="98">
        <v>14442</v>
      </c>
      <c r="P17" s="91">
        <v>227.27</v>
      </c>
      <c r="Q17" s="100">
        <v>191117.65</v>
      </c>
    </row>
    <row r="18" spans="1:17" s="1" customFormat="1" ht="6.75" customHeight="1">
      <c r="A18" s="41"/>
      <c r="B18" s="206"/>
      <c r="C18" s="42"/>
      <c r="D18" s="91"/>
      <c r="E18" s="98"/>
      <c r="F18" s="91"/>
      <c r="G18" s="98"/>
      <c r="H18" s="264"/>
      <c r="I18" s="209"/>
      <c r="J18" s="566"/>
      <c r="K18" s="209"/>
      <c r="L18" s="91"/>
      <c r="M18" s="98"/>
      <c r="N18" s="91"/>
      <c r="O18" s="98"/>
      <c r="P18" s="91"/>
      <c r="Q18" s="100"/>
    </row>
    <row r="19" spans="1:17" s="1" customFormat="1" ht="18.75" customHeight="1">
      <c r="A19" s="41"/>
      <c r="B19" s="205" t="s">
        <v>587</v>
      </c>
      <c r="C19" s="42"/>
      <c r="D19" s="91">
        <f>SUM(D21:D37)</f>
        <v>909.95</v>
      </c>
      <c r="E19" s="98">
        <f>SUM(E21:E37)</f>
        <v>2871853</v>
      </c>
      <c r="F19" s="91">
        <f>SUM(F21:F37)</f>
        <v>810.96</v>
      </c>
      <c r="G19" s="98">
        <f>SUM(G21:G37)</f>
        <v>2747524</v>
      </c>
      <c r="H19" s="534" t="s">
        <v>1005</v>
      </c>
      <c r="I19" s="228" t="s">
        <v>1005</v>
      </c>
      <c r="J19" s="565" t="s">
        <v>1005</v>
      </c>
      <c r="K19" s="228" t="s">
        <v>1005</v>
      </c>
      <c r="L19" s="91">
        <f aca="true" t="shared" si="0" ref="L19:Q19">SUM(L21:L37)</f>
        <v>0.1</v>
      </c>
      <c r="M19" s="98">
        <f t="shared" si="0"/>
        <v>150</v>
      </c>
      <c r="N19" s="91">
        <f t="shared" si="0"/>
        <v>7.64</v>
      </c>
      <c r="O19" s="98">
        <f t="shared" si="0"/>
        <v>13190</v>
      </c>
      <c r="P19" s="91">
        <f t="shared" si="0"/>
        <v>91.25</v>
      </c>
      <c r="Q19" s="100">
        <f t="shared" si="0"/>
        <v>110989</v>
      </c>
    </row>
    <row r="20" spans="1:17" s="1" customFormat="1" ht="6.75" customHeight="1">
      <c r="A20" s="41"/>
      <c r="B20" s="206"/>
      <c r="C20" s="42"/>
      <c r="D20" s="90"/>
      <c r="E20" s="98"/>
      <c r="F20" s="188"/>
      <c r="G20" s="209"/>
      <c r="H20" s="188"/>
      <c r="I20" s="209"/>
      <c r="J20" s="237"/>
      <c r="K20" s="209"/>
      <c r="L20" s="188"/>
      <c r="M20" s="209"/>
      <c r="N20" s="188"/>
      <c r="O20" s="209"/>
      <c r="P20" s="188"/>
      <c r="Q20" s="216"/>
    </row>
    <row r="21" spans="1:17" s="1" customFormat="1" ht="18.75" customHeight="1">
      <c r="A21" s="41"/>
      <c r="B21" s="207" t="s">
        <v>834</v>
      </c>
      <c r="C21" s="42"/>
      <c r="D21" s="90">
        <f>N21</f>
        <v>1.94</v>
      </c>
      <c r="E21" s="98">
        <f>O21</f>
        <v>4120</v>
      </c>
      <c r="F21" s="191" t="s">
        <v>1005</v>
      </c>
      <c r="G21" s="228" t="s">
        <v>1005</v>
      </c>
      <c r="H21" s="191" t="s">
        <v>1005</v>
      </c>
      <c r="I21" s="228" t="s">
        <v>1005</v>
      </c>
      <c r="J21" s="229" t="s">
        <v>1005</v>
      </c>
      <c r="K21" s="228" t="s">
        <v>1005</v>
      </c>
      <c r="L21" s="191" t="s">
        <v>1005</v>
      </c>
      <c r="M21" s="228" t="s">
        <v>1005</v>
      </c>
      <c r="N21" s="188">
        <v>1.94</v>
      </c>
      <c r="O21" s="209">
        <v>4120</v>
      </c>
      <c r="P21" s="191" t="s">
        <v>1005</v>
      </c>
      <c r="Q21" s="218" t="s">
        <v>1005</v>
      </c>
    </row>
    <row r="22" spans="1:17" s="1" customFormat="1" ht="6.75" customHeight="1">
      <c r="A22" s="41"/>
      <c r="B22" s="44"/>
      <c r="C22" s="42"/>
      <c r="D22" s="564"/>
      <c r="E22" s="209"/>
      <c r="F22" s="188"/>
      <c r="G22" s="209"/>
      <c r="H22" s="188"/>
      <c r="I22" s="209"/>
      <c r="J22" s="237"/>
      <c r="K22" s="209"/>
      <c r="L22" s="188"/>
      <c r="M22" s="209"/>
      <c r="N22" s="188"/>
      <c r="O22" s="209"/>
      <c r="P22" s="188"/>
      <c r="Q22" s="216"/>
    </row>
    <row r="23" spans="1:17" s="1" customFormat="1" ht="18.75" customHeight="1">
      <c r="A23" s="41"/>
      <c r="B23" s="207" t="s">
        <v>835</v>
      </c>
      <c r="C23" s="42"/>
      <c r="D23" s="90">
        <f>P23</f>
        <v>3.27</v>
      </c>
      <c r="E23" s="98">
        <f>Q23</f>
        <v>3270</v>
      </c>
      <c r="F23" s="191" t="s">
        <v>1005</v>
      </c>
      <c r="G23" s="228" t="s">
        <v>1005</v>
      </c>
      <c r="H23" s="191" t="s">
        <v>1005</v>
      </c>
      <c r="I23" s="228" t="s">
        <v>1005</v>
      </c>
      <c r="J23" s="229" t="s">
        <v>1005</v>
      </c>
      <c r="K23" s="228" t="s">
        <v>1005</v>
      </c>
      <c r="L23" s="191" t="s">
        <v>1005</v>
      </c>
      <c r="M23" s="228" t="s">
        <v>1005</v>
      </c>
      <c r="N23" s="191" t="s">
        <v>1005</v>
      </c>
      <c r="O23" s="228" t="s">
        <v>1005</v>
      </c>
      <c r="P23" s="188">
        <v>3.27</v>
      </c>
      <c r="Q23" s="216">
        <v>3270</v>
      </c>
    </row>
    <row r="24" spans="1:17" s="1" customFormat="1" ht="18.75" customHeight="1">
      <c r="A24" s="41"/>
      <c r="B24" s="207" t="s">
        <v>836</v>
      </c>
      <c r="C24" s="42"/>
      <c r="D24" s="90">
        <f>F24+N24+P24</f>
        <v>15.969999999999999</v>
      </c>
      <c r="E24" s="98">
        <f>G24+O24+Q24</f>
        <v>42865</v>
      </c>
      <c r="F24" s="188">
        <v>12.45</v>
      </c>
      <c r="G24" s="209">
        <v>39840</v>
      </c>
      <c r="H24" s="191" t="s">
        <v>1005</v>
      </c>
      <c r="I24" s="228" t="s">
        <v>1005</v>
      </c>
      <c r="J24" s="229" t="s">
        <v>1005</v>
      </c>
      <c r="K24" s="228" t="s">
        <v>1005</v>
      </c>
      <c r="L24" s="191" t="s">
        <v>1005</v>
      </c>
      <c r="M24" s="228" t="s">
        <v>1005</v>
      </c>
      <c r="N24" s="188">
        <v>0.22</v>
      </c>
      <c r="O24" s="209">
        <v>385</v>
      </c>
      <c r="P24" s="188">
        <v>3.3</v>
      </c>
      <c r="Q24" s="216">
        <v>2640</v>
      </c>
    </row>
    <row r="25" spans="1:17" s="1" customFormat="1" ht="18.75" customHeight="1">
      <c r="A25" s="41"/>
      <c r="B25" s="207" t="s">
        <v>837</v>
      </c>
      <c r="C25" s="42"/>
      <c r="D25" s="90">
        <f>N25+P25</f>
        <v>0.27</v>
      </c>
      <c r="E25" s="98">
        <f>O25+Q25</f>
        <v>323</v>
      </c>
      <c r="F25" s="191" t="s">
        <v>1005</v>
      </c>
      <c r="G25" s="228" t="s">
        <v>1005</v>
      </c>
      <c r="H25" s="191" t="s">
        <v>1005</v>
      </c>
      <c r="I25" s="228" t="s">
        <v>1005</v>
      </c>
      <c r="J25" s="229" t="s">
        <v>1005</v>
      </c>
      <c r="K25" s="228" t="s">
        <v>1005</v>
      </c>
      <c r="L25" s="191" t="s">
        <v>1005</v>
      </c>
      <c r="M25" s="228" t="s">
        <v>1005</v>
      </c>
      <c r="N25" s="188">
        <v>0.07</v>
      </c>
      <c r="O25" s="209">
        <v>173</v>
      </c>
      <c r="P25" s="188">
        <v>0.2</v>
      </c>
      <c r="Q25" s="216">
        <v>150</v>
      </c>
    </row>
    <row r="26" spans="1:17" s="1" customFormat="1" ht="6.75" customHeight="1">
      <c r="A26" s="41"/>
      <c r="B26" s="44"/>
      <c r="C26" s="42"/>
      <c r="D26" s="90"/>
      <c r="E26" s="98"/>
      <c r="F26" s="188"/>
      <c r="G26" s="209"/>
      <c r="H26" s="188"/>
      <c r="I26" s="209"/>
      <c r="J26" s="237"/>
      <c r="K26" s="209"/>
      <c r="L26" s="188"/>
      <c r="M26" s="209"/>
      <c r="N26" s="188"/>
      <c r="O26" s="209"/>
      <c r="P26" s="188"/>
      <c r="Q26" s="216"/>
    </row>
    <row r="27" spans="1:17" s="1" customFormat="1" ht="18.75" customHeight="1">
      <c r="A27" s="41"/>
      <c r="B27" s="207" t="s">
        <v>838</v>
      </c>
      <c r="C27" s="42"/>
      <c r="D27" s="90">
        <f>F27+P27</f>
        <v>43.4</v>
      </c>
      <c r="E27" s="98">
        <f>G27+Q27</f>
        <v>112177</v>
      </c>
      <c r="F27" s="188">
        <v>38.6</v>
      </c>
      <c r="G27" s="209">
        <v>104992</v>
      </c>
      <c r="H27" s="191" t="s">
        <v>1005</v>
      </c>
      <c r="I27" s="228" t="s">
        <v>1005</v>
      </c>
      <c r="J27" s="229" t="s">
        <v>1005</v>
      </c>
      <c r="K27" s="228" t="s">
        <v>1005</v>
      </c>
      <c r="L27" s="191" t="s">
        <v>1005</v>
      </c>
      <c r="M27" s="228" t="s">
        <v>1005</v>
      </c>
      <c r="N27" s="191" t="s">
        <v>1005</v>
      </c>
      <c r="O27" s="228" t="s">
        <v>1005</v>
      </c>
      <c r="P27" s="188">
        <f>4.55+0.25</f>
        <v>4.8</v>
      </c>
      <c r="Q27" s="216">
        <f>3185+4000</f>
        <v>7185</v>
      </c>
    </row>
    <row r="28" spans="1:17" s="1" customFormat="1" ht="18.75" customHeight="1">
      <c r="A28" s="41"/>
      <c r="B28" s="207" t="s">
        <v>839</v>
      </c>
      <c r="C28" s="42"/>
      <c r="D28" s="90">
        <f>N28+P28</f>
        <v>18.79</v>
      </c>
      <c r="E28" s="98">
        <f>O28+Q28</f>
        <v>22708</v>
      </c>
      <c r="F28" s="191" t="s">
        <v>1005</v>
      </c>
      <c r="G28" s="228" t="s">
        <v>1005</v>
      </c>
      <c r="H28" s="191" t="s">
        <v>1005</v>
      </c>
      <c r="I28" s="228" t="s">
        <v>1005</v>
      </c>
      <c r="J28" s="229" t="s">
        <v>1005</v>
      </c>
      <c r="K28" s="228" t="s">
        <v>1005</v>
      </c>
      <c r="L28" s="191" t="s">
        <v>1005</v>
      </c>
      <c r="M28" s="228" t="s">
        <v>1005</v>
      </c>
      <c r="N28" s="188">
        <v>0.2</v>
      </c>
      <c r="O28" s="209">
        <v>400</v>
      </c>
      <c r="P28" s="188">
        <v>18.59</v>
      </c>
      <c r="Q28" s="216">
        <v>22308</v>
      </c>
    </row>
    <row r="29" spans="1:17" s="1" customFormat="1" ht="18.75" customHeight="1">
      <c r="A29" s="41"/>
      <c r="B29" s="207" t="s">
        <v>840</v>
      </c>
      <c r="C29" s="42"/>
      <c r="D29" s="90">
        <f>F29+N29+P29</f>
        <v>42.18000000000001</v>
      </c>
      <c r="E29" s="98">
        <f>G29+O29+Q29</f>
        <v>133126</v>
      </c>
      <c r="F29" s="188">
        <v>37.81</v>
      </c>
      <c r="G29" s="209">
        <v>128556</v>
      </c>
      <c r="H29" s="191" t="s">
        <v>1005</v>
      </c>
      <c r="I29" s="228" t="s">
        <v>1005</v>
      </c>
      <c r="J29" s="229" t="s">
        <v>1005</v>
      </c>
      <c r="K29" s="228" t="s">
        <v>1005</v>
      </c>
      <c r="L29" s="191" t="s">
        <v>1005</v>
      </c>
      <c r="M29" s="228" t="s">
        <v>1005</v>
      </c>
      <c r="N29" s="188">
        <v>1.67</v>
      </c>
      <c r="O29" s="209">
        <v>1870</v>
      </c>
      <c r="P29" s="188">
        <v>2.7</v>
      </c>
      <c r="Q29" s="216">
        <v>2700</v>
      </c>
    </row>
    <row r="30" spans="1:17" s="1" customFormat="1" ht="6.75" customHeight="1">
      <c r="A30" s="41"/>
      <c r="B30" s="44"/>
      <c r="C30" s="42"/>
      <c r="D30" s="564"/>
      <c r="E30" s="209"/>
      <c r="F30" s="188"/>
      <c r="G30" s="209"/>
      <c r="H30" s="188"/>
      <c r="I30" s="209"/>
      <c r="J30" s="237"/>
      <c r="K30" s="209"/>
      <c r="L30" s="188"/>
      <c r="M30" s="209"/>
      <c r="N30" s="188"/>
      <c r="O30" s="209"/>
      <c r="P30" s="188"/>
      <c r="Q30" s="216"/>
    </row>
    <row r="31" spans="1:17" s="1" customFormat="1" ht="18.75" customHeight="1">
      <c r="A31" s="41"/>
      <c r="B31" s="207" t="s">
        <v>841</v>
      </c>
      <c r="C31" s="42"/>
      <c r="D31" s="90">
        <f>N31</f>
        <v>1.13</v>
      </c>
      <c r="E31" s="98">
        <f>O31</f>
        <v>2252</v>
      </c>
      <c r="F31" s="191" t="s">
        <v>1005</v>
      </c>
      <c r="G31" s="228" t="s">
        <v>1005</v>
      </c>
      <c r="H31" s="191" t="s">
        <v>1005</v>
      </c>
      <c r="I31" s="228" t="s">
        <v>1005</v>
      </c>
      <c r="J31" s="229" t="s">
        <v>1005</v>
      </c>
      <c r="K31" s="228" t="s">
        <v>1005</v>
      </c>
      <c r="L31" s="191" t="s">
        <v>1005</v>
      </c>
      <c r="M31" s="228" t="s">
        <v>1005</v>
      </c>
      <c r="N31" s="188">
        <v>1.13</v>
      </c>
      <c r="O31" s="209">
        <v>2252</v>
      </c>
      <c r="P31" s="191" t="s">
        <v>1005</v>
      </c>
      <c r="Q31" s="218" t="s">
        <v>1005</v>
      </c>
    </row>
    <row r="32" spans="1:17" s="1" customFormat="1" ht="18.75" customHeight="1">
      <c r="A32" s="41"/>
      <c r="B32" s="207" t="s">
        <v>842</v>
      </c>
      <c r="C32" s="42"/>
      <c r="D32" s="90">
        <f>F32+N32+P32</f>
        <v>68.65</v>
      </c>
      <c r="E32" s="98">
        <f>G32+O32+Q32</f>
        <v>187572</v>
      </c>
      <c r="F32" s="188">
        <v>40.53</v>
      </c>
      <c r="G32" s="209">
        <v>162120</v>
      </c>
      <c r="H32" s="191" t="s">
        <v>1005</v>
      </c>
      <c r="I32" s="228" t="s">
        <v>1005</v>
      </c>
      <c r="J32" s="229" t="s">
        <v>1005</v>
      </c>
      <c r="K32" s="228" t="s">
        <v>1005</v>
      </c>
      <c r="L32" s="191" t="s">
        <v>1005</v>
      </c>
      <c r="M32" s="228" t="s">
        <v>1005</v>
      </c>
      <c r="N32" s="188">
        <v>0.06</v>
      </c>
      <c r="O32" s="209">
        <v>198</v>
      </c>
      <c r="P32" s="188">
        <v>28.06</v>
      </c>
      <c r="Q32" s="216">
        <v>25254</v>
      </c>
    </row>
    <row r="33" spans="1:17" s="1" customFormat="1" ht="18.75" customHeight="1">
      <c r="A33" s="41"/>
      <c r="B33" s="207" t="s">
        <v>843</v>
      </c>
      <c r="C33" s="42"/>
      <c r="D33" s="90">
        <f>F33+L33+N33+P33</f>
        <v>685.4200000000001</v>
      </c>
      <c r="E33" s="98">
        <f>G33+M33+O33+Q33</f>
        <v>2274644</v>
      </c>
      <c r="F33" s="188">
        <v>654.95</v>
      </c>
      <c r="G33" s="209">
        <v>2226832</v>
      </c>
      <c r="H33" s="191" t="s">
        <v>1005</v>
      </c>
      <c r="I33" s="228" t="s">
        <v>1005</v>
      </c>
      <c r="J33" s="229" t="s">
        <v>1005</v>
      </c>
      <c r="K33" s="228" t="s">
        <v>1005</v>
      </c>
      <c r="L33" s="188">
        <v>0.1</v>
      </c>
      <c r="M33" s="209">
        <v>150</v>
      </c>
      <c r="N33" s="188">
        <v>0.44</v>
      </c>
      <c r="O33" s="209">
        <v>660</v>
      </c>
      <c r="P33" s="188">
        <f>1.2+28.68+0.05</f>
        <v>29.93</v>
      </c>
      <c r="Q33" s="216">
        <f>6000+40152+850</f>
        <v>47002</v>
      </c>
    </row>
    <row r="34" spans="1:17" s="1" customFormat="1" ht="6.75" customHeight="1">
      <c r="A34" s="41"/>
      <c r="B34" s="44"/>
      <c r="C34" s="42"/>
      <c r="D34" s="564"/>
      <c r="E34" s="209"/>
      <c r="F34" s="188"/>
      <c r="G34" s="209"/>
      <c r="H34" s="188"/>
      <c r="I34" s="209"/>
      <c r="J34" s="237"/>
      <c r="K34" s="209"/>
      <c r="L34" s="188"/>
      <c r="M34" s="209"/>
      <c r="N34" s="188"/>
      <c r="O34" s="209"/>
      <c r="P34" s="188"/>
      <c r="Q34" s="216"/>
    </row>
    <row r="35" spans="1:17" s="1" customFormat="1" ht="18.75" customHeight="1">
      <c r="A35" s="41"/>
      <c r="B35" s="207" t="s">
        <v>844</v>
      </c>
      <c r="C35" s="42"/>
      <c r="D35" s="90">
        <f>N35</f>
        <v>1.66</v>
      </c>
      <c r="E35" s="98">
        <f>O35</f>
        <v>2704</v>
      </c>
      <c r="F35" s="191" t="s">
        <v>1005</v>
      </c>
      <c r="G35" s="228" t="s">
        <v>1005</v>
      </c>
      <c r="H35" s="191" t="s">
        <v>1005</v>
      </c>
      <c r="I35" s="228" t="s">
        <v>1005</v>
      </c>
      <c r="J35" s="229" t="s">
        <v>1005</v>
      </c>
      <c r="K35" s="228" t="s">
        <v>1005</v>
      </c>
      <c r="L35" s="191" t="s">
        <v>1005</v>
      </c>
      <c r="M35" s="228" t="s">
        <v>1005</v>
      </c>
      <c r="N35" s="188">
        <v>1.66</v>
      </c>
      <c r="O35" s="209">
        <v>2704</v>
      </c>
      <c r="P35" s="191" t="s">
        <v>1005</v>
      </c>
      <c r="Q35" s="218" t="s">
        <v>1005</v>
      </c>
    </row>
    <row r="36" spans="1:17" s="1" customFormat="1" ht="18.75" customHeight="1">
      <c r="A36" s="41"/>
      <c r="B36" s="207" t="s">
        <v>845</v>
      </c>
      <c r="C36" s="42"/>
      <c r="D36" s="90">
        <f>N36</f>
        <v>0.25</v>
      </c>
      <c r="E36" s="98">
        <f>O36</f>
        <v>428</v>
      </c>
      <c r="F36" s="191" t="s">
        <v>1005</v>
      </c>
      <c r="G36" s="228" t="s">
        <v>1005</v>
      </c>
      <c r="H36" s="191" t="s">
        <v>1005</v>
      </c>
      <c r="I36" s="228" t="s">
        <v>1005</v>
      </c>
      <c r="J36" s="229" t="s">
        <v>1005</v>
      </c>
      <c r="K36" s="228" t="s">
        <v>1005</v>
      </c>
      <c r="L36" s="191" t="s">
        <v>1005</v>
      </c>
      <c r="M36" s="228" t="s">
        <v>1005</v>
      </c>
      <c r="N36" s="188">
        <v>0.25</v>
      </c>
      <c r="O36" s="209">
        <v>428</v>
      </c>
      <c r="P36" s="191" t="s">
        <v>1005</v>
      </c>
      <c r="Q36" s="218" t="s">
        <v>1005</v>
      </c>
    </row>
    <row r="37" spans="1:17" s="1" customFormat="1" ht="18.75" customHeight="1" thickBot="1">
      <c r="A37" s="45"/>
      <c r="B37" s="208" t="s">
        <v>846</v>
      </c>
      <c r="C37" s="46"/>
      <c r="D37" s="94">
        <f>F37+P37</f>
        <v>27.02</v>
      </c>
      <c r="E37" s="173">
        <f>G37+Q37</f>
        <v>85664</v>
      </c>
      <c r="F37" s="189">
        <v>26.62</v>
      </c>
      <c r="G37" s="261">
        <v>85184</v>
      </c>
      <c r="H37" s="192" t="s">
        <v>1005</v>
      </c>
      <c r="I37" s="219" t="s">
        <v>1005</v>
      </c>
      <c r="J37" s="232" t="s">
        <v>1005</v>
      </c>
      <c r="K37" s="219" t="s">
        <v>1005</v>
      </c>
      <c r="L37" s="192" t="s">
        <v>1005</v>
      </c>
      <c r="M37" s="219" t="s">
        <v>1005</v>
      </c>
      <c r="N37" s="192" t="s">
        <v>1005</v>
      </c>
      <c r="O37" s="219" t="s">
        <v>1005</v>
      </c>
      <c r="P37" s="189">
        <v>0.4</v>
      </c>
      <c r="Q37" s="259">
        <v>480</v>
      </c>
    </row>
    <row r="38" spans="1:10" s="1" customFormat="1" ht="15.75" customHeight="1">
      <c r="A38" s="186" t="s">
        <v>139</v>
      </c>
      <c r="J38" s="1" t="s">
        <v>140</v>
      </c>
    </row>
    <row r="39" ht="15.75">
      <c r="J39" s="1"/>
    </row>
  </sheetData>
  <mergeCells count="11">
    <mergeCell ref="P3:Q3"/>
    <mergeCell ref="P4:Q4"/>
    <mergeCell ref="A2:I2"/>
    <mergeCell ref="J2:Q2"/>
    <mergeCell ref="N5:O5"/>
    <mergeCell ref="P5:Q5"/>
    <mergeCell ref="D5:E5"/>
    <mergeCell ref="L5:M5"/>
    <mergeCell ref="F5:G5"/>
    <mergeCell ref="H5:I5"/>
    <mergeCell ref="J5:K5"/>
  </mergeCells>
  <printOptions horizontalCentered="1"/>
  <pageMargins left="1.1811023622047245" right="1.1811023622047245" top="1.5748031496062993" bottom="1.5748031496062993" header="0.5118110236220472" footer="0.9055118110236221"/>
  <pageSetup firstPageNumber="12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8.xml><?xml version="1.0" encoding="utf-8"?>
<worksheet xmlns="http://schemas.openxmlformats.org/spreadsheetml/2006/main" xmlns:r="http://schemas.openxmlformats.org/officeDocument/2006/relationships">
  <dimension ref="A1:AQ52"/>
  <sheetViews>
    <sheetView showGridLines="0" zoomScale="120" zoomScaleNormal="120" workbookViewId="0" topLeftCell="A7">
      <selection activeCell="B1" sqref="B1"/>
    </sheetView>
  </sheetViews>
  <sheetFormatPr defaultColWidth="9.00390625" defaultRowHeight="16.5"/>
  <cols>
    <col min="1" max="1" width="0.37109375" style="84" customWidth="1"/>
    <col min="2" max="2" width="19.125" style="84" customWidth="1"/>
    <col min="3" max="3" width="0.37109375" style="84" customWidth="1"/>
    <col min="4" max="4" width="10.125" style="84" customWidth="1"/>
    <col min="5" max="5" width="8.125" style="84" customWidth="1"/>
    <col min="6" max="6" width="10.125" style="84" customWidth="1"/>
    <col min="7" max="7" width="8.625" style="84" customWidth="1"/>
    <col min="8" max="8" width="10.125" style="84" customWidth="1"/>
    <col min="9" max="9" width="8.125" style="84" customWidth="1"/>
    <col min="10" max="10" width="10.125" style="84" customWidth="1"/>
    <col min="11" max="11" width="8.625" style="84" customWidth="1"/>
    <col min="12" max="12" width="10.125" style="84" customWidth="1"/>
    <col min="13" max="13" width="8.625" style="84" customWidth="1"/>
    <col min="14" max="14" width="10.125" style="84" customWidth="1"/>
    <col min="15" max="15" width="8.625" style="84" customWidth="1"/>
    <col min="16" max="16" width="10.125" style="84" customWidth="1"/>
    <col min="17" max="17" width="8.625" style="400" customWidth="1"/>
    <col min="18" max="18" width="9.00390625" style="84" customWidth="1"/>
    <col min="19" max="19" width="11.25390625" style="84" bestFit="1" customWidth="1"/>
    <col min="20" max="20" width="9.125" style="84" bestFit="1" customWidth="1"/>
    <col min="21" max="21" width="9.625" style="84" bestFit="1" customWidth="1"/>
    <col min="22" max="24" width="9.00390625" style="84" customWidth="1"/>
    <col min="25" max="25" width="9.625" style="84" bestFit="1" customWidth="1"/>
    <col min="26" max="28" width="9.00390625" style="84" customWidth="1"/>
    <col min="29" max="29" width="9.625" style="84" bestFit="1" customWidth="1"/>
    <col min="30" max="30" width="9.125" style="84" bestFit="1" customWidth="1"/>
    <col min="31" max="31" width="9.625" style="84" bestFit="1" customWidth="1"/>
    <col min="32" max="32" width="9.00390625" style="84" customWidth="1"/>
    <col min="33" max="33" width="9.625" style="84" bestFit="1" customWidth="1"/>
    <col min="34" max="38" width="9.00390625" style="84" customWidth="1"/>
    <col min="39" max="39" width="9.625" style="84" bestFit="1" customWidth="1"/>
    <col min="40" max="16384" width="9.00390625" style="84" customWidth="1"/>
  </cols>
  <sheetData>
    <row r="1" spans="1:17" s="1" customFormat="1" ht="18" customHeight="1">
      <c r="A1" s="186" t="s">
        <v>973</v>
      </c>
      <c r="Q1" s="86" t="s">
        <v>981</v>
      </c>
    </row>
    <row r="2" spans="1:17" s="5" customFormat="1" ht="25.5" customHeight="1">
      <c r="A2" s="887" t="s">
        <v>1209</v>
      </c>
      <c r="B2" s="913"/>
      <c r="C2" s="913"/>
      <c r="D2" s="913"/>
      <c r="E2" s="913"/>
      <c r="F2" s="913"/>
      <c r="G2" s="913"/>
      <c r="H2" s="913"/>
      <c r="I2" s="913"/>
      <c r="J2" s="840" t="s">
        <v>653</v>
      </c>
      <c r="K2" s="840"/>
      <c r="L2" s="840"/>
      <c r="M2" s="840"/>
      <c r="N2" s="840"/>
      <c r="O2" s="840"/>
      <c r="P2" s="840"/>
      <c r="Q2" s="840"/>
    </row>
    <row r="3" spans="1:17" s="1" customFormat="1" ht="15" customHeight="1">
      <c r="A3" s="38"/>
      <c r="B3" s="38"/>
      <c r="C3" s="38"/>
      <c r="I3" s="253" t="s">
        <v>1194</v>
      </c>
      <c r="P3" s="833" t="s">
        <v>141</v>
      </c>
      <c r="Q3" s="833"/>
    </row>
    <row r="4" spans="1:17" s="1" customFormat="1" ht="15" customHeight="1" thickBot="1">
      <c r="A4" s="38"/>
      <c r="B4" s="38"/>
      <c r="C4" s="38"/>
      <c r="I4" s="38" t="s">
        <v>1195</v>
      </c>
      <c r="P4" s="834" t="s">
        <v>142</v>
      </c>
      <c r="Q4" s="834"/>
    </row>
    <row r="5" spans="1:17" s="1" customFormat="1" ht="33" customHeight="1">
      <c r="A5" s="165"/>
      <c r="B5" s="254" t="s">
        <v>980</v>
      </c>
      <c r="C5" s="166"/>
      <c r="D5" s="862" t="s">
        <v>1187</v>
      </c>
      <c r="E5" s="837"/>
      <c r="F5" s="836" t="s">
        <v>1203</v>
      </c>
      <c r="G5" s="837"/>
      <c r="H5" s="836" t="s">
        <v>1204</v>
      </c>
      <c r="I5" s="837"/>
      <c r="J5" s="839" t="s">
        <v>1205</v>
      </c>
      <c r="K5" s="837"/>
      <c r="L5" s="836" t="s">
        <v>1206</v>
      </c>
      <c r="M5" s="837"/>
      <c r="N5" s="836" t="s">
        <v>1207</v>
      </c>
      <c r="O5" s="837"/>
      <c r="P5" s="836" t="s">
        <v>1208</v>
      </c>
      <c r="Q5" s="838"/>
    </row>
    <row r="6" spans="1:17" s="1" customFormat="1" ht="33" customHeight="1" thickBot="1">
      <c r="A6" s="45"/>
      <c r="B6" s="45" t="s">
        <v>620</v>
      </c>
      <c r="C6" s="46"/>
      <c r="D6" s="255" t="s">
        <v>621</v>
      </c>
      <c r="E6" s="256" t="s">
        <v>622</v>
      </c>
      <c r="F6" s="257" t="s">
        <v>621</v>
      </c>
      <c r="G6" s="257" t="s">
        <v>622</v>
      </c>
      <c r="H6" s="257" t="s">
        <v>621</v>
      </c>
      <c r="I6" s="257" t="s">
        <v>622</v>
      </c>
      <c r="J6" s="258" t="s">
        <v>621</v>
      </c>
      <c r="K6" s="257" t="s">
        <v>622</v>
      </c>
      <c r="L6" s="257" t="s">
        <v>621</v>
      </c>
      <c r="M6" s="257" t="s">
        <v>622</v>
      </c>
      <c r="N6" s="257" t="s">
        <v>621</v>
      </c>
      <c r="O6" s="257" t="s">
        <v>622</v>
      </c>
      <c r="P6" s="257" t="s">
        <v>621</v>
      </c>
      <c r="Q6" s="256" t="s">
        <v>622</v>
      </c>
    </row>
    <row r="7" spans="1:17" s="1" customFormat="1" ht="18.75" customHeight="1">
      <c r="A7" s="41"/>
      <c r="B7" s="205" t="s">
        <v>577</v>
      </c>
      <c r="C7" s="42"/>
      <c r="D7" s="90">
        <v>3116.39</v>
      </c>
      <c r="E7" s="98">
        <v>47549567</v>
      </c>
      <c r="F7" s="91">
        <v>838.12</v>
      </c>
      <c r="G7" s="98">
        <v>6383795</v>
      </c>
      <c r="H7" s="91">
        <v>58.55</v>
      </c>
      <c r="I7" s="98">
        <v>1290218</v>
      </c>
      <c r="J7" s="92">
        <v>153.4</v>
      </c>
      <c r="K7" s="98">
        <v>3644488</v>
      </c>
      <c r="L7" s="91">
        <v>1.07</v>
      </c>
      <c r="M7" s="98">
        <v>14191</v>
      </c>
      <c r="N7" s="91">
        <v>783.19</v>
      </c>
      <c r="O7" s="98">
        <v>14299762</v>
      </c>
      <c r="P7" s="91">
        <v>1282.06</v>
      </c>
      <c r="Q7" s="100">
        <v>21917113</v>
      </c>
    </row>
    <row r="8" spans="1:17" s="1" customFormat="1" ht="18.75" customHeight="1">
      <c r="A8" s="41"/>
      <c r="B8" s="205" t="s">
        <v>578</v>
      </c>
      <c r="C8" s="42"/>
      <c r="D8" s="90">
        <v>3605.85</v>
      </c>
      <c r="E8" s="98">
        <v>60646991</v>
      </c>
      <c r="F8" s="91">
        <v>844.95</v>
      </c>
      <c r="G8" s="98">
        <v>6606205</v>
      </c>
      <c r="H8" s="91">
        <v>67.02</v>
      </c>
      <c r="I8" s="98">
        <v>1463325</v>
      </c>
      <c r="J8" s="92">
        <v>138.41</v>
      </c>
      <c r="K8" s="98">
        <v>3212895</v>
      </c>
      <c r="L8" s="91">
        <v>3.15</v>
      </c>
      <c r="M8" s="98">
        <v>41060</v>
      </c>
      <c r="N8" s="91">
        <v>790.96</v>
      </c>
      <c r="O8" s="98">
        <v>19034766</v>
      </c>
      <c r="P8" s="91">
        <v>1761.36</v>
      </c>
      <c r="Q8" s="100">
        <v>30288740</v>
      </c>
    </row>
    <row r="9" spans="1:17" s="1" customFormat="1" ht="18.75" customHeight="1">
      <c r="A9" s="41"/>
      <c r="B9" s="205" t="s">
        <v>579</v>
      </c>
      <c r="C9" s="42"/>
      <c r="D9" s="90">
        <v>3456.67</v>
      </c>
      <c r="E9" s="98">
        <v>76972022</v>
      </c>
      <c r="F9" s="91">
        <v>852.35</v>
      </c>
      <c r="G9" s="98">
        <v>6630096</v>
      </c>
      <c r="H9" s="91">
        <v>55.05</v>
      </c>
      <c r="I9" s="98">
        <v>1201120</v>
      </c>
      <c r="J9" s="92">
        <v>91.03</v>
      </c>
      <c r="K9" s="98">
        <v>2041130</v>
      </c>
      <c r="L9" s="91">
        <v>2.02</v>
      </c>
      <c r="M9" s="98">
        <v>33760</v>
      </c>
      <c r="N9" s="91">
        <v>764.94</v>
      </c>
      <c r="O9" s="98">
        <v>17773000</v>
      </c>
      <c r="P9" s="91">
        <v>1691.28</v>
      </c>
      <c r="Q9" s="100">
        <v>31519916</v>
      </c>
    </row>
    <row r="10" spans="1:17" s="1" customFormat="1" ht="6.75" customHeight="1">
      <c r="A10" s="41"/>
      <c r="B10" s="206"/>
      <c r="C10" s="42"/>
      <c r="D10" s="90"/>
      <c r="E10" s="98"/>
      <c r="F10" s="91"/>
      <c r="G10" s="98"/>
      <c r="H10" s="91"/>
      <c r="I10" s="98"/>
      <c r="J10" s="92"/>
      <c r="K10" s="98"/>
      <c r="L10" s="91"/>
      <c r="M10" s="98"/>
      <c r="N10" s="91"/>
      <c r="O10" s="98"/>
      <c r="P10" s="91"/>
      <c r="Q10" s="100"/>
    </row>
    <row r="11" spans="1:17" s="1" customFormat="1" ht="18.75" customHeight="1">
      <c r="A11" s="41"/>
      <c r="B11" s="205" t="s">
        <v>580</v>
      </c>
      <c r="C11" s="42"/>
      <c r="D11" s="90">
        <v>3056.94</v>
      </c>
      <c r="E11" s="98">
        <v>48049926</v>
      </c>
      <c r="F11" s="91">
        <v>858.27</v>
      </c>
      <c r="G11" s="98">
        <v>6714852</v>
      </c>
      <c r="H11" s="91">
        <v>45.4</v>
      </c>
      <c r="I11" s="98">
        <v>982340</v>
      </c>
      <c r="J11" s="92">
        <v>76.9</v>
      </c>
      <c r="K11" s="98">
        <v>1643655</v>
      </c>
      <c r="L11" s="91">
        <v>2.04</v>
      </c>
      <c r="M11" s="98">
        <v>30240</v>
      </c>
      <c r="N11" s="91">
        <v>371.12</v>
      </c>
      <c r="O11" s="98">
        <v>7104980</v>
      </c>
      <c r="P11" s="91">
        <v>1703.21</v>
      </c>
      <c r="Q11" s="100">
        <v>31573859</v>
      </c>
    </row>
    <row r="12" spans="1:17" s="1" customFormat="1" ht="18.75" customHeight="1">
      <c r="A12" s="41"/>
      <c r="B12" s="205" t="s">
        <v>581</v>
      </c>
      <c r="C12" s="42"/>
      <c r="D12" s="214">
        <v>3157.07</v>
      </c>
      <c r="E12" s="98">
        <v>45570810</v>
      </c>
      <c r="F12" s="91">
        <v>923.83</v>
      </c>
      <c r="G12" s="98">
        <v>5613442</v>
      </c>
      <c r="H12" s="91">
        <v>50.82</v>
      </c>
      <c r="I12" s="98">
        <v>1034025</v>
      </c>
      <c r="J12" s="92">
        <v>68.77</v>
      </c>
      <c r="K12" s="98">
        <v>1472532</v>
      </c>
      <c r="L12" s="91">
        <v>0.68</v>
      </c>
      <c r="M12" s="98">
        <v>9000</v>
      </c>
      <c r="N12" s="91">
        <v>363.04</v>
      </c>
      <c r="O12" s="98">
        <v>5956530</v>
      </c>
      <c r="P12" s="91">
        <v>1749.93</v>
      </c>
      <c r="Q12" s="100">
        <v>31485281</v>
      </c>
    </row>
    <row r="13" spans="1:17" s="1" customFormat="1" ht="18.75" customHeight="1">
      <c r="A13" s="41"/>
      <c r="B13" s="205" t="s">
        <v>582</v>
      </c>
      <c r="C13" s="42"/>
      <c r="D13" s="214">
        <v>3567.83</v>
      </c>
      <c r="E13" s="98">
        <v>50814528.172</v>
      </c>
      <c r="F13" s="215">
        <v>878.05</v>
      </c>
      <c r="G13" s="98">
        <v>5938473</v>
      </c>
      <c r="H13" s="93">
        <v>47.78</v>
      </c>
      <c r="I13" s="98">
        <v>1055282</v>
      </c>
      <c r="J13" s="215">
        <v>80.66</v>
      </c>
      <c r="K13" s="98">
        <v>1738087</v>
      </c>
      <c r="L13" s="215">
        <v>3.98</v>
      </c>
      <c r="M13" s="98">
        <v>58520</v>
      </c>
      <c r="N13" s="215">
        <v>415.17</v>
      </c>
      <c r="O13" s="98">
        <v>4145805</v>
      </c>
      <c r="P13" s="215">
        <v>2142.19</v>
      </c>
      <c r="Q13" s="100">
        <v>37878361.172</v>
      </c>
    </row>
    <row r="14" spans="1:17" s="1" customFormat="1" ht="6.75" customHeight="1">
      <c r="A14" s="41"/>
      <c r="B14" s="206"/>
      <c r="C14" s="42"/>
      <c r="D14" s="215"/>
      <c r="E14" s="98"/>
      <c r="F14" s="215"/>
      <c r="G14" s="98"/>
      <c r="H14" s="93"/>
      <c r="I14" s="98"/>
      <c r="J14" s="215"/>
      <c r="K14" s="98"/>
      <c r="L14" s="215"/>
      <c r="M14" s="98"/>
      <c r="N14" s="215"/>
      <c r="O14" s="98"/>
      <c r="P14" s="215"/>
      <c r="Q14" s="100"/>
    </row>
    <row r="15" spans="1:18" s="1" customFormat="1" ht="18.75" customHeight="1">
      <c r="A15" s="41"/>
      <c r="B15" s="205" t="s">
        <v>583</v>
      </c>
      <c r="C15" s="42"/>
      <c r="D15" s="91">
        <v>3981.02</v>
      </c>
      <c r="E15" s="98">
        <v>60855928</v>
      </c>
      <c r="F15" s="91">
        <v>927.64</v>
      </c>
      <c r="G15" s="98">
        <v>6842424</v>
      </c>
      <c r="H15" s="91">
        <v>36.21</v>
      </c>
      <c r="I15" s="98">
        <v>716475</v>
      </c>
      <c r="J15" s="92">
        <v>95.88</v>
      </c>
      <c r="K15" s="98">
        <v>1911974</v>
      </c>
      <c r="L15" s="91">
        <v>1.79</v>
      </c>
      <c r="M15" s="98">
        <v>29560</v>
      </c>
      <c r="N15" s="91">
        <v>321.49</v>
      </c>
      <c r="O15" s="98">
        <v>3116180</v>
      </c>
      <c r="P15" s="91">
        <v>2598.01</v>
      </c>
      <c r="Q15" s="100">
        <v>48239315</v>
      </c>
      <c r="R15" s="44"/>
    </row>
    <row r="16" spans="1:18" s="1" customFormat="1" ht="18.75" customHeight="1">
      <c r="A16" s="41"/>
      <c r="B16" s="205" t="s">
        <v>602</v>
      </c>
      <c r="C16" s="42"/>
      <c r="D16" s="91">
        <v>3908.11</v>
      </c>
      <c r="E16" s="98">
        <v>57854694</v>
      </c>
      <c r="F16" s="91">
        <v>812.33</v>
      </c>
      <c r="G16" s="98">
        <v>5725279</v>
      </c>
      <c r="H16" s="91">
        <v>33.48</v>
      </c>
      <c r="I16" s="98">
        <v>627606</v>
      </c>
      <c r="J16" s="92">
        <v>95.51</v>
      </c>
      <c r="K16" s="98">
        <v>1823049</v>
      </c>
      <c r="L16" s="91">
        <v>1.88</v>
      </c>
      <c r="M16" s="98">
        <v>27130</v>
      </c>
      <c r="N16" s="91">
        <v>240.5</v>
      </c>
      <c r="O16" s="98">
        <v>4042905</v>
      </c>
      <c r="P16" s="91">
        <v>2798.37</v>
      </c>
      <c r="Q16" s="100">
        <v>47093460</v>
      </c>
      <c r="R16" s="44"/>
    </row>
    <row r="17" spans="1:18" s="1" customFormat="1" ht="18.75" customHeight="1">
      <c r="A17" s="41"/>
      <c r="B17" s="205" t="s">
        <v>585</v>
      </c>
      <c r="C17" s="42"/>
      <c r="D17" s="215">
        <v>4473.92</v>
      </c>
      <c r="E17" s="98">
        <v>72931728</v>
      </c>
      <c r="F17" s="91">
        <v>803.54</v>
      </c>
      <c r="G17" s="98">
        <v>5428312</v>
      </c>
      <c r="H17" s="91">
        <v>26.53</v>
      </c>
      <c r="I17" s="98">
        <v>480310</v>
      </c>
      <c r="J17" s="92">
        <v>125.76</v>
      </c>
      <c r="K17" s="98">
        <v>2692061</v>
      </c>
      <c r="L17" s="91">
        <v>5.39</v>
      </c>
      <c r="M17" s="98">
        <v>85090</v>
      </c>
      <c r="N17" s="91">
        <v>249.38</v>
      </c>
      <c r="O17" s="98">
        <v>4267745</v>
      </c>
      <c r="P17" s="91">
        <f>D17-F17-H17-J17-L17-N17</f>
        <v>3263.3199999999997</v>
      </c>
      <c r="Q17" s="100">
        <f>E17-G17-I17-K17-M17-O17</f>
        <v>59978210</v>
      </c>
      <c r="R17" s="44"/>
    </row>
    <row r="18" spans="1:18" s="1" customFormat="1" ht="6.75" customHeight="1">
      <c r="A18" s="41"/>
      <c r="B18" s="206"/>
      <c r="C18" s="42"/>
      <c r="D18" s="214"/>
      <c r="E18" s="98"/>
      <c r="F18" s="91"/>
      <c r="G18" s="98"/>
      <c r="H18" s="91"/>
      <c r="I18" s="98"/>
      <c r="J18" s="92"/>
      <c r="K18" s="98"/>
      <c r="L18" s="91"/>
      <c r="M18" s="98"/>
      <c r="N18" s="91"/>
      <c r="O18" s="98"/>
      <c r="P18" s="91"/>
      <c r="Q18" s="100"/>
      <c r="R18" s="44"/>
    </row>
    <row r="19" spans="1:18" s="1" customFormat="1" ht="18.75" customHeight="1">
      <c r="A19" s="41"/>
      <c r="B19" s="205" t="s">
        <v>587</v>
      </c>
      <c r="C19" s="42"/>
      <c r="D19" s="91">
        <f aca="true" t="shared" si="0" ref="D19:I19">SUM(D21:D37)</f>
        <v>4729.800000000001</v>
      </c>
      <c r="E19" s="98">
        <f t="shared" si="0"/>
        <v>70880468</v>
      </c>
      <c r="F19" s="91">
        <f t="shared" si="0"/>
        <v>965.6099999999999</v>
      </c>
      <c r="G19" s="98">
        <f t="shared" si="0"/>
        <v>6718810</v>
      </c>
      <c r="H19" s="91">
        <f t="shared" si="0"/>
        <v>22.84</v>
      </c>
      <c r="I19" s="98">
        <f t="shared" si="0"/>
        <v>396900</v>
      </c>
      <c r="J19" s="92">
        <f aca="true" t="shared" si="1" ref="J19:O19">SUM(J21:J37)</f>
        <v>119.61</v>
      </c>
      <c r="K19" s="98">
        <f t="shared" si="1"/>
        <v>2539933</v>
      </c>
      <c r="L19" s="528">
        <f>SUM(L21:L37)</f>
        <v>3.66</v>
      </c>
      <c r="M19" s="523">
        <f>SUM(M21:M37)</f>
        <v>60190</v>
      </c>
      <c r="N19" s="91">
        <f t="shared" si="1"/>
        <v>192.39000000000001</v>
      </c>
      <c r="O19" s="98">
        <f t="shared" si="1"/>
        <v>3016965</v>
      </c>
      <c r="P19" s="91">
        <f>SUM(P21:P37)</f>
        <v>3425.6899999999996</v>
      </c>
      <c r="Q19" s="100">
        <f>SUM(Q21:Q37)</f>
        <v>58147670</v>
      </c>
      <c r="R19" s="44"/>
    </row>
    <row r="20" spans="1:17" s="1" customFormat="1" ht="6.75" customHeight="1">
      <c r="A20" s="41"/>
      <c r="B20" s="206"/>
      <c r="C20" s="42"/>
      <c r="D20" s="524"/>
      <c r="E20" s="525"/>
      <c r="F20" s="91"/>
      <c r="G20" s="98"/>
      <c r="H20" s="91"/>
      <c r="I20" s="98"/>
      <c r="J20" s="92"/>
      <c r="K20" s="98"/>
      <c r="L20" s="91"/>
      <c r="M20" s="98"/>
      <c r="N20" s="91"/>
      <c r="O20" s="98"/>
      <c r="P20" s="91"/>
      <c r="Q20" s="100"/>
    </row>
    <row r="21" spans="1:21" s="1" customFormat="1" ht="18.75" customHeight="1">
      <c r="A21" s="41"/>
      <c r="B21" s="207" t="s">
        <v>834</v>
      </c>
      <c r="C21" s="42"/>
      <c r="D21" s="214">
        <f>F21+H21+J21+P21</f>
        <v>405.61</v>
      </c>
      <c r="E21" s="98">
        <f>G21+I21+K21+Q21</f>
        <v>7802982</v>
      </c>
      <c r="F21" s="91">
        <v>2.57</v>
      </c>
      <c r="G21" s="98">
        <v>11051</v>
      </c>
      <c r="H21" s="91">
        <v>3.75</v>
      </c>
      <c r="I21" s="98">
        <v>70570</v>
      </c>
      <c r="J21" s="92">
        <v>9.09</v>
      </c>
      <c r="K21" s="98">
        <v>201213</v>
      </c>
      <c r="L21" s="191" t="s">
        <v>1005</v>
      </c>
      <c r="M21" s="228" t="s">
        <v>1005</v>
      </c>
      <c r="N21" s="191" t="s">
        <v>1005</v>
      </c>
      <c r="O21" s="228" t="s">
        <v>1005</v>
      </c>
      <c r="P21" s="91">
        <v>390.2</v>
      </c>
      <c r="Q21" s="100">
        <v>7520148</v>
      </c>
      <c r="R21" s="84"/>
      <c r="S21" s="84"/>
      <c r="T21" s="84"/>
      <c r="U21" s="84"/>
    </row>
    <row r="22" spans="1:21" s="1" customFormat="1" ht="6.75" customHeight="1">
      <c r="A22" s="41"/>
      <c r="B22" s="44"/>
      <c r="C22" s="42"/>
      <c r="D22" s="90"/>
      <c r="E22" s="98"/>
      <c r="F22" s="91"/>
      <c r="G22" s="98"/>
      <c r="H22" s="91"/>
      <c r="I22" s="98"/>
      <c r="J22" s="92"/>
      <c r="K22" s="98"/>
      <c r="L22" s="188"/>
      <c r="M22" s="209"/>
      <c r="N22" s="91"/>
      <c r="O22" s="98"/>
      <c r="P22" s="91"/>
      <c r="Q22" s="100"/>
      <c r="R22" s="400"/>
      <c r="S22" s="84"/>
      <c r="T22" s="84"/>
      <c r="U22" s="84"/>
    </row>
    <row r="23" spans="1:21" s="1" customFormat="1" ht="18.75" customHeight="1">
      <c r="A23" s="41"/>
      <c r="B23" s="207" t="s">
        <v>835</v>
      </c>
      <c r="C23" s="42"/>
      <c r="D23" s="214">
        <f>F23+H23+J23+N23+P23</f>
        <v>113.98</v>
      </c>
      <c r="E23" s="98">
        <f>G23+I23+K23+O23+Q23</f>
        <v>1924405</v>
      </c>
      <c r="F23" s="91">
        <v>0.97</v>
      </c>
      <c r="G23" s="98">
        <v>7275</v>
      </c>
      <c r="H23" s="91">
        <v>2.19</v>
      </c>
      <c r="I23" s="98">
        <v>39420</v>
      </c>
      <c r="J23" s="92">
        <v>2.14</v>
      </c>
      <c r="K23" s="98">
        <v>37180</v>
      </c>
      <c r="L23" s="191" t="s">
        <v>1005</v>
      </c>
      <c r="M23" s="228" t="s">
        <v>1005</v>
      </c>
      <c r="N23" s="91">
        <v>5.6</v>
      </c>
      <c r="O23" s="98">
        <v>67200</v>
      </c>
      <c r="P23" s="91">
        <v>103.08</v>
      </c>
      <c r="Q23" s="100">
        <v>1773330</v>
      </c>
      <c r="R23" s="84"/>
      <c r="S23" s="84"/>
      <c r="T23" s="84"/>
      <c r="U23" s="84"/>
    </row>
    <row r="24" spans="1:21" s="1" customFormat="1" ht="18.75" customHeight="1">
      <c r="A24" s="41"/>
      <c r="B24" s="207" t="s">
        <v>836</v>
      </c>
      <c r="C24" s="42"/>
      <c r="D24" s="214">
        <f>F24+H24+J24+N24+P24</f>
        <v>141.76999999999998</v>
      </c>
      <c r="E24" s="98">
        <f>G24+I24+K24+O24+Q24</f>
        <v>3035380</v>
      </c>
      <c r="F24" s="188">
        <v>0.8</v>
      </c>
      <c r="G24" s="209">
        <v>4000</v>
      </c>
      <c r="H24" s="91">
        <v>0.77</v>
      </c>
      <c r="I24" s="98">
        <v>13620</v>
      </c>
      <c r="J24" s="92">
        <v>0.85</v>
      </c>
      <c r="K24" s="98">
        <v>15300</v>
      </c>
      <c r="L24" s="191" t="s">
        <v>1005</v>
      </c>
      <c r="M24" s="228" t="s">
        <v>1005</v>
      </c>
      <c r="N24" s="188">
        <v>0.5</v>
      </c>
      <c r="O24" s="209">
        <v>7500</v>
      </c>
      <c r="P24" s="91">
        <v>138.85</v>
      </c>
      <c r="Q24" s="100">
        <v>2994960</v>
      </c>
      <c r="R24" s="84"/>
      <c r="S24" s="84"/>
      <c r="T24" s="84"/>
      <c r="U24" s="84"/>
    </row>
    <row r="25" spans="1:21" s="1" customFormat="1" ht="18.75" customHeight="1">
      <c r="A25" s="41"/>
      <c r="B25" s="207" t="s">
        <v>837</v>
      </c>
      <c r="C25" s="42"/>
      <c r="D25" s="214">
        <f>F25+H25+J25+L25+N25+P25</f>
        <v>1514.9</v>
      </c>
      <c r="E25" s="98">
        <f>G25+I25+K25+M25+O25+Q25</f>
        <v>26060425</v>
      </c>
      <c r="F25" s="91">
        <v>1.86</v>
      </c>
      <c r="G25" s="98">
        <v>8370</v>
      </c>
      <c r="H25" s="91">
        <v>0.02</v>
      </c>
      <c r="I25" s="98">
        <v>430</v>
      </c>
      <c r="J25" s="92">
        <v>1.75</v>
      </c>
      <c r="K25" s="98">
        <v>45150</v>
      </c>
      <c r="L25" s="188">
        <v>0.2</v>
      </c>
      <c r="M25" s="209">
        <v>4200</v>
      </c>
      <c r="N25" s="188">
        <v>0.8</v>
      </c>
      <c r="O25" s="209">
        <v>14275</v>
      </c>
      <c r="P25" s="91">
        <v>1510.27</v>
      </c>
      <c r="Q25" s="100">
        <v>25988000</v>
      </c>
      <c r="R25" s="84"/>
      <c r="S25" s="84"/>
      <c r="T25" s="84"/>
      <c r="U25" s="84"/>
    </row>
    <row r="26" spans="1:21" s="1" customFormat="1" ht="6.75" customHeight="1">
      <c r="A26" s="41"/>
      <c r="B26" s="44"/>
      <c r="C26" s="42"/>
      <c r="D26" s="214"/>
      <c r="E26" s="98"/>
      <c r="F26" s="91"/>
      <c r="G26" s="98"/>
      <c r="H26" s="91"/>
      <c r="I26" s="98"/>
      <c r="J26" s="92"/>
      <c r="K26" s="98"/>
      <c r="L26" s="91"/>
      <c r="M26" s="98"/>
      <c r="N26" s="188"/>
      <c r="O26" s="209"/>
      <c r="P26" s="91"/>
      <c r="Q26" s="100"/>
      <c r="R26" s="84"/>
      <c r="S26" s="84"/>
      <c r="T26" s="84"/>
      <c r="U26" s="84"/>
    </row>
    <row r="27" spans="1:21" s="1" customFormat="1" ht="18.75" customHeight="1">
      <c r="A27" s="41"/>
      <c r="B27" s="207" t="s">
        <v>838</v>
      </c>
      <c r="C27" s="42"/>
      <c r="D27" s="214">
        <f>F27+H27+J27+L27+N27+P27</f>
        <v>147.22</v>
      </c>
      <c r="E27" s="98">
        <f>G27+I27+K27+M27+O27+Q27</f>
        <v>2044265</v>
      </c>
      <c r="F27" s="91">
        <v>2.1</v>
      </c>
      <c r="G27" s="98">
        <v>12600</v>
      </c>
      <c r="H27" s="188">
        <v>2.4</v>
      </c>
      <c r="I27" s="209">
        <v>42000</v>
      </c>
      <c r="J27" s="92">
        <v>6.35</v>
      </c>
      <c r="K27" s="98">
        <v>128550</v>
      </c>
      <c r="L27" s="188">
        <v>0.29</v>
      </c>
      <c r="M27" s="209">
        <v>4350</v>
      </c>
      <c r="N27" s="188">
        <v>19.85</v>
      </c>
      <c r="O27" s="209">
        <v>180440</v>
      </c>
      <c r="P27" s="91">
        <v>116.23</v>
      </c>
      <c r="Q27" s="100">
        <v>1676325</v>
      </c>
      <c r="R27" s="84"/>
      <c r="S27" s="84"/>
      <c r="T27" s="84"/>
      <c r="U27" s="84"/>
    </row>
    <row r="28" spans="1:21" s="1" customFormat="1" ht="18.75" customHeight="1">
      <c r="A28" s="41"/>
      <c r="B28" s="207" t="s">
        <v>839</v>
      </c>
      <c r="C28" s="42"/>
      <c r="D28" s="214">
        <f>F28+H28+J28+P28</f>
        <v>692.3699999999999</v>
      </c>
      <c r="E28" s="98">
        <f>G28+I28+K28+Q28</f>
        <v>6498345</v>
      </c>
      <c r="F28" s="91">
        <v>503.21</v>
      </c>
      <c r="G28" s="98">
        <v>3522470</v>
      </c>
      <c r="H28" s="91">
        <v>0.15</v>
      </c>
      <c r="I28" s="98">
        <v>2250</v>
      </c>
      <c r="J28" s="92">
        <v>0.2</v>
      </c>
      <c r="K28" s="98">
        <v>3000</v>
      </c>
      <c r="L28" s="191" t="s">
        <v>1005</v>
      </c>
      <c r="M28" s="228" t="s">
        <v>1005</v>
      </c>
      <c r="N28" s="191" t="s">
        <v>1005</v>
      </c>
      <c r="O28" s="228" t="s">
        <v>1005</v>
      </c>
      <c r="P28" s="91">
        <v>188.81</v>
      </c>
      <c r="Q28" s="100">
        <v>2970625</v>
      </c>
      <c r="R28" s="84"/>
      <c r="S28" s="84"/>
      <c r="T28" s="84"/>
      <c r="U28" s="84"/>
    </row>
    <row r="29" spans="1:21" s="1" customFormat="1" ht="18.75" customHeight="1">
      <c r="A29" s="41"/>
      <c r="B29" s="207" t="s">
        <v>840</v>
      </c>
      <c r="C29" s="42"/>
      <c r="D29" s="214">
        <f>F29+H29+J29+N29+P29</f>
        <v>356.36</v>
      </c>
      <c r="E29" s="98">
        <f>G29+I29+K29+O29+Q29</f>
        <v>5109590</v>
      </c>
      <c r="F29" s="91">
        <v>96.4</v>
      </c>
      <c r="G29" s="98">
        <v>819400</v>
      </c>
      <c r="H29" s="91">
        <v>0.5</v>
      </c>
      <c r="I29" s="98">
        <v>8500</v>
      </c>
      <c r="J29" s="92">
        <v>2.29</v>
      </c>
      <c r="K29" s="98">
        <v>47790</v>
      </c>
      <c r="L29" s="191" t="s">
        <v>1005</v>
      </c>
      <c r="M29" s="228" t="s">
        <v>1005</v>
      </c>
      <c r="N29" s="188">
        <v>10.1</v>
      </c>
      <c r="O29" s="98">
        <v>181800</v>
      </c>
      <c r="P29" s="91">
        <v>247.07</v>
      </c>
      <c r="Q29" s="100">
        <v>4052100</v>
      </c>
      <c r="R29" s="84"/>
      <c r="S29" s="84"/>
      <c r="T29" s="84"/>
      <c r="U29" s="84"/>
    </row>
    <row r="30" spans="1:41" s="1" customFormat="1" ht="6.75" customHeight="1">
      <c r="A30" s="41"/>
      <c r="B30" s="44"/>
      <c r="C30" s="42"/>
      <c r="D30" s="214"/>
      <c r="E30" s="98"/>
      <c r="F30" s="91"/>
      <c r="G30" s="98"/>
      <c r="H30" s="91"/>
      <c r="I30" s="98"/>
      <c r="J30" s="92"/>
      <c r="K30" s="98"/>
      <c r="L30" s="91"/>
      <c r="M30" s="98"/>
      <c r="N30" s="91"/>
      <c r="O30" s="98"/>
      <c r="P30" s="91"/>
      <c r="Q30" s="100"/>
      <c r="R30" s="84"/>
      <c r="S30" s="84"/>
      <c r="T30" s="84"/>
      <c r="U30" s="84"/>
      <c r="AN30" s="397"/>
      <c r="AO30" s="397"/>
    </row>
    <row r="31" spans="1:41" s="1" customFormat="1" ht="18.75" customHeight="1">
      <c r="A31" s="41"/>
      <c r="B31" s="207" t="s">
        <v>841</v>
      </c>
      <c r="C31" s="42"/>
      <c r="D31" s="214">
        <f>F31+H31+J31+L31+N31+P31</f>
        <v>231.54</v>
      </c>
      <c r="E31" s="98">
        <f>G31+I31+K31+M31+O31+Q31</f>
        <v>4144540</v>
      </c>
      <c r="F31" s="91">
        <v>1.55</v>
      </c>
      <c r="G31" s="98">
        <v>4650</v>
      </c>
      <c r="H31" s="91">
        <v>2.91</v>
      </c>
      <c r="I31" s="98">
        <v>49120</v>
      </c>
      <c r="J31" s="92">
        <v>7.85</v>
      </c>
      <c r="K31" s="98">
        <v>133900</v>
      </c>
      <c r="L31" s="188">
        <v>1.62</v>
      </c>
      <c r="M31" s="209">
        <v>33890</v>
      </c>
      <c r="N31" s="91">
        <v>45.39</v>
      </c>
      <c r="O31" s="98">
        <v>680850</v>
      </c>
      <c r="P31" s="91">
        <v>172.22</v>
      </c>
      <c r="Q31" s="100">
        <v>3242130</v>
      </c>
      <c r="R31" s="84"/>
      <c r="S31" s="84"/>
      <c r="T31" s="84"/>
      <c r="U31" s="84"/>
      <c r="AN31" s="422"/>
      <c r="AO31" s="422"/>
    </row>
    <row r="32" spans="1:21" s="1" customFormat="1" ht="18.75" customHeight="1">
      <c r="A32" s="41"/>
      <c r="B32" s="207" t="s">
        <v>842</v>
      </c>
      <c r="C32" s="42"/>
      <c r="D32" s="214">
        <f>F32+H32+J32+N32+P32</f>
        <v>102.53999999999999</v>
      </c>
      <c r="E32" s="98">
        <f>G32+I32+K32+O32+Q32</f>
        <v>356945</v>
      </c>
      <c r="F32" s="91">
        <v>36.92</v>
      </c>
      <c r="G32" s="98">
        <v>203060</v>
      </c>
      <c r="H32" s="91">
        <v>0.25</v>
      </c>
      <c r="I32" s="98">
        <v>5000</v>
      </c>
      <c r="J32" s="92">
        <v>0.87</v>
      </c>
      <c r="K32" s="98">
        <v>19170</v>
      </c>
      <c r="L32" s="191" t="s">
        <v>1005</v>
      </c>
      <c r="M32" s="228" t="s">
        <v>1005</v>
      </c>
      <c r="N32" s="188">
        <v>1.15</v>
      </c>
      <c r="O32" s="209">
        <v>2700</v>
      </c>
      <c r="P32" s="91">
        <v>63.35</v>
      </c>
      <c r="Q32" s="100">
        <v>127015</v>
      </c>
      <c r="R32" s="84"/>
      <c r="S32" s="84"/>
      <c r="T32" s="84"/>
      <c r="U32" s="84"/>
    </row>
    <row r="33" spans="1:21" s="1" customFormat="1" ht="18.75" customHeight="1">
      <c r="A33" s="41"/>
      <c r="B33" s="207" t="s">
        <v>843</v>
      </c>
      <c r="C33" s="42"/>
      <c r="D33" s="214">
        <f>F33+H33+J33+N33+P33</f>
        <v>243.60999999999999</v>
      </c>
      <c r="E33" s="98">
        <f>G33+I33+K33+O33+Q33</f>
        <v>3857156</v>
      </c>
      <c r="F33" s="91">
        <v>23</v>
      </c>
      <c r="G33" s="98">
        <v>207000</v>
      </c>
      <c r="H33" s="91">
        <v>3.28</v>
      </c>
      <c r="I33" s="98">
        <v>59040</v>
      </c>
      <c r="J33" s="92">
        <v>2.16</v>
      </c>
      <c r="K33" s="98">
        <v>42140</v>
      </c>
      <c r="L33" s="191" t="s">
        <v>1005</v>
      </c>
      <c r="M33" s="228" t="s">
        <v>1005</v>
      </c>
      <c r="N33" s="188">
        <v>4</v>
      </c>
      <c r="O33" s="209">
        <v>52000</v>
      </c>
      <c r="P33" s="91">
        <v>211.17</v>
      </c>
      <c r="Q33" s="100">
        <v>3496976</v>
      </c>
      <c r="R33" s="84"/>
      <c r="S33" s="84"/>
      <c r="T33" s="84"/>
      <c r="U33" s="84"/>
    </row>
    <row r="34" spans="1:27" s="1" customFormat="1" ht="6.75" customHeight="1">
      <c r="A34" s="41"/>
      <c r="B34" s="44"/>
      <c r="C34" s="42"/>
      <c r="D34" s="214"/>
      <c r="E34" s="98"/>
      <c r="F34" s="91"/>
      <c r="G34" s="98"/>
      <c r="H34" s="91"/>
      <c r="I34" s="98"/>
      <c r="J34" s="92"/>
      <c r="K34" s="98"/>
      <c r="L34" s="188"/>
      <c r="M34" s="209"/>
      <c r="N34" s="188"/>
      <c r="O34" s="209"/>
      <c r="P34" s="263"/>
      <c r="Q34" s="567"/>
      <c r="R34" s="84"/>
      <c r="S34" s="84"/>
      <c r="T34" s="84"/>
      <c r="U34" s="84"/>
      <c r="Z34" s="397"/>
      <c r="AA34" s="397"/>
    </row>
    <row r="35" spans="1:27" s="1" customFormat="1" ht="18.75" customHeight="1">
      <c r="A35" s="41"/>
      <c r="B35" s="207" t="s">
        <v>844</v>
      </c>
      <c r="C35" s="42"/>
      <c r="D35" s="214">
        <f>F35+H35+J35+L35+N35+P35</f>
        <v>158.41</v>
      </c>
      <c r="E35" s="98">
        <f>G35+I35+K35+M35+O35+Q35</f>
        <v>2355790</v>
      </c>
      <c r="F35" s="91">
        <v>2.18</v>
      </c>
      <c r="G35" s="98">
        <v>8284</v>
      </c>
      <c r="H35" s="91">
        <v>4.5</v>
      </c>
      <c r="I35" s="98">
        <v>85750</v>
      </c>
      <c r="J35" s="92">
        <v>4.34</v>
      </c>
      <c r="K35" s="98">
        <v>68100</v>
      </c>
      <c r="L35" s="188">
        <v>0.85</v>
      </c>
      <c r="M35" s="209">
        <v>9350</v>
      </c>
      <c r="N35" s="188">
        <v>34.3</v>
      </c>
      <c r="O35" s="209">
        <v>427200</v>
      </c>
      <c r="P35" s="93">
        <v>112.24</v>
      </c>
      <c r="Q35" s="100">
        <v>1757106</v>
      </c>
      <c r="R35" s="544"/>
      <c r="S35" s="544"/>
      <c r="T35" s="84"/>
      <c r="U35" s="84"/>
      <c r="Z35" s="422"/>
      <c r="AA35" s="422"/>
    </row>
    <row r="36" spans="1:41" s="1" customFormat="1" ht="18.75" customHeight="1">
      <c r="A36" s="41"/>
      <c r="B36" s="207" t="s">
        <v>845</v>
      </c>
      <c r="C36" s="42"/>
      <c r="D36" s="214">
        <f>F36+J36+N36+P36</f>
        <v>178.48000000000002</v>
      </c>
      <c r="E36" s="98">
        <f>G36+K36+O36+Q36</f>
        <v>3039255</v>
      </c>
      <c r="F36" s="91">
        <v>1.35</v>
      </c>
      <c r="G36" s="98">
        <v>8100</v>
      </c>
      <c r="H36" s="191" t="s">
        <v>1005</v>
      </c>
      <c r="I36" s="228" t="s">
        <v>1005</v>
      </c>
      <c r="J36" s="237">
        <v>1.2</v>
      </c>
      <c r="K36" s="209">
        <v>27000</v>
      </c>
      <c r="L36" s="191" t="s">
        <v>1005</v>
      </c>
      <c r="M36" s="228" t="s">
        <v>1005</v>
      </c>
      <c r="N36" s="188">
        <v>70.7</v>
      </c>
      <c r="O36" s="209">
        <v>1403000</v>
      </c>
      <c r="P36" s="93">
        <v>105.23</v>
      </c>
      <c r="Q36" s="100">
        <v>1601155</v>
      </c>
      <c r="R36" s="569"/>
      <c r="S36" s="569"/>
      <c r="T36" s="84"/>
      <c r="U36" s="84"/>
      <c r="Z36" s="84"/>
      <c r="AA36" s="84"/>
      <c r="AN36" s="84"/>
      <c r="AO36" s="84"/>
    </row>
    <row r="37" spans="1:41" s="1" customFormat="1" ht="18.75" customHeight="1" thickBot="1">
      <c r="A37" s="45"/>
      <c r="B37" s="208" t="s">
        <v>846</v>
      </c>
      <c r="C37" s="46"/>
      <c r="D37" s="485">
        <f>F37+H37+J37+L37+P37</f>
        <v>443.01</v>
      </c>
      <c r="E37" s="173">
        <f>G37+I37+K37+M37+Q37</f>
        <v>4651390</v>
      </c>
      <c r="F37" s="96">
        <v>292.7</v>
      </c>
      <c r="G37" s="173">
        <v>1902550</v>
      </c>
      <c r="H37" s="96">
        <v>2.12</v>
      </c>
      <c r="I37" s="173">
        <v>21200</v>
      </c>
      <c r="J37" s="95">
        <v>80.52</v>
      </c>
      <c r="K37" s="173">
        <v>1771440</v>
      </c>
      <c r="L37" s="189">
        <v>0.7</v>
      </c>
      <c r="M37" s="261">
        <v>8400</v>
      </c>
      <c r="N37" s="192" t="s">
        <v>1005</v>
      </c>
      <c r="O37" s="219" t="s">
        <v>1005</v>
      </c>
      <c r="P37" s="190">
        <v>66.97</v>
      </c>
      <c r="Q37" s="262">
        <v>947800</v>
      </c>
      <c r="R37" s="570"/>
      <c r="S37" s="571"/>
      <c r="T37" s="84"/>
      <c r="U37" s="84"/>
      <c r="Z37" s="84"/>
      <c r="AA37" s="84"/>
      <c r="AN37" s="84"/>
      <c r="AO37" s="84"/>
    </row>
    <row r="38" spans="1:31" s="1" customFormat="1" ht="15.75" customHeight="1">
      <c r="A38" s="186" t="s">
        <v>139</v>
      </c>
      <c r="H38" s="263"/>
      <c r="J38" s="1" t="s">
        <v>140</v>
      </c>
      <c r="Q38" s="44"/>
      <c r="S38" s="44"/>
      <c r="AD38" s="397"/>
      <c r="AE38" s="397"/>
    </row>
    <row r="39" spans="10:31" ht="15.75">
      <c r="J39" s="1"/>
      <c r="S39" s="400"/>
      <c r="AD39" s="572"/>
      <c r="AE39" s="572"/>
    </row>
    <row r="40" ht="15.75">
      <c r="S40" s="400"/>
    </row>
    <row r="41" ht="15.75">
      <c r="S41" s="400"/>
    </row>
    <row r="42" spans="19:33" ht="15.75">
      <c r="S42" s="400"/>
      <c r="X42" s="544"/>
      <c r="Y42" s="544"/>
      <c r="AF42" s="544"/>
      <c r="AG42" s="544"/>
    </row>
    <row r="43" spans="19:39" ht="15.75">
      <c r="S43" s="400"/>
      <c r="T43" s="544"/>
      <c r="U43" s="544"/>
      <c r="X43" s="572"/>
      <c r="Y43" s="572"/>
      <c r="AF43" s="572"/>
      <c r="AG43" s="572"/>
      <c r="AL43" s="544"/>
      <c r="AM43" s="544"/>
    </row>
    <row r="44" spans="20:39" ht="15.75">
      <c r="T44" s="572"/>
      <c r="U44" s="572"/>
      <c r="AL44" s="572"/>
      <c r="AM44" s="572"/>
    </row>
    <row r="45" spans="28:43" ht="15.75">
      <c r="AB45" s="544"/>
      <c r="AC45" s="544"/>
      <c r="AP45" s="544"/>
      <c r="AQ45" s="544"/>
    </row>
    <row r="46" spans="28:35" ht="15.75">
      <c r="AB46" s="572"/>
      <c r="AC46" s="572"/>
      <c r="AH46" s="544"/>
      <c r="AI46" s="544"/>
    </row>
    <row r="47" spans="34:35" ht="15.75">
      <c r="AH47" s="572"/>
      <c r="AI47" s="572"/>
    </row>
    <row r="50" spans="22:23" ht="15.75">
      <c r="V50" s="544"/>
      <c r="W50" s="544"/>
    </row>
    <row r="51" spans="22:37" ht="15.75">
      <c r="V51" s="572"/>
      <c r="W51" s="572"/>
      <c r="AJ51" s="544"/>
      <c r="AK51" s="544"/>
    </row>
    <row r="52" spans="36:37" ht="15.75">
      <c r="AJ52" s="572"/>
      <c r="AK52" s="572"/>
    </row>
  </sheetData>
  <mergeCells count="11">
    <mergeCell ref="N5:O5"/>
    <mergeCell ref="P5:Q5"/>
    <mergeCell ref="D5:E5"/>
    <mergeCell ref="L5:M5"/>
    <mergeCell ref="F5:G5"/>
    <mergeCell ref="H5:I5"/>
    <mergeCell ref="J5:K5"/>
    <mergeCell ref="P3:Q3"/>
    <mergeCell ref="P4:Q4"/>
    <mergeCell ref="A2:I2"/>
    <mergeCell ref="J2:Q2"/>
  </mergeCells>
  <printOptions/>
  <pageMargins left="1.1811023622047245" right="1.1811023622047245" top="1.5748031496062993" bottom="1.5748031496062993" header="0.5118110236220472" footer="0.9055118110236221"/>
  <pageSetup firstPageNumber="12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9.xml><?xml version="1.0" encoding="utf-8"?>
<worksheet xmlns="http://schemas.openxmlformats.org/spreadsheetml/2006/main" xmlns:r="http://schemas.openxmlformats.org/officeDocument/2006/relationships">
  <dimension ref="A1:Q38"/>
  <sheetViews>
    <sheetView showGridLines="0" zoomScale="120" zoomScaleNormal="120" zoomScaleSheetLayoutView="100" workbookViewId="0" topLeftCell="A1">
      <selection activeCell="B1" sqref="B1"/>
    </sheetView>
  </sheetViews>
  <sheetFormatPr defaultColWidth="9.00390625" defaultRowHeight="16.5"/>
  <cols>
    <col min="1" max="1" width="0.37109375" style="84" customWidth="1"/>
    <col min="2" max="2" width="19.125" style="84" customWidth="1"/>
    <col min="3" max="3" width="0.37109375" style="84" customWidth="1"/>
    <col min="4" max="4" width="9.875" style="84" customWidth="1"/>
    <col min="5" max="5" width="8.625" style="84" customWidth="1"/>
    <col min="6" max="6" width="9.875" style="84" customWidth="1"/>
    <col min="7" max="7" width="8.625" style="84" customWidth="1"/>
    <col min="8" max="8" width="9.875" style="84" customWidth="1"/>
    <col min="9" max="9" width="8.125" style="84" customWidth="1"/>
    <col min="10" max="10" width="10.125" style="84" customWidth="1"/>
    <col min="11" max="11" width="8.625" style="84" customWidth="1"/>
    <col min="12" max="12" width="10.125" style="84" customWidth="1"/>
    <col min="13" max="13" width="8.625" style="84" customWidth="1"/>
    <col min="14" max="14" width="10.125" style="84" customWidth="1"/>
    <col min="15" max="15" width="8.625" style="84" customWidth="1"/>
    <col min="16" max="16" width="10.125" style="84" customWidth="1"/>
    <col min="17" max="17" width="8.625" style="400" customWidth="1"/>
    <col min="18" max="16384" width="9.00390625" style="84" customWidth="1"/>
  </cols>
  <sheetData>
    <row r="1" spans="1:17" s="1" customFormat="1" ht="18" customHeight="1">
      <c r="A1" s="186" t="s">
        <v>973</v>
      </c>
      <c r="Q1" s="86" t="s">
        <v>981</v>
      </c>
    </row>
    <row r="2" spans="1:17" s="5" customFormat="1" ht="25.5" customHeight="1">
      <c r="A2" s="887" t="s">
        <v>1210</v>
      </c>
      <c r="B2" s="913"/>
      <c r="C2" s="913"/>
      <c r="D2" s="913"/>
      <c r="E2" s="913"/>
      <c r="F2" s="913"/>
      <c r="G2" s="913"/>
      <c r="H2" s="913"/>
      <c r="I2" s="913"/>
      <c r="J2" s="886" t="s">
        <v>652</v>
      </c>
      <c r="K2" s="886"/>
      <c r="L2" s="886"/>
      <c r="M2" s="886"/>
      <c r="N2" s="886"/>
      <c r="O2" s="886"/>
      <c r="P2" s="886"/>
      <c r="Q2" s="886"/>
    </row>
    <row r="3" spans="1:17" s="1" customFormat="1" ht="15" customHeight="1">
      <c r="A3" s="38"/>
      <c r="B3" s="38"/>
      <c r="C3" s="38"/>
      <c r="I3" s="253" t="s">
        <v>1194</v>
      </c>
      <c r="P3" s="833" t="s">
        <v>141</v>
      </c>
      <c r="Q3" s="833"/>
    </row>
    <row r="4" spans="1:17" s="1" customFormat="1" ht="15" customHeight="1" thickBot="1">
      <c r="A4" s="38"/>
      <c r="B4" s="38"/>
      <c r="C4" s="38"/>
      <c r="I4" s="38" t="s">
        <v>1195</v>
      </c>
      <c r="P4" s="834" t="s">
        <v>142</v>
      </c>
      <c r="Q4" s="834"/>
    </row>
    <row r="5" spans="1:17" s="1" customFormat="1" ht="33" customHeight="1">
      <c r="A5" s="165"/>
      <c r="B5" s="254" t="s">
        <v>980</v>
      </c>
      <c r="C5" s="166"/>
      <c r="D5" s="862" t="s">
        <v>1187</v>
      </c>
      <c r="E5" s="837"/>
      <c r="F5" s="836" t="s">
        <v>638</v>
      </c>
      <c r="G5" s="837"/>
      <c r="H5" s="836" t="s">
        <v>639</v>
      </c>
      <c r="I5" s="837"/>
      <c r="J5" s="839" t="s">
        <v>640</v>
      </c>
      <c r="K5" s="837"/>
      <c r="L5" s="836" t="s">
        <v>641</v>
      </c>
      <c r="M5" s="837"/>
      <c r="N5" s="836" t="s">
        <v>642</v>
      </c>
      <c r="O5" s="837"/>
      <c r="P5" s="836" t="s">
        <v>643</v>
      </c>
      <c r="Q5" s="838"/>
    </row>
    <row r="6" spans="1:17" s="1" customFormat="1" ht="33" customHeight="1" thickBot="1">
      <c r="A6" s="45"/>
      <c r="B6" s="45" t="s">
        <v>620</v>
      </c>
      <c r="C6" s="46"/>
      <c r="D6" s="255" t="s">
        <v>621</v>
      </c>
      <c r="E6" s="256" t="s">
        <v>622</v>
      </c>
      <c r="F6" s="257" t="s">
        <v>621</v>
      </c>
      <c r="G6" s="257" t="s">
        <v>622</v>
      </c>
      <c r="H6" s="257" t="s">
        <v>621</v>
      </c>
      <c r="I6" s="257" t="s">
        <v>622</v>
      </c>
      <c r="J6" s="258" t="s">
        <v>621</v>
      </c>
      <c r="K6" s="257" t="s">
        <v>622</v>
      </c>
      <c r="L6" s="257" t="s">
        <v>621</v>
      </c>
      <c r="M6" s="257" t="s">
        <v>622</v>
      </c>
      <c r="N6" s="257" t="s">
        <v>621</v>
      </c>
      <c r="O6" s="257" t="s">
        <v>622</v>
      </c>
      <c r="P6" s="257" t="s">
        <v>621</v>
      </c>
      <c r="Q6" s="256" t="s">
        <v>622</v>
      </c>
    </row>
    <row r="7" spans="1:17" s="1" customFormat="1" ht="18.75" customHeight="1">
      <c r="A7" s="41"/>
      <c r="B7" s="205" t="s">
        <v>577</v>
      </c>
      <c r="C7" s="42"/>
      <c r="D7" s="90">
        <v>732.44</v>
      </c>
      <c r="E7" s="98">
        <v>3772185</v>
      </c>
      <c r="F7" s="91">
        <v>12.71</v>
      </c>
      <c r="G7" s="98">
        <v>142966</v>
      </c>
      <c r="H7" s="91">
        <v>43.2</v>
      </c>
      <c r="I7" s="98">
        <v>324000</v>
      </c>
      <c r="J7" s="92">
        <v>96.12</v>
      </c>
      <c r="K7" s="98">
        <v>1222506</v>
      </c>
      <c r="L7" s="91">
        <v>77.39</v>
      </c>
      <c r="M7" s="98">
        <v>696525</v>
      </c>
      <c r="N7" s="91">
        <v>400.4</v>
      </c>
      <c r="O7" s="98">
        <v>661185</v>
      </c>
      <c r="P7" s="91">
        <v>102.62</v>
      </c>
      <c r="Q7" s="100">
        <v>725003</v>
      </c>
    </row>
    <row r="8" spans="1:17" s="1" customFormat="1" ht="18.75" customHeight="1">
      <c r="A8" s="41"/>
      <c r="B8" s="205" t="s">
        <v>578</v>
      </c>
      <c r="C8" s="42"/>
      <c r="D8" s="90">
        <v>753.52</v>
      </c>
      <c r="E8" s="98">
        <v>9512378</v>
      </c>
      <c r="F8" s="91">
        <v>13.44</v>
      </c>
      <c r="G8" s="98">
        <v>149161</v>
      </c>
      <c r="H8" s="91">
        <v>44.2</v>
      </c>
      <c r="I8" s="98">
        <v>729300</v>
      </c>
      <c r="J8" s="92">
        <v>95.5</v>
      </c>
      <c r="K8" s="98">
        <v>1186967</v>
      </c>
      <c r="L8" s="91">
        <v>77.7</v>
      </c>
      <c r="M8" s="98">
        <v>654905</v>
      </c>
      <c r="N8" s="91">
        <v>411.7</v>
      </c>
      <c r="O8" s="98">
        <v>5423640</v>
      </c>
      <c r="P8" s="91">
        <v>110.98</v>
      </c>
      <c r="Q8" s="100">
        <v>1368405</v>
      </c>
    </row>
    <row r="9" spans="1:17" s="1" customFormat="1" ht="18.75" customHeight="1">
      <c r="A9" s="41"/>
      <c r="B9" s="205" t="s">
        <v>579</v>
      </c>
      <c r="C9" s="42"/>
      <c r="D9" s="214">
        <v>763.25</v>
      </c>
      <c r="E9" s="98">
        <v>10272993</v>
      </c>
      <c r="F9" s="215">
        <v>15.87</v>
      </c>
      <c r="G9" s="98">
        <v>171285</v>
      </c>
      <c r="H9" s="93">
        <v>43</v>
      </c>
      <c r="I9" s="98">
        <v>324000</v>
      </c>
      <c r="J9" s="215">
        <v>95.54</v>
      </c>
      <c r="K9" s="98">
        <v>1222541</v>
      </c>
      <c r="L9" s="215">
        <v>78.07</v>
      </c>
      <c r="M9" s="98">
        <v>677580</v>
      </c>
      <c r="N9" s="215">
        <v>413.6</v>
      </c>
      <c r="O9" s="98">
        <v>6123270</v>
      </c>
      <c r="P9" s="215">
        <v>117.17</v>
      </c>
      <c r="Q9" s="100">
        <v>1754317</v>
      </c>
    </row>
    <row r="10" spans="1:17" s="1" customFormat="1" ht="6.75" customHeight="1">
      <c r="A10" s="41"/>
      <c r="B10" s="206"/>
      <c r="C10" s="42"/>
      <c r="D10" s="214"/>
      <c r="E10" s="98"/>
      <c r="F10" s="215"/>
      <c r="G10" s="98"/>
      <c r="H10" s="93"/>
      <c r="I10" s="98"/>
      <c r="J10" s="215"/>
      <c r="K10" s="98"/>
      <c r="L10" s="215"/>
      <c r="M10" s="98"/>
      <c r="N10" s="215"/>
      <c r="O10" s="98"/>
      <c r="P10" s="215"/>
      <c r="Q10" s="100"/>
    </row>
    <row r="11" spans="1:17" s="1" customFormat="1" ht="18.75" customHeight="1">
      <c r="A11" s="41"/>
      <c r="B11" s="205" t="s">
        <v>580</v>
      </c>
      <c r="C11" s="42"/>
      <c r="D11" s="214">
        <v>678.18</v>
      </c>
      <c r="E11" s="98">
        <v>7341636</v>
      </c>
      <c r="F11" s="215">
        <v>13.76</v>
      </c>
      <c r="G11" s="98">
        <v>146951</v>
      </c>
      <c r="H11" s="93">
        <v>9.3</v>
      </c>
      <c r="I11" s="98">
        <v>46500</v>
      </c>
      <c r="J11" s="215">
        <v>85.16</v>
      </c>
      <c r="K11" s="98">
        <v>1052390</v>
      </c>
      <c r="L11" s="215">
        <v>74.47</v>
      </c>
      <c r="M11" s="98">
        <v>546715</v>
      </c>
      <c r="N11" s="215">
        <v>416.8</v>
      </c>
      <c r="O11" s="98">
        <v>4166800</v>
      </c>
      <c r="P11" s="215">
        <v>78.69</v>
      </c>
      <c r="Q11" s="100">
        <v>1382280</v>
      </c>
    </row>
    <row r="12" spans="1:17" s="1" customFormat="1" ht="18.75" customHeight="1">
      <c r="A12" s="41"/>
      <c r="B12" s="205" t="s">
        <v>581</v>
      </c>
      <c r="C12" s="42"/>
      <c r="D12" s="214">
        <v>691.7</v>
      </c>
      <c r="E12" s="98">
        <v>6987670</v>
      </c>
      <c r="F12" s="215">
        <v>12.3</v>
      </c>
      <c r="G12" s="98">
        <v>131190</v>
      </c>
      <c r="H12" s="93">
        <v>10</v>
      </c>
      <c r="I12" s="98">
        <v>50000</v>
      </c>
      <c r="J12" s="215">
        <v>84.4</v>
      </c>
      <c r="K12" s="98">
        <v>936490</v>
      </c>
      <c r="L12" s="215">
        <v>57.13</v>
      </c>
      <c r="M12" s="98">
        <v>421891</v>
      </c>
      <c r="N12" s="215">
        <v>431.8</v>
      </c>
      <c r="O12" s="98">
        <v>4328800</v>
      </c>
      <c r="P12" s="215">
        <v>96.07</v>
      </c>
      <c r="Q12" s="100">
        <v>1119299</v>
      </c>
    </row>
    <row r="13" spans="1:17" s="1" customFormat="1" ht="18.75" customHeight="1">
      <c r="A13" s="41"/>
      <c r="B13" s="205" t="s">
        <v>582</v>
      </c>
      <c r="C13" s="42"/>
      <c r="D13" s="90">
        <v>673.57</v>
      </c>
      <c r="E13" s="98">
        <v>6497538</v>
      </c>
      <c r="F13" s="91">
        <v>10.17</v>
      </c>
      <c r="G13" s="98">
        <v>115955</v>
      </c>
      <c r="H13" s="91">
        <v>10</v>
      </c>
      <c r="I13" s="98">
        <v>50000</v>
      </c>
      <c r="J13" s="92">
        <v>85.37</v>
      </c>
      <c r="K13" s="98">
        <v>974925</v>
      </c>
      <c r="L13" s="91">
        <v>57.62</v>
      </c>
      <c r="M13" s="98">
        <v>452226</v>
      </c>
      <c r="N13" s="91">
        <v>402.3</v>
      </c>
      <c r="O13" s="98">
        <v>4017000</v>
      </c>
      <c r="P13" s="91">
        <v>108.11</v>
      </c>
      <c r="Q13" s="100">
        <v>887432</v>
      </c>
    </row>
    <row r="14" spans="1:17" s="1" customFormat="1" ht="6.75" customHeight="1">
      <c r="A14" s="41"/>
      <c r="B14" s="206"/>
      <c r="C14" s="42"/>
      <c r="D14" s="214"/>
      <c r="E14" s="98"/>
      <c r="F14" s="93"/>
      <c r="G14" s="100"/>
      <c r="H14" s="93"/>
      <c r="I14" s="98"/>
      <c r="J14" s="215"/>
      <c r="K14" s="98"/>
      <c r="L14" s="93"/>
      <c r="M14" s="100"/>
      <c r="N14" s="93"/>
      <c r="O14" s="100"/>
      <c r="P14" s="93"/>
      <c r="Q14" s="100"/>
    </row>
    <row r="15" spans="1:17" s="1" customFormat="1" ht="18.75" customHeight="1">
      <c r="A15" s="41"/>
      <c r="B15" s="205" t="s">
        <v>583</v>
      </c>
      <c r="C15" s="42"/>
      <c r="D15" s="214">
        <v>581.03</v>
      </c>
      <c r="E15" s="98">
        <v>5313248</v>
      </c>
      <c r="F15" s="93">
        <v>9.32</v>
      </c>
      <c r="G15" s="100">
        <v>101929</v>
      </c>
      <c r="H15" s="93">
        <v>9</v>
      </c>
      <c r="I15" s="98">
        <v>72000</v>
      </c>
      <c r="J15" s="215">
        <v>39.18</v>
      </c>
      <c r="K15" s="98">
        <v>593060</v>
      </c>
      <c r="L15" s="93">
        <v>30.45</v>
      </c>
      <c r="M15" s="100">
        <v>195744</v>
      </c>
      <c r="N15" s="93">
        <v>372.8</v>
      </c>
      <c r="O15" s="100">
        <v>3256000</v>
      </c>
      <c r="P15" s="93">
        <v>120.28</v>
      </c>
      <c r="Q15" s="100">
        <v>1094515</v>
      </c>
    </row>
    <row r="16" spans="1:17" s="1" customFormat="1" ht="18.75" customHeight="1">
      <c r="A16" s="41"/>
      <c r="B16" s="205" t="s">
        <v>602</v>
      </c>
      <c r="C16" s="42"/>
      <c r="D16" s="214">
        <v>681.51</v>
      </c>
      <c r="E16" s="98">
        <v>6746937</v>
      </c>
      <c r="F16" s="93">
        <v>9.94</v>
      </c>
      <c r="G16" s="100">
        <v>71444</v>
      </c>
      <c r="H16" s="93">
        <v>9.55</v>
      </c>
      <c r="I16" s="98">
        <v>76400</v>
      </c>
      <c r="J16" s="215">
        <v>57.6</v>
      </c>
      <c r="K16" s="98">
        <v>881415</v>
      </c>
      <c r="L16" s="93">
        <v>18.51</v>
      </c>
      <c r="M16" s="100">
        <v>121742</v>
      </c>
      <c r="N16" s="93">
        <v>446.81</v>
      </c>
      <c r="O16" s="100">
        <v>4445420</v>
      </c>
      <c r="P16" s="93">
        <v>139.1</v>
      </c>
      <c r="Q16" s="100">
        <v>1150516</v>
      </c>
    </row>
    <row r="17" spans="1:17" s="1" customFormat="1" ht="18.75" customHeight="1">
      <c r="A17" s="41"/>
      <c r="B17" s="205" t="s">
        <v>609</v>
      </c>
      <c r="C17" s="42"/>
      <c r="D17" s="93">
        <v>530.45</v>
      </c>
      <c r="E17" s="100">
        <v>5381297</v>
      </c>
      <c r="F17" s="93">
        <v>9.49</v>
      </c>
      <c r="G17" s="100">
        <v>113124</v>
      </c>
      <c r="H17" s="93">
        <v>4.7</v>
      </c>
      <c r="I17" s="98">
        <v>37600</v>
      </c>
      <c r="J17" s="215">
        <v>69.8</v>
      </c>
      <c r="K17" s="98">
        <v>1097960</v>
      </c>
      <c r="L17" s="93">
        <v>11.56</v>
      </c>
      <c r="M17" s="100">
        <v>92761</v>
      </c>
      <c r="N17" s="93">
        <v>291.25</v>
      </c>
      <c r="O17" s="100">
        <v>2879020</v>
      </c>
      <c r="P17" s="93">
        <v>143.65</v>
      </c>
      <c r="Q17" s="100">
        <v>1160832</v>
      </c>
    </row>
    <row r="18" spans="1:17" s="1" customFormat="1" ht="6.75" customHeight="1">
      <c r="A18" s="41"/>
      <c r="B18" s="206"/>
      <c r="C18" s="42"/>
      <c r="D18" s="214"/>
      <c r="E18" s="98"/>
      <c r="F18" s="215"/>
      <c r="G18" s="98"/>
      <c r="H18" s="93"/>
      <c r="I18" s="98"/>
      <c r="J18" s="215"/>
      <c r="K18" s="98"/>
      <c r="L18" s="215"/>
      <c r="M18" s="98"/>
      <c r="N18" s="215"/>
      <c r="O18" s="98"/>
      <c r="P18" s="215"/>
      <c r="Q18" s="100"/>
    </row>
    <row r="19" spans="1:17" s="1" customFormat="1" ht="18.75" customHeight="1">
      <c r="A19" s="41"/>
      <c r="B19" s="205" t="s">
        <v>587</v>
      </c>
      <c r="C19" s="42"/>
      <c r="D19" s="93">
        <f aca="true" t="shared" si="0" ref="D19:Q19">SUM(D20:D37)</f>
        <v>537.24</v>
      </c>
      <c r="E19" s="100">
        <f t="shared" si="0"/>
        <v>4941550</v>
      </c>
      <c r="F19" s="93">
        <f t="shared" si="0"/>
        <v>14.4</v>
      </c>
      <c r="G19" s="100">
        <f t="shared" si="0"/>
        <v>122568</v>
      </c>
      <c r="H19" s="93">
        <f t="shared" si="0"/>
        <v>4.9</v>
      </c>
      <c r="I19" s="98">
        <f t="shared" si="0"/>
        <v>40320</v>
      </c>
      <c r="J19" s="215">
        <f t="shared" si="0"/>
        <v>53.05</v>
      </c>
      <c r="K19" s="98">
        <f t="shared" si="0"/>
        <v>965525</v>
      </c>
      <c r="L19" s="93">
        <f t="shared" si="0"/>
        <v>9.299999999999999</v>
      </c>
      <c r="M19" s="100">
        <f t="shared" si="0"/>
        <v>92147</v>
      </c>
      <c r="N19" s="93">
        <f t="shared" si="0"/>
        <v>277.59999999999997</v>
      </c>
      <c r="O19" s="100">
        <f t="shared" si="0"/>
        <v>2422925</v>
      </c>
      <c r="P19" s="93">
        <f t="shared" si="0"/>
        <v>177.99</v>
      </c>
      <c r="Q19" s="100">
        <f t="shared" si="0"/>
        <v>1298065</v>
      </c>
    </row>
    <row r="20" spans="1:17" s="1" customFormat="1" ht="6.75" customHeight="1">
      <c r="A20" s="41"/>
      <c r="B20" s="206"/>
      <c r="C20" s="42"/>
      <c r="D20" s="214"/>
      <c r="E20" s="98"/>
      <c r="F20" s="215"/>
      <c r="G20" s="98"/>
      <c r="H20" s="93"/>
      <c r="I20" s="98"/>
      <c r="J20" s="215"/>
      <c r="K20" s="98"/>
      <c r="L20" s="215"/>
      <c r="M20" s="98"/>
      <c r="N20" s="215"/>
      <c r="O20" s="98"/>
      <c r="P20" s="215"/>
      <c r="Q20" s="100"/>
    </row>
    <row r="21" spans="1:17" s="1" customFormat="1" ht="18.75" customHeight="1">
      <c r="A21" s="41"/>
      <c r="B21" s="207" t="s">
        <v>847</v>
      </c>
      <c r="C21" s="42"/>
      <c r="D21" s="90">
        <f>F21+L21+P21</f>
        <v>2.19</v>
      </c>
      <c r="E21" s="98">
        <f>G21+M21+Q21</f>
        <v>10910</v>
      </c>
      <c r="F21" s="188">
        <v>0.2</v>
      </c>
      <c r="G21" s="209">
        <v>1920</v>
      </c>
      <c r="H21" s="191" t="s">
        <v>1005</v>
      </c>
      <c r="I21" s="228" t="s">
        <v>1005</v>
      </c>
      <c r="J21" s="229" t="s">
        <v>1005</v>
      </c>
      <c r="K21" s="228" t="s">
        <v>1005</v>
      </c>
      <c r="L21" s="188">
        <v>0.15</v>
      </c>
      <c r="M21" s="209">
        <v>1406</v>
      </c>
      <c r="N21" s="191" t="s">
        <v>1005</v>
      </c>
      <c r="O21" s="228" t="s">
        <v>1005</v>
      </c>
      <c r="P21" s="188">
        <v>1.84</v>
      </c>
      <c r="Q21" s="216">
        <v>7584</v>
      </c>
    </row>
    <row r="22" spans="1:17" s="1" customFormat="1" ht="6.75" customHeight="1">
      <c r="A22" s="41"/>
      <c r="B22" s="44"/>
      <c r="C22" s="42"/>
      <c r="D22" s="90"/>
      <c r="E22" s="98"/>
      <c r="F22" s="188"/>
      <c r="G22" s="209"/>
      <c r="H22" s="188"/>
      <c r="I22" s="209"/>
      <c r="J22" s="237"/>
      <c r="K22" s="209"/>
      <c r="L22" s="188"/>
      <c r="M22" s="209"/>
      <c r="N22" s="188"/>
      <c r="O22" s="209"/>
      <c r="P22" s="91"/>
      <c r="Q22" s="100"/>
    </row>
    <row r="23" spans="1:17" s="1" customFormat="1" ht="18.75" customHeight="1">
      <c r="A23" s="41"/>
      <c r="B23" s="207" t="s">
        <v>835</v>
      </c>
      <c r="C23" s="42"/>
      <c r="D23" s="90">
        <f>F23+L23+P23</f>
        <v>1.99</v>
      </c>
      <c r="E23" s="98">
        <f>G23+M23+Q23</f>
        <v>31708</v>
      </c>
      <c r="F23" s="188">
        <v>0.26</v>
      </c>
      <c r="G23" s="209">
        <v>1820</v>
      </c>
      <c r="H23" s="191" t="s">
        <v>1005</v>
      </c>
      <c r="I23" s="228" t="s">
        <v>1005</v>
      </c>
      <c r="J23" s="229" t="s">
        <v>1005</v>
      </c>
      <c r="K23" s="228" t="s">
        <v>1005</v>
      </c>
      <c r="L23" s="188">
        <v>0.29</v>
      </c>
      <c r="M23" s="209">
        <v>2958</v>
      </c>
      <c r="N23" s="191" t="s">
        <v>1005</v>
      </c>
      <c r="O23" s="228" t="s">
        <v>1005</v>
      </c>
      <c r="P23" s="91">
        <v>1.44</v>
      </c>
      <c r="Q23" s="100">
        <v>26930</v>
      </c>
    </row>
    <row r="24" spans="1:17" s="1" customFormat="1" ht="18.75" customHeight="1">
      <c r="A24" s="41"/>
      <c r="B24" s="207" t="s">
        <v>836</v>
      </c>
      <c r="C24" s="42"/>
      <c r="D24" s="90">
        <f>F24+P24</f>
        <v>2.98</v>
      </c>
      <c r="E24" s="209">
        <f>G24+Q24</f>
        <v>26210</v>
      </c>
      <c r="F24" s="188">
        <v>1.3</v>
      </c>
      <c r="G24" s="209">
        <v>9400</v>
      </c>
      <c r="H24" s="191" t="s">
        <v>1005</v>
      </c>
      <c r="I24" s="228" t="s">
        <v>1005</v>
      </c>
      <c r="J24" s="229" t="s">
        <v>1005</v>
      </c>
      <c r="K24" s="228" t="s">
        <v>1005</v>
      </c>
      <c r="L24" s="191" t="s">
        <v>1005</v>
      </c>
      <c r="M24" s="228" t="s">
        <v>1005</v>
      </c>
      <c r="N24" s="191" t="s">
        <v>1005</v>
      </c>
      <c r="O24" s="228" t="s">
        <v>1005</v>
      </c>
      <c r="P24" s="91">
        <v>1.68</v>
      </c>
      <c r="Q24" s="216">
        <v>16810</v>
      </c>
    </row>
    <row r="25" spans="1:17" s="1" customFormat="1" ht="18.75" customHeight="1">
      <c r="A25" s="41"/>
      <c r="B25" s="207" t="s">
        <v>837</v>
      </c>
      <c r="C25" s="42"/>
      <c r="D25" s="522">
        <f>F25+P25</f>
        <v>3.38</v>
      </c>
      <c r="E25" s="573">
        <f>G25+Q25</f>
        <v>43424</v>
      </c>
      <c r="F25" s="188">
        <v>3.28</v>
      </c>
      <c r="G25" s="209">
        <v>41984</v>
      </c>
      <c r="H25" s="191" t="s">
        <v>1005</v>
      </c>
      <c r="I25" s="228" t="s">
        <v>1005</v>
      </c>
      <c r="J25" s="229" t="s">
        <v>1005</v>
      </c>
      <c r="K25" s="228" t="s">
        <v>1005</v>
      </c>
      <c r="L25" s="191" t="s">
        <v>1005</v>
      </c>
      <c r="M25" s="228" t="s">
        <v>1005</v>
      </c>
      <c r="N25" s="191" t="s">
        <v>1005</v>
      </c>
      <c r="O25" s="228" t="s">
        <v>1005</v>
      </c>
      <c r="P25" s="188">
        <v>0.1</v>
      </c>
      <c r="Q25" s="216">
        <v>1440</v>
      </c>
    </row>
    <row r="26" spans="1:17" s="1" customFormat="1" ht="6.75" customHeight="1">
      <c r="A26" s="41"/>
      <c r="B26" s="44"/>
      <c r="C26" s="42"/>
      <c r="D26" s="90"/>
      <c r="E26" s="98"/>
      <c r="F26" s="188"/>
      <c r="G26" s="209"/>
      <c r="H26" s="188"/>
      <c r="I26" s="209"/>
      <c r="J26" s="237"/>
      <c r="K26" s="209"/>
      <c r="L26" s="188"/>
      <c r="M26" s="209"/>
      <c r="N26" s="188"/>
      <c r="O26" s="209"/>
      <c r="P26" s="91"/>
      <c r="Q26" s="100"/>
    </row>
    <row r="27" spans="1:17" s="1" customFormat="1" ht="18.75" customHeight="1">
      <c r="A27" s="41"/>
      <c r="B27" s="207" t="s">
        <v>838</v>
      </c>
      <c r="C27" s="42"/>
      <c r="D27" s="90">
        <f>H27+N27+P27</f>
        <v>3.7</v>
      </c>
      <c r="E27" s="98">
        <f>I27+O27+Q27</f>
        <v>33970</v>
      </c>
      <c r="F27" s="191" t="s">
        <v>1005</v>
      </c>
      <c r="G27" s="228" t="s">
        <v>1005</v>
      </c>
      <c r="H27" s="188">
        <v>0.2</v>
      </c>
      <c r="I27" s="209">
        <v>840</v>
      </c>
      <c r="J27" s="229" t="s">
        <v>1005</v>
      </c>
      <c r="K27" s="228" t="s">
        <v>1005</v>
      </c>
      <c r="L27" s="191" t="s">
        <v>1005</v>
      </c>
      <c r="M27" s="228" t="s">
        <v>1005</v>
      </c>
      <c r="N27" s="188">
        <v>0.3</v>
      </c>
      <c r="O27" s="209">
        <v>750</v>
      </c>
      <c r="P27" s="91">
        <v>3.2</v>
      </c>
      <c r="Q27" s="100">
        <v>32380</v>
      </c>
    </row>
    <row r="28" spans="1:17" s="1" customFormat="1" ht="18.75" customHeight="1">
      <c r="A28" s="41"/>
      <c r="B28" s="207" t="s">
        <v>839</v>
      </c>
      <c r="C28" s="42"/>
      <c r="D28" s="522">
        <f>F28+J28+L28+N28+P28</f>
        <v>35.39</v>
      </c>
      <c r="E28" s="523">
        <f>G28+K28+M28+O28+Q28</f>
        <v>314414</v>
      </c>
      <c r="F28" s="188">
        <v>3.27</v>
      </c>
      <c r="G28" s="209">
        <v>19624</v>
      </c>
      <c r="H28" s="191" t="s">
        <v>1005</v>
      </c>
      <c r="I28" s="228" t="s">
        <v>1005</v>
      </c>
      <c r="J28" s="237">
        <f>4+7+3.4</f>
        <v>14.4</v>
      </c>
      <c r="K28" s="209">
        <f>81000+110250+35700</f>
        <v>226950</v>
      </c>
      <c r="L28" s="188">
        <v>0.67</v>
      </c>
      <c r="M28" s="209">
        <v>6700</v>
      </c>
      <c r="N28" s="188">
        <v>0.4</v>
      </c>
      <c r="O28" s="209">
        <v>1200</v>
      </c>
      <c r="P28" s="91">
        <v>16.65</v>
      </c>
      <c r="Q28" s="100">
        <v>59940</v>
      </c>
    </row>
    <row r="29" spans="1:17" s="1" customFormat="1" ht="18.75" customHeight="1">
      <c r="A29" s="41"/>
      <c r="B29" s="207" t="s">
        <v>840</v>
      </c>
      <c r="C29" s="42"/>
      <c r="D29" s="522">
        <f>F29+L29+P29</f>
        <v>3.4000000000000004</v>
      </c>
      <c r="E29" s="523">
        <f>G29+M29+Q29</f>
        <v>31700</v>
      </c>
      <c r="F29" s="188">
        <v>0.5</v>
      </c>
      <c r="G29" s="209">
        <v>5000</v>
      </c>
      <c r="H29" s="191" t="s">
        <v>1005</v>
      </c>
      <c r="I29" s="228" t="s">
        <v>1005</v>
      </c>
      <c r="J29" s="229" t="s">
        <v>1005</v>
      </c>
      <c r="K29" s="228" t="s">
        <v>1005</v>
      </c>
      <c r="L29" s="188">
        <v>1.6</v>
      </c>
      <c r="M29" s="209">
        <v>13440</v>
      </c>
      <c r="N29" s="191" t="s">
        <v>1005</v>
      </c>
      <c r="O29" s="228" t="s">
        <v>1005</v>
      </c>
      <c r="P29" s="91">
        <v>1.3</v>
      </c>
      <c r="Q29" s="100">
        <v>13260</v>
      </c>
    </row>
    <row r="30" spans="1:17" s="1" customFormat="1" ht="6.75" customHeight="1">
      <c r="A30" s="41"/>
      <c r="B30" s="44"/>
      <c r="C30" s="42"/>
      <c r="D30" s="90"/>
      <c r="E30" s="98"/>
      <c r="F30" s="188"/>
      <c r="G30" s="209"/>
      <c r="H30" s="188"/>
      <c r="I30" s="209"/>
      <c r="J30" s="237"/>
      <c r="K30" s="209"/>
      <c r="L30" s="188"/>
      <c r="M30" s="209"/>
      <c r="N30" s="188"/>
      <c r="O30" s="209"/>
      <c r="P30" s="91"/>
      <c r="Q30" s="100"/>
    </row>
    <row r="31" spans="1:17" s="1" customFormat="1" ht="18.75" customHeight="1">
      <c r="A31" s="41"/>
      <c r="B31" s="207" t="s">
        <v>841</v>
      </c>
      <c r="C31" s="42"/>
      <c r="D31" s="90">
        <f>L31+P31</f>
        <v>2.9000000000000004</v>
      </c>
      <c r="E31" s="98">
        <f>M31+Q31</f>
        <v>38455</v>
      </c>
      <c r="F31" s="191" t="s">
        <v>1005</v>
      </c>
      <c r="G31" s="228" t="s">
        <v>1005</v>
      </c>
      <c r="H31" s="191" t="s">
        <v>1005</v>
      </c>
      <c r="I31" s="228" t="s">
        <v>1005</v>
      </c>
      <c r="J31" s="229" t="s">
        <v>1005</v>
      </c>
      <c r="K31" s="228" t="s">
        <v>1005</v>
      </c>
      <c r="L31" s="188">
        <v>0.7</v>
      </c>
      <c r="M31" s="209">
        <v>5880</v>
      </c>
      <c r="N31" s="191" t="s">
        <v>1005</v>
      </c>
      <c r="O31" s="228" t="s">
        <v>1005</v>
      </c>
      <c r="P31" s="91">
        <v>2.2</v>
      </c>
      <c r="Q31" s="100">
        <v>32575</v>
      </c>
    </row>
    <row r="32" spans="1:17" s="1" customFormat="1" ht="18.75" customHeight="1">
      <c r="A32" s="41"/>
      <c r="B32" s="207" t="s">
        <v>842</v>
      </c>
      <c r="C32" s="42"/>
      <c r="D32" s="522">
        <f>F32+L32+P32</f>
        <v>8.02</v>
      </c>
      <c r="E32" s="523">
        <f>G32++M32+Q32</f>
        <v>36930</v>
      </c>
      <c r="F32" s="188">
        <v>0.2</v>
      </c>
      <c r="G32" s="209">
        <v>700</v>
      </c>
      <c r="H32" s="191" t="s">
        <v>1005</v>
      </c>
      <c r="I32" s="228" t="s">
        <v>1005</v>
      </c>
      <c r="J32" s="229" t="s">
        <v>1005</v>
      </c>
      <c r="K32" s="228" t="s">
        <v>1005</v>
      </c>
      <c r="L32" s="188">
        <v>0.3</v>
      </c>
      <c r="M32" s="209">
        <v>1800</v>
      </c>
      <c r="N32" s="191" t="s">
        <v>1005</v>
      </c>
      <c r="O32" s="228" t="s">
        <v>1005</v>
      </c>
      <c r="P32" s="91">
        <v>7.52</v>
      </c>
      <c r="Q32" s="100">
        <v>34430</v>
      </c>
    </row>
    <row r="33" spans="1:17" s="1" customFormat="1" ht="18.75" customHeight="1">
      <c r="A33" s="41"/>
      <c r="B33" s="207" t="s">
        <v>843</v>
      </c>
      <c r="C33" s="42"/>
      <c r="D33" s="90">
        <f>F33+J33+L33+P33</f>
        <v>18.270000000000003</v>
      </c>
      <c r="E33" s="98">
        <f>G33+K33+M33+Q33</f>
        <v>163060</v>
      </c>
      <c r="F33" s="188">
        <v>2.97</v>
      </c>
      <c r="G33" s="209">
        <v>12880</v>
      </c>
      <c r="H33" s="191" t="s">
        <v>1005</v>
      </c>
      <c r="I33" s="228" t="s">
        <v>1005</v>
      </c>
      <c r="J33" s="237">
        <f>0.61+0.4</f>
        <v>1.01</v>
      </c>
      <c r="K33" s="574">
        <f>8550+4000</f>
        <v>12550</v>
      </c>
      <c r="L33" s="188">
        <v>1.41</v>
      </c>
      <c r="M33" s="209">
        <v>20975</v>
      </c>
      <c r="N33" s="191" t="s">
        <v>1005</v>
      </c>
      <c r="O33" s="228" t="s">
        <v>1005</v>
      </c>
      <c r="P33" s="91">
        <v>12.88</v>
      </c>
      <c r="Q33" s="100">
        <v>116655</v>
      </c>
    </row>
    <row r="34" spans="1:17" s="1" customFormat="1" ht="6.75" customHeight="1">
      <c r="A34" s="41"/>
      <c r="B34" s="44"/>
      <c r="C34" s="42"/>
      <c r="D34" s="90"/>
      <c r="E34" s="98"/>
      <c r="F34" s="188"/>
      <c r="G34" s="209"/>
      <c r="H34" s="188"/>
      <c r="I34" s="209"/>
      <c r="J34" s="237"/>
      <c r="K34" s="209"/>
      <c r="L34" s="188"/>
      <c r="M34" s="209"/>
      <c r="N34" s="188"/>
      <c r="O34" s="209"/>
      <c r="P34" s="91"/>
      <c r="Q34" s="100"/>
    </row>
    <row r="35" spans="1:17" s="1" customFormat="1" ht="18.75" customHeight="1">
      <c r="A35" s="41"/>
      <c r="B35" s="207" t="s">
        <v>844</v>
      </c>
      <c r="C35" s="42"/>
      <c r="D35" s="90">
        <f>F35+J35+L35+P35</f>
        <v>15.37</v>
      </c>
      <c r="E35" s="98">
        <f>G35+K35+M35+Q35</f>
        <v>171351</v>
      </c>
      <c r="F35" s="188">
        <v>1.52</v>
      </c>
      <c r="G35" s="209">
        <v>15200</v>
      </c>
      <c r="H35" s="191" t="s">
        <v>1005</v>
      </c>
      <c r="I35" s="228" t="s">
        <v>1005</v>
      </c>
      <c r="J35" s="237">
        <f>0.25+0.34</f>
        <v>0.5900000000000001</v>
      </c>
      <c r="K35" s="209">
        <f>3625+5950</f>
        <v>9575</v>
      </c>
      <c r="L35" s="188">
        <v>1.9</v>
      </c>
      <c r="M35" s="209">
        <v>17100</v>
      </c>
      <c r="N35" s="191" t="s">
        <v>1005</v>
      </c>
      <c r="O35" s="228" t="s">
        <v>1005</v>
      </c>
      <c r="P35" s="91">
        <v>11.36</v>
      </c>
      <c r="Q35" s="216">
        <v>129476</v>
      </c>
    </row>
    <row r="36" spans="1:17" s="1" customFormat="1" ht="18.75" customHeight="1">
      <c r="A36" s="41"/>
      <c r="B36" s="207" t="s">
        <v>845</v>
      </c>
      <c r="C36" s="42"/>
      <c r="D36" s="90">
        <f>J36+L36+N36+P36</f>
        <v>8.05</v>
      </c>
      <c r="E36" s="98">
        <f>K36+M36+O36+Q36</f>
        <v>145303</v>
      </c>
      <c r="F36" s="191" t="s">
        <v>1005</v>
      </c>
      <c r="G36" s="228" t="s">
        <v>1005</v>
      </c>
      <c r="H36" s="191" t="s">
        <v>1005</v>
      </c>
      <c r="I36" s="228" t="s">
        <v>1005</v>
      </c>
      <c r="J36" s="237">
        <v>1.05</v>
      </c>
      <c r="K36" s="209">
        <v>6300</v>
      </c>
      <c r="L36" s="188">
        <v>0.18</v>
      </c>
      <c r="M36" s="209">
        <v>1728</v>
      </c>
      <c r="N36" s="188">
        <v>0.5</v>
      </c>
      <c r="O36" s="209">
        <v>2475</v>
      </c>
      <c r="P36" s="91">
        <v>6.32</v>
      </c>
      <c r="Q36" s="100">
        <v>134800</v>
      </c>
    </row>
    <row r="37" spans="1:17" s="1" customFormat="1" ht="18.75" customHeight="1" thickBot="1">
      <c r="A37" s="45"/>
      <c r="B37" s="208" t="s">
        <v>846</v>
      </c>
      <c r="C37" s="46"/>
      <c r="D37" s="94">
        <f>F37+H37+J37+L37+N37+P37</f>
        <v>431.59999999999997</v>
      </c>
      <c r="E37" s="173">
        <f>G37+I37+K37+M37+O37+Q37</f>
        <v>3894115</v>
      </c>
      <c r="F37" s="96">
        <v>0.9</v>
      </c>
      <c r="G37" s="173">
        <v>14040</v>
      </c>
      <c r="H37" s="96">
        <v>4.7</v>
      </c>
      <c r="I37" s="173">
        <v>39480</v>
      </c>
      <c r="J37" s="95">
        <f>1.7+0.5+32.9+0.3+0.6</f>
        <v>36</v>
      </c>
      <c r="K37" s="261">
        <f>30600+10000+658000+4200+7350</f>
        <v>710150</v>
      </c>
      <c r="L37" s="96">
        <v>2.1</v>
      </c>
      <c r="M37" s="173">
        <v>20160</v>
      </c>
      <c r="N37" s="96">
        <v>276.4</v>
      </c>
      <c r="O37" s="173">
        <v>2418500</v>
      </c>
      <c r="P37" s="96">
        <v>111.5</v>
      </c>
      <c r="Q37" s="262">
        <v>691785</v>
      </c>
    </row>
    <row r="38" spans="1:17" s="1" customFormat="1" ht="15.75" customHeight="1">
      <c r="A38" s="186" t="s">
        <v>139</v>
      </c>
      <c r="J38" s="1" t="s">
        <v>140</v>
      </c>
      <c r="Q38" s="44"/>
    </row>
  </sheetData>
  <mergeCells count="11">
    <mergeCell ref="P3:Q3"/>
    <mergeCell ref="P4:Q4"/>
    <mergeCell ref="A2:I2"/>
    <mergeCell ref="J2:Q2"/>
    <mergeCell ref="N5:O5"/>
    <mergeCell ref="P5:Q5"/>
    <mergeCell ref="D5:E5"/>
    <mergeCell ref="L5:M5"/>
    <mergeCell ref="F5:G5"/>
    <mergeCell ref="H5:I5"/>
    <mergeCell ref="J5:K5"/>
  </mergeCells>
  <printOptions/>
  <pageMargins left="1.1811023622047245" right="1.1811023622047245" top="1.5748031496062993" bottom="1.5748031496062993" header="0.5118110236220472" footer="0.9055118110236221"/>
  <pageSetup firstPageNumber="130" useFirstPageNumber="1" horizontalDpi="1200" verticalDpi="1200" orientation="portrait" paperSize="9" r:id="rId1"/>
  <headerFooter alignWithMargins="0">
    <oddFooter>&amp;C&amp;"華康中圓體,標準"&amp;11‧&amp;"Times New Roman,標準"&amp;P&amp;"華康中圓體,標準"‧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dc:creator>
  <cp:keywords/>
  <dc:description/>
  <cp:lastModifiedBy>TIGER-XP</cp:lastModifiedBy>
  <cp:lastPrinted>2011-10-20T09:00:45Z</cp:lastPrinted>
  <dcterms:created xsi:type="dcterms:W3CDTF">1999-07-17T03:52:56Z</dcterms:created>
  <dcterms:modified xsi:type="dcterms:W3CDTF">2011-10-20T09:07:02Z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-2020857718</vt:i4>
  </property>
  <property fmtid="{D5CDD505-2E9C-101B-9397-08002B2CF9AE}" pid="3" name="_EmailSubject">
    <vt:lpwstr>統計要覽-農林漁牧</vt:lpwstr>
  </property>
  <property fmtid="{D5CDD505-2E9C-101B-9397-08002B2CF9AE}" pid="4" name="_AuthorEmail">
    <vt:lpwstr>rose1106@ms34.hinet.net</vt:lpwstr>
  </property>
  <property fmtid="{D5CDD505-2E9C-101B-9397-08002B2CF9AE}" pid="5" name="_AuthorEmailDisplayName">
    <vt:lpwstr>李鍾玫</vt:lpwstr>
  </property>
  <property fmtid="{D5CDD505-2E9C-101B-9397-08002B2CF9AE}" pid="6" name="_ReviewingToolsShownOnce">
    <vt:lpwstr/>
  </property>
</Properties>
</file>