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houlin293\Desktop\0906年報!!!!\0912整理年報分送清單&amp;把...改-\107年年報任務_邱紫菱\!!年報try合併\複製0舊制更改為新、且儲存格分出0與真-\"/>
    </mc:Choice>
  </mc:AlternateContent>
  <bookViews>
    <workbookView xWindow="0" yWindow="0" windowWidth="28800" windowHeight="12180" tabRatio="838" firstSheet="4" activeTab="19"/>
  </bookViews>
  <sheets>
    <sheet name="6-1" sheetId="4" r:id="rId1"/>
    <sheet name="6-2" sheetId="5" r:id="rId2"/>
    <sheet name="6-3" sheetId="6" r:id="rId3"/>
    <sheet name="6-3續" sheetId="7" r:id="rId4"/>
    <sheet name="6-4" sheetId="8" r:id="rId5"/>
    <sheet name="6-4續1" sheetId="9" r:id="rId6"/>
    <sheet name="6-4續2" sheetId="36" r:id="rId7"/>
    <sheet name="6-4續3完" sheetId="11" r:id="rId8"/>
    <sheet name="6-5 " sheetId="37" r:id="rId9"/>
    <sheet name="6-6" sheetId="33" r:id="rId10"/>
    <sheet name="6-6 續 " sheetId="34" r:id="rId11"/>
    <sheet name="6-7" sheetId="30" r:id="rId12"/>
    <sheet name="6-8" sheetId="13" r:id="rId13"/>
    <sheet name="6-8續1" sheetId="38" r:id="rId14"/>
    <sheet name="6-8續2" sheetId="39" r:id="rId15"/>
    <sheet name="6-8續3完" sheetId="40" r:id="rId16"/>
    <sheet name="(6-8)預算外支出_計算" sheetId="41" state="hidden" r:id="rId17"/>
    <sheet name="6-9" sheetId="27" r:id="rId18"/>
    <sheet name="6-9續1" sheetId="28" r:id="rId19"/>
    <sheet name="6-9續2完" sheetId="29" r:id="rId20"/>
  </sheets>
  <definedNames>
    <definedName name="_xlnm.Print_Area" localSheetId="0">'6-1'!$A$1:$Q$39</definedName>
    <definedName name="_xlnm.Print_Area" localSheetId="1">'6-2'!$A$1:$L$39</definedName>
    <definedName name="_xlnm.Print_Area" localSheetId="2">'6-3'!$A$1:$M$31</definedName>
    <definedName name="_xlnm.Print_Area" localSheetId="3">'6-3續'!$A$1:$L$20</definedName>
    <definedName name="_xlnm.Print_Area" localSheetId="4">'6-4'!$A$1:$Q$32</definedName>
    <definedName name="_xlnm.Print_Area" localSheetId="5">'6-4續1'!$A$1:$P$28</definedName>
    <definedName name="_xlnm.Print_Area" localSheetId="7">'6-4續3完'!$A$1:$O$20</definedName>
    <definedName name="_xlnm.Print_Area" localSheetId="8">'6-5 '!$A$1:$L$24</definedName>
    <definedName name="_xlnm.Print_Area" localSheetId="9">'6-6'!$A$1:$L$21</definedName>
    <definedName name="_xlnm.Print_Area" localSheetId="11">'6-7'!$A$1:$L$29</definedName>
    <definedName name="_xlnm.Print_Area" localSheetId="12">'6-8'!$A$1:$Q$39</definedName>
    <definedName name="_xlnm.Print_Area" localSheetId="13">'6-8續1'!$A$1:$O$33</definedName>
    <definedName name="_xlnm.Print_Area" localSheetId="14">'6-8續2'!$A$1:$O$30</definedName>
    <definedName name="_xlnm.Print_Area" localSheetId="15">'6-8續3完'!$A$1:$O$30</definedName>
    <definedName name="_xlnm.Print_Area" localSheetId="17">'6-9'!$A$1:$N$33</definedName>
    <definedName name="_xlnm.Print_Area" localSheetId="18">'6-9續1'!$A$1:$P$37</definedName>
    <definedName name="_xlnm.Print_Area" localSheetId="19">'6-9續2完'!$A$1:$Q$38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5" i="28" l="1"/>
  <c r="E24" i="27"/>
  <c r="M16" i="33"/>
  <c r="C27" i="6" l="1"/>
  <c r="H36" i="5"/>
  <c r="B35" i="5"/>
  <c r="B36" i="5"/>
  <c r="C15" i="4"/>
  <c r="D15" i="4"/>
  <c r="B27" i="4"/>
  <c r="H15" i="37" l="1"/>
  <c r="H16" i="37"/>
  <c r="O28" i="28" l="1"/>
  <c r="N18" i="38" l="1"/>
  <c r="M19" i="38"/>
  <c r="C18" i="39"/>
  <c r="B18" i="39"/>
  <c r="P18" i="38"/>
  <c r="O18" i="40" l="1"/>
  <c r="C28" i="29" l="1"/>
  <c r="Q28" i="29"/>
  <c r="P28" i="29"/>
  <c r="O28" i="29"/>
  <c r="N28" i="29"/>
  <c r="M28" i="29"/>
  <c r="L28" i="29"/>
  <c r="K28" i="29"/>
  <c r="J28" i="29"/>
  <c r="I28" i="29"/>
  <c r="D28" i="29"/>
  <c r="P28" i="28"/>
  <c r="N28" i="28"/>
  <c r="L27" i="28" l="1"/>
  <c r="C17" i="38" l="1"/>
  <c r="C16" i="38"/>
  <c r="C15" i="38"/>
  <c r="C14" i="38"/>
  <c r="C13" i="38"/>
  <c r="C12" i="38"/>
  <c r="C11" i="38"/>
  <c r="C10" i="38"/>
  <c r="C9" i="38"/>
  <c r="B17" i="41" l="1"/>
  <c r="B7" i="41"/>
  <c r="B8" i="41"/>
  <c r="B9" i="41"/>
  <c r="B10" i="41"/>
  <c r="B11" i="41"/>
  <c r="B12" i="41"/>
  <c r="B13" i="41"/>
  <c r="B14" i="41"/>
  <c r="B15" i="41"/>
  <c r="B16" i="41"/>
  <c r="B6" i="41"/>
  <c r="K18" i="40"/>
  <c r="I18" i="40"/>
  <c r="AK18" i="39" l="1"/>
  <c r="N18" i="39"/>
  <c r="AJ18" i="39" s="1"/>
  <c r="M20" i="39"/>
  <c r="AH20" i="39" s="1"/>
  <c r="M21" i="39"/>
  <c r="AH21" i="39" s="1"/>
  <c r="M22" i="39"/>
  <c r="AH22" i="39" s="1"/>
  <c r="M23" i="39"/>
  <c r="AH23" i="39" s="1"/>
  <c r="M24" i="39"/>
  <c r="AH24" i="39" s="1"/>
  <c r="M25" i="39"/>
  <c r="AH25" i="39" s="1"/>
  <c r="M26" i="39"/>
  <c r="AH26" i="39" s="1"/>
  <c r="M27" i="39"/>
  <c r="AH27" i="39" s="1"/>
  <c r="M28" i="39"/>
  <c r="AH28" i="39" s="1"/>
  <c r="M29" i="39"/>
  <c r="AH29" i="39" s="1"/>
  <c r="M30" i="39"/>
  <c r="AH30" i="39" s="1"/>
  <c r="M19" i="39"/>
  <c r="K18" i="39"/>
  <c r="AE18" i="39" s="1"/>
  <c r="L18" i="39"/>
  <c r="AF18" i="39" s="1"/>
  <c r="J20" i="39"/>
  <c r="AC20" i="39" s="1"/>
  <c r="J21" i="39"/>
  <c r="AC21" i="39" s="1"/>
  <c r="J22" i="39"/>
  <c r="AC22" i="39" s="1"/>
  <c r="J23" i="39"/>
  <c r="AC23" i="39" s="1"/>
  <c r="J24" i="39"/>
  <c r="AC24" i="39" s="1"/>
  <c r="J25" i="39"/>
  <c r="AC25" i="39" s="1"/>
  <c r="J26" i="39"/>
  <c r="AC26" i="39" s="1"/>
  <c r="J27" i="39"/>
  <c r="AC27" i="39" s="1"/>
  <c r="J28" i="39"/>
  <c r="AC28" i="39" s="1"/>
  <c r="J29" i="39"/>
  <c r="AC29" i="39" s="1"/>
  <c r="J30" i="39"/>
  <c r="AC30" i="39" s="1"/>
  <c r="J19" i="39"/>
  <c r="AC19" i="39" s="1"/>
  <c r="E18" i="39"/>
  <c r="W18" i="39" s="1"/>
  <c r="F18" i="39"/>
  <c r="X18" i="39" s="1"/>
  <c r="G18" i="39"/>
  <c r="Y18" i="39" s="1"/>
  <c r="Z18" i="39"/>
  <c r="I18" i="39"/>
  <c r="AA18" i="39" s="1"/>
  <c r="D20" i="39"/>
  <c r="R20" i="39" s="1"/>
  <c r="D21" i="39"/>
  <c r="R21" i="39" s="1"/>
  <c r="D22" i="39"/>
  <c r="R22" i="39" s="1"/>
  <c r="D23" i="39"/>
  <c r="R23" i="39" s="1"/>
  <c r="D24" i="39"/>
  <c r="R24" i="39" s="1"/>
  <c r="D25" i="39"/>
  <c r="R25" i="39" s="1"/>
  <c r="D26" i="39"/>
  <c r="R26" i="39" s="1"/>
  <c r="D27" i="39"/>
  <c r="R27" i="39" s="1"/>
  <c r="D28" i="39"/>
  <c r="R28" i="39" s="1"/>
  <c r="D29" i="39"/>
  <c r="R29" i="39" s="1"/>
  <c r="D30" i="39"/>
  <c r="R30" i="39" s="1"/>
  <c r="D19" i="39"/>
  <c r="Q10" i="38"/>
  <c r="Q11" i="38"/>
  <c r="Q12" i="38"/>
  <c r="Q13" i="38"/>
  <c r="Q14" i="38"/>
  <c r="Q15" i="38"/>
  <c r="Q16" i="38"/>
  <c r="Q17" i="38"/>
  <c r="Q9" i="38"/>
  <c r="D18" i="39" l="1"/>
  <c r="M18" i="39"/>
  <c r="AH19" i="39"/>
  <c r="J18" i="39"/>
  <c r="R19" i="39"/>
  <c r="AM18" i="38" l="1"/>
  <c r="O18" i="38"/>
  <c r="AN18" i="38" s="1"/>
  <c r="M20" i="38"/>
  <c r="M21" i="38"/>
  <c r="AK21" i="38" s="1"/>
  <c r="M22" i="38"/>
  <c r="AK22" i="38" s="1"/>
  <c r="M23" i="38"/>
  <c r="AK23" i="38" s="1"/>
  <c r="M24" i="38"/>
  <c r="AK24" i="38" s="1"/>
  <c r="M25" i="38"/>
  <c r="AK25" i="38" s="1"/>
  <c r="M26" i="38"/>
  <c r="AK26" i="38" s="1"/>
  <c r="M27" i="38"/>
  <c r="AK27" i="38" s="1"/>
  <c r="M28" i="38"/>
  <c r="AK28" i="38" s="1"/>
  <c r="M29" i="38"/>
  <c r="AK29" i="38" s="1"/>
  <c r="M30" i="38"/>
  <c r="AK30" i="38" s="1"/>
  <c r="AK19" i="38"/>
  <c r="AH18" i="38"/>
  <c r="J18" i="38"/>
  <c r="AG18" i="38" s="1"/>
  <c r="L18" i="38"/>
  <c r="AI18" i="38" s="1"/>
  <c r="H18" i="38"/>
  <c r="AB18" i="38" s="1"/>
  <c r="I20" i="38"/>
  <c r="AD20" i="38" s="1"/>
  <c r="I21" i="38"/>
  <c r="AD21" i="38" s="1"/>
  <c r="I22" i="38"/>
  <c r="AD22" i="38" s="1"/>
  <c r="I23" i="38"/>
  <c r="AD23" i="38" s="1"/>
  <c r="I24" i="38"/>
  <c r="AD24" i="38" s="1"/>
  <c r="I25" i="38"/>
  <c r="AD25" i="38" s="1"/>
  <c r="I26" i="38"/>
  <c r="AD26" i="38" s="1"/>
  <c r="I27" i="38"/>
  <c r="AD27" i="38" s="1"/>
  <c r="I28" i="38"/>
  <c r="AD28" i="38" s="1"/>
  <c r="I29" i="38"/>
  <c r="AD29" i="38" s="1"/>
  <c r="I30" i="38"/>
  <c r="AD30" i="38" s="1"/>
  <c r="I19" i="38"/>
  <c r="AD19" i="38" s="1"/>
  <c r="AK20" i="38" l="1"/>
  <c r="M18" i="38"/>
  <c r="I18" i="38"/>
  <c r="E18" i="38"/>
  <c r="Y18" i="38" s="1"/>
  <c r="F18" i="38"/>
  <c r="Z18" i="38" s="1"/>
  <c r="G18" i="38"/>
  <c r="AA18" i="38" s="1"/>
  <c r="D18" i="38"/>
  <c r="C20" i="38"/>
  <c r="S20" i="38" s="1"/>
  <c r="C21" i="38"/>
  <c r="S21" i="38" s="1"/>
  <c r="C22" i="38"/>
  <c r="S22" i="38" s="1"/>
  <c r="C23" i="38"/>
  <c r="S23" i="38" s="1"/>
  <c r="C24" i="38"/>
  <c r="S24" i="38" s="1"/>
  <c r="C25" i="38"/>
  <c r="S25" i="38" s="1"/>
  <c r="C26" i="38"/>
  <c r="S26" i="38" s="1"/>
  <c r="C27" i="38"/>
  <c r="S27" i="38" s="1"/>
  <c r="C28" i="38"/>
  <c r="S28" i="38" s="1"/>
  <c r="C29" i="38"/>
  <c r="S29" i="38" s="1"/>
  <c r="C30" i="38"/>
  <c r="S30" i="38" s="1"/>
  <c r="C19" i="38"/>
  <c r="S19" i="38" s="1"/>
  <c r="X18" i="38" l="1"/>
  <c r="C18" i="38"/>
  <c r="N9" i="37" l="1"/>
  <c r="O9" i="37" s="1"/>
  <c r="N7" i="37"/>
  <c r="O7" i="37" s="1"/>
  <c r="N8" i="37"/>
  <c r="O8" i="37" s="1"/>
  <c r="N10" i="37"/>
  <c r="O10" i="37" s="1"/>
  <c r="N11" i="37"/>
  <c r="O11" i="37" s="1"/>
  <c r="N12" i="37"/>
  <c r="O12" i="37" s="1"/>
  <c r="N13" i="37"/>
  <c r="O13" i="37" s="1"/>
  <c r="AD8" i="37"/>
  <c r="AE8" i="37" s="1"/>
  <c r="AD9" i="37"/>
  <c r="AE9" i="37" s="1"/>
  <c r="AD10" i="37"/>
  <c r="AE10" i="37" s="1"/>
  <c r="AD11" i="37"/>
  <c r="AE11" i="37" s="1"/>
  <c r="AD12" i="37"/>
  <c r="AE12" i="37" s="1"/>
  <c r="AD13" i="37"/>
  <c r="AE13" i="37" s="1"/>
  <c r="AD14" i="37"/>
  <c r="AE14" i="37" s="1"/>
  <c r="AD7" i="37"/>
  <c r="AE7" i="37" s="1"/>
  <c r="AG11" i="37"/>
  <c r="AG7" i="37"/>
  <c r="AG10" i="37"/>
  <c r="AG14" i="37"/>
  <c r="AI8" i="37"/>
  <c r="AI9" i="37"/>
  <c r="AI10" i="37"/>
  <c r="AI11" i="37"/>
  <c r="AI12" i="37"/>
  <c r="AI13" i="37"/>
  <c r="AI14" i="37"/>
  <c r="AI7" i="37"/>
  <c r="AG9" i="37"/>
  <c r="AG8" i="37"/>
  <c r="AG12" i="37"/>
  <c r="AG13" i="37"/>
  <c r="AB7" i="37"/>
  <c r="X7" i="37"/>
  <c r="AL7" i="6"/>
  <c r="AP7" i="8"/>
  <c r="AW7" i="8"/>
  <c r="AU7" i="8"/>
  <c r="AV7" i="8"/>
  <c r="AU8" i="8"/>
  <c r="AV8" i="8"/>
  <c r="AW8" i="8"/>
  <c r="AU9" i="8"/>
  <c r="AV9" i="8"/>
  <c r="AW9" i="8"/>
  <c r="AU10" i="8"/>
  <c r="AV10" i="8"/>
  <c r="AW10" i="8"/>
  <c r="AU11" i="8"/>
  <c r="AV11" i="8"/>
  <c r="AW11" i="8"/>
  <c r="AU12" i="8"/>
  <c r="AV12" i="8"/>
  <c r="AW12" i="8"/>
  <c r="AU13" i="8"/>
  <c r="AV13" i="8"/>
  <c r="AW13" i="8"/>
  <c r="AU14" i="8"/>
  <c r="AV14" i="8"/>
  <c r="AW14" i="8"/>
  <c r="AU15" i="8"/>
  <c r="AV15" i="8"/>
  <c r="AW15" i="8"/>
  <c r="AU16" i="8"/>
  <c r="AV16" i="8"/>
  <c r="AW16" i="8"/>
  <c r="AU17" i="8"/>
  <c r="AV17" i="8"/>
  <c r="AW17" i="8"/>
  <c r="AU18" i="8"/>
  <c r="AV18" i="8"/>
  <c r="AW18" i="8"/>
  <c r="AU19" i="8"/>
  <c r="AV19" i="8"/>
  <c r="AW19" i="8"/>
  <c r="AU20" i="8"/>
  <c r="AV20" i="8"/>
  <c r="AW20" i="8"/>
  <c r="AU21" i="8"/>
  <c r="AV21" i="8"/>
  <c r="AW21" i="8"/>
  <c r="AU22" i="8"/>
  <c r="AV22" i="8"/>
  <c r="AW22" i="8"/>
  <c r="AU23" i="8"/>
  <c r="AV23" i="8"/>
  <c r="AW23" i="8"/>
  <c r="AU24" i="8"/>
  <c r="AV24" i="8"/>
  <c r="AW24" i="8"/>
  <c r="AU25" i="8"/>
  <c r="AV25" i="8"/>
  <c r="AW25" i="8"/>
  <c r="AN7" i="8"/>
  <c r="AO7" i="8"/>
  <c r="AQ7" i="8"/>
  <c r="AR7" i="8"/>
  <c r="AS7" i="8"/>
  <c r="AT7" i="8"/>
  <c r="AN8" i="8"/>
  <c r="AO8" i="8"/>
  <c r="AP8" i="8"/>
  <c r="AQ8" i="8"/>
  <c r="AR8" i="8"/>
  <c r="AS8" i="8"/>
  <c r="AT8" i="8"/>
  <c r="AN9" i="8"/>
  <c r="AO9" i="8"/>
  <c r="AP9" i="8"/>
  <c r="AQ9" i="8"/>
  <c r="AR9" i="8"/>
  <c r="AS9" i="8"/>
  <c r="AT9" i="8"/>
  <c r="AN10" i="8"/>
  <c r="AO10" i="8"/>
  <c r="AP10" i="8"/>
  <c r="AQ10" i="8"/>
  <c r="AR10" i="8"/>
  <c r="AS10" i="8"/>
  <c r="AT10" i="8"/>
  <c r="AN11" i="8"/>
  <c r="AO11" i="8"/>
  <c r="AP11" i="8"/>
  <c r="AQ11" i="8"/>
  <c r="AR11" i="8"/>
  <c r="AS11" i="8"/>
  <c r="AT11" i="8"/>
  <c r="AN12" i="8"/>
  <c r="AO12" i="8"/>
  <c r="AP12" i="8"/>
  <c r="AQ12" i="8"/>
  <c r="AR12" i="8"/>
  <c r="AS12" i="8"/>
  <c r="AT12" i="8"/>
  <c r="AN13" i="8"/>
  <c r="AO13" i="8"/>
  <c r="AP13" i="8"/>
  <c r="AQ13" i="8"/>
  <c r="AR13" i="8"/>
  <c r="AS13" i="8"/>
  <c r="AT13" i="8"/>
  <c r="AN14" i="8"/>
  <c r="AO14" i="8"/>
  <c r="AP14" i="8"/>
  <c r="AQ14" i="8"/>
  <c r="AR14" i="8"/>
  <c r="AS14" i="8"/>
  <c r="AT14" i="8"/>
  <c r="AN15" i="8"/>
  <c r="AO15" i="8"/>
  <c r="AP15" i="8"/>
  <c r="AQ15" i="8"/>
  <c r="AR15" i="8"/>
  <c r="AS15" i="8"/>
  <c r="AT15" i="8"/>
  <c r="AN16" i="8"/>
  <c r="AO16" i="8"/>
  <c r="AP16" i="8"/>
  <c r="AQ16" i="8"/>
  <c r="AR16" i="8"/>
  <c r="AS16" i="8"/>
  <c r="AT16" i="8"/>
  <c r="AN17" i="8"/>
  <c r="AO17" i="8"/>
  <c r="AP17" i="8"/>
  <c r="AQ17" i="8"/>
  <c r="AR17" i="8"/>
  <c r="AS17" i="8"/>
  <c r="AT17" i="8"/>
  <c r="AN18" i="8"/>
  <c r="AO18" i="8"/>
  <c r="AP18" i="8"/>
  <c r="AQ18" i="8"/>
  <c r="AR18" i="8"/>
  <c r="AS18" i="8"/>
  <c r="AT18" i="8"/>
  <c r="AN19" i="8"/>
  <c r="AO19" i="8"/>
  <c r="AP19" i="8"/>
  <c r="AQ19" i="8"/>
  <c r="AR19" i="8"/>
  <c r="AS19" i="8"/>
  <c r="AT19" i="8"/>
  <c r="AN20" i="8"/>
  <c r="AO20" i="8"/>
  <c r="AP20" i="8"/>
  <c r="AQ20" i="8"/>
  <c r="AR20" i="8"/>
  <c r="AS20" i="8"/>
  <c r="AT20" i="8"/>
  <c r="AN21" i="8"/>
  <c r="AO21" i="8"/>
  <c r="AP21" i="8"/>
  <c r="AQ21" i="8"/>
  <c r="AR21" i="8"/>
  <c r="AS21" i="8"/>
  <c r="AT21" i="8"/>
  <c r="AN22" i="8"/>
  <c r="AO22" i="8"/>
  <c r="AP22" i="8"/>
  <c r="AQ22" i="8"/>
  <c r="AR22" i="8"/>
  <c r="AS22" i="8"/>
  <c r="AT22" i="8"/>
  <c r="AN23" i="8"/>
  <c r="AO23" i="8"/>
  <c r="AP23" i="8"/>
  <c r="AQ23" i="8"/>
  <c r="AR23" i="8"/>
  <c r="AS23" i="8"/>
  <c r="AT23" i="8"/>
  <c r="AN24" i="8"/>
  <c r="AO24" i="8"/>
  <c r="AP24" i="8"/>
  <c r="AQ24" i="8"/>
  <c r="AR24" i="8"/>
  <c r="AS24" i="8"/>
  <c r="AT24" i="8"/>
  <c r="AN25" i="8"/>
  <c r="AO25" i="8"/>
  <c r="AP25" i="8"/>
  <c r="AQ25" i="8"/>
  <c r="AR25" i="8"/>
  <c r="AS25" i="8"/>
  <c r="AT25" i="8"/>
  <c r="AM7" i="8"/>
  <c r="AI8" i="8"/>
  <c r="AJ8" i="8"/>
  <c r="AK8" i="8"/>
  <c r="AL8" i="8"/>
  <c r="AM8" i="8"/>
  <c r="AI9" i="8"/>
  <c r="AJ9" i="8"/>
  <c r="AK9" i="8"/>
  <c r="AL9" i="8"/>
  <c r="AM9" i="8"/>
  <c r="AI10" i="8"/>
  <c r="AJ10" i="8"/>
  <c r="AK10" i="8"/>
  <c r="AL10" i="8"/>
  <c r="AM10" i="8"/>
  <c r="AI11" i="8"/>
  <c r="AJ11" i="8"/>
  <c r="AK11" i="8"/>
  <c r="AL11" i="8"/>
  <c r="AM11" i="8"/>
  <c r="AI12" i="8"/>
  <c r="AJ12" i="8"/>
  <c r="AK12" i="8"/>
  <c r="AL12" i="8"/>
  <c r="AM12" i="8"/>
  <c r="AI13" i="8"/>
  <c r="AJ13" i="8"/>
  <c r="AK13" i="8"/>
  <c r="AL13" i="8"/>
  <c r="AM13" i="8"/>
  <c r="AI14" i="8"/>
  <c r="AJ14" i="8"/>
  <c r="AK14" i="8"/>
  <c r="AL14" i="8"/>
  <c r="AM14" i="8"/>
  <c r="AI15" i="8"/>
  <c r="AJ15" i="8"/>
  <c r="AK15" i="8"/>
  <c r="AL15" i="8"/>
  <c r="AM15" i="8"/>
  <c r="AI16" i="8"/>
  <c r="AJ16" i="8"/>
  <c r="AK16" i="8"/>
  <c r="AL16" i="8"/>
  <c r="AM16" i="8"/>
  <c r="AI17" i="8"/>
  <c r="AJ17" i="8"/>
  <c r="AK17" i="8"/>
  <c r="AL17" i="8"/>
  <c r="AM17" i="8"/>
  <c r="AI18" i="8"/>
  <c r="AJ18" i="8"/>
  <c r="AK18" i="8"/>
  <c r="AL18" i="8"/>
  <c r="AM18" i="8"/>
  <c r="AI19" i="8"/>
  <c r="AJ19" i="8"/>
  <c r="AK19" i="8"/>
  <c r="AL19" i="8"/>
  <c r="AM19" i="8"/>
  <c r="AI20" i="8"/>
  <c r="AJ20" i="8"/>
  <c r="AK20" i="8"/>
  <c r="AL20" i="8"/>
  <c r="AM20" i="8"/>
  <c r="AI21" i="8"/>
  <c r="AJ21" i="8"/>
  <c r="AK21" i="8"/>
  <c r="AL21" i="8"/>
  <c r="AM21" i="8"/>
  <c r="AI22" i="8"/>
  <c r="AJ22" i="8"/>
  <c r="AK22" i="8"/>
  <c r="AL22" i="8"/>
  <c r="AM22" i="8"/>
  <c r="AI23" i="8"/>
  <c r="AJ23" i="8"/>
  <c r="AK23" i="8"/>
  <c r="AL23" i="8"/>
  <c r="AM23" i="8"/>
  <c r="AI24" i="8"/>
  <c r="AJ24" i="8"/>
  <c r="AK24" i="8"/>
  <c r="AL24" i="8"/>
  <c r="AM24" i="8"/>
  <c r="AI25" i="8"/>
  <c r="AJ25" i="8"/>
  <c r="AK25" i="8"/>
  <c r="AL25" i="8"/>
  <c r="AM25" i="8"/>
  <c r="AJ7" i="8"/>
  <c r="AK7" i="8"/>
  <c r="AL7" i="8"/>
  <c r="AI7" i="8"/>
  <c r="AB7" i="6"/>
  <c r="AB8" i="6"/>
  <c r="AB9" i="6"/>
  <c r="AB11" i="6"/>
  <c r="AB14" i="6"/>
  <c r="AB15" i="6"/>
  <c r="AB16" i="6"/>
  <c r="AB17" i="6"/>
  <c r="AB18" i="6"/>
  <c r="AB19" i="6"/>
  <c r="AB20" i="6"/>
  <c r="AB22" i="6"/>
  <c r="AB23" i="6"/>
  <c r="AB25" i="6"/>
  <c r="AP15" i="7"/>
  <c r="AQ15" i="7"/>
  <c r="AR15" i="7"/>
  <c r="AS15" i="7"/>
  <c r="AT15" i="7"/>
  <c r="AU15" i="7"/>
  <c r="AV15" i="7"/>
  <c r="AW15" i="7"/>
  <c r="AX15" i="7"/>
  <c r="AY15" i="7"/>
  <c r="AY7" i="7"/>
  <c r="AY8" i="7"/>
  <c r="AY9" i="7"/>
  <c r="AY10" i="7"/>
  <c r="AY11" i="7"/>
  <c r="AY12" i="7"/>
  <c r="AY13" i="7"/>
  <c r="AY14" i="7"/>
  <c r="AP7" i="7"/>
  <c r="AQ7" i="7"/>
  <c r="AR7" i="7"/>
  <c r="AS7" i="7"/>
  <c r="AT7" i="7"/>
  <c r="AU7" i="7"/>
  <c r="AV7" i="7"/>
  <c r="AW7" i="7"/>
  <c r="AX7" i="7"/>
  <c r="AP8" i="7"/>
  <c r="AQ8" i="7"/>
  <c r="AR8" i="7"/>
  <c r="AS8" i="7"/>
  <c r="AT8" i="7"/>
  <c r="AU8" i="7"/>
  <c r="AV8" i="7"/>
  <c r="AW8" i="7"/>
  <c r="AX8" i="7"/>
  <c r="AP9" i="7"/>
  <c r="AQ9" i="7"/>
  <c r="AR9" i="7"/>
  <c r="AS9" i="7"/>
  <c r="AT9" i="7"/>
  <c r="AU9" i="7"/>
  <c r="AV9" i="7"/>
  <c r="AW9" i="7"/>
  <c r="AX9" i="7"/>
  <c r="AP10" i="7"/>
  <c r="AQ10" i="7"/>
  <c r="AR10" i="7"/>
  <c r="AS10" i="7"/>
  <c r="AT10" i="7"/>
  <c r="AU10" i="7"/>
  <c r="AV10" i="7"/>
  <c r="AW10" i="7"/>
  <c r="AX10" i="7"/>
  <c r="AP11" i="7"/>
  <c r="AQ11" i="7"/>
  <c r="AR11" i="7"/>
  <c r="AS11" i="7"/>
  <c r="AT11" i="7"/>
  <c r="AU11" i="7"/>
  <c r="AV11" i="7"/>
  <c r="AW11" i="7"/>
  <c r="AX11" i="7"/>
  <c r="AP12" i="7"/>
  <c r="AQ12" i="7"/>
  <c r="AR12" i="7"/>
  <c r="AS12" i="7"/>
  <c r="AT12" i="7"/>
  <c r="AU12" i="7"/>
  <c r="AV12" i="7"/>
  <c r="AW12" i="7"/>
  <c r="AX12" i="7"/>
  <c r="AP13" i="7"/>
  <c r="AQ13" i="7"/>
  <c r="AR13" i="7"/>
  <c r="AS13" i="7"/>
  <c r="AT13" i="7"/>
  <c r="AU13" i="7"/>
  <c r="AV13" i="7"/>
  <c r="AW13" i="7"/>
  <c r="AX13" i="7"/>
  <c r="AP14" i="7"/>
  <c r="AQ14" i="7"/>
  <c r="AR14" i="7"/>
  <c r="AS14" i="7"/>
  <c r="AT14" i="7"/>
  <c r="AU14" i="7"/>
  <c r="AV14" i="7"/>
  <c r="AW14" i="7"/>
  <c r="AX14" i="7"/>
  <c r="AO8" i="7"/>
  <c r="AO9" i="7"/>
  <c r="AO10" i="7"/>
  <c r="AO11" i="7"/>
  <c r="AO12" i="7"/>
  <c r="AO13" i="7"/>
  <c r="AO7" i="7"/>
  <c r="AL25" i="6"/>
  <c r="AC25" i="6"/>
  <c r="AD25" i="6"/>
  <c r="AE25" i="6"/>
  <c r="AF25" i="6"/>
  <c r="AG25" i="6"/>
  <c r="AH25" i="6"/>
  <c r="AI25" i="6"/>
  <c r="AJ25" i="6"/>
  <c r="AK25" i="6"/>
  <c r="AL8" i="6"/>
  <c r="AL9" i="6"/>
  <c r="AL10" i="6"/>
  <c r="AL11" i="6"/>
  <c r="AL12" i="6"/>
  <c r="AL13" i="6"/>
  <c r="AL14" i="6"/>
  <c r="AL15" i="6"/>
  <c r="AL16" i="6"/>
  <c r="AL17" i="6"/>
  <c r="AL18" i="6"/>
  <c r="AL19" i="6"/>
  <c r="AL20" i="6"/>
  <c r="AL21" i="6"/>
  <c r="AL22" i="6"/>
  <c r="AL23" i="6"/>
  <c r="AL24" i="6"/>
  <c r="AC7" i="6"/>
  <c r="AD7" i="6"/>
  <c r="AE7" i="6"/>
  <c r="AF7" i="6"/>
  <c r="AG7" i="6"/>
  <c r="AH7" i="6"/>
  <c r="AI7" i="6"/>
  <c r="AJ7" i="6"/>
  <c r="AK7" i="6"/>
  <c r="AC8" i="6"/>
  <c r="AD8" i="6"/>
  <c r="AE8" i="6"/>
  <c r="AF8" i="6"/>
  <c r="AG8" i="6"/>
  <c r="AH8" i="6"/>
  <c r="AI8" i="6"/>
  <c r="AJ8" i="6"/>
  <c r="AK8" i="6"/>
  <c r="AC9" i="6"/>
  <c r="AD9" i="6"/>
  <c r="AE9" i="6"/>
  <c r="AF9" i="6"/>
  <c r="AG9" i="6"/>
  <c r="AH9" i="6"/>
  <c r="AI9" i="6"/>
  <c r="AJ9" i="6"/>
  <c r="AK9" i="6"/>
  <c r="AC10" i="6"/>
  <c r="AD10" i="6"/>
  <c r="AE10" i="6"/>
  <c r="AF10" i="6"/>
  <c r="AG10" i="6"/>
  <c r="AH10" i="6"/>
  <c r="AI10" i="6"/>
  <c r="AJ10" i="6"/>
  <c r="AK10" i="6"/>
  <c r="AC11" i="6"/>
  <c r="AD11" i="6"/>
  <c r="AE11" i="6"/>
  <c r="AF11" i="6"/>
  <c r="AG11" i="6"/>
  <c r="AH11" i="6"/>
  <c r="AI11" i="6"/>
  <c r="AJ11" i="6"/>
  <c r="AK11" i="6"/>
  <c r="AC12" i="6"/>
  <c r="AD12" i="6"/>
  <c r="AE12" i="6"/>
  <c r="AF12" i="6"/>
  <c r="AG12" i="6"/>
  <c r="AH12" i="6"/>
  <c r="AI12" i="6"/>
  <c r="AJ12" i="6"/>
  <c r="AK12" i="6"/>
  <c r="AC13" i="6"/>
  <c r="AD13" i="6"/>
  <c r="AE13" i="6"/>
  <c r="AF13" i="6"/>
  <c r="AG13" i="6"/>
  <c r="AH13" i="6"/>
  <c r="AI13" i="6"/>
  <c r="AJ13" i="6"/>
  <c r="AK13" i="6"/>
  <c r="AC14" i="6"/>
  <c r="AD14" i="6"/>
  <c r="AE14" i="6"/>
  <c r="AF14" i="6"/>
  <c r="AG14" i="6"/>
  <c r="AH14" i="6"/>
  <c r="AI14" i="6"/>
  <c r="AJ14" i="6"/>
  <c r="AK14" i="6"/>
  <c r="AC15" i="6"/>
  <c r="AD15" i="6"/>
  <c r="AE15" i="6"/>
  <c r="AF15" i="6"/>
  <c r="AG15" i="6"/>
  <c r="AH15" i="6"/>
  <c r="AI15" i="6"/>
  <c r="AJ15" i="6"/>
  <c r="AK15" i="6"/>
  <c r="AC16" i="6"/>
  <c r="AD16" i="6"/>
  <c r="AE16" i="6"/>
  <c r="AF16" i="6"/>
  <c r="AG16" i="6"/>
  <c r="AH16" i="6"/>
  <c r="AI16" i="6"/>
  <c r="AJ16" i="6"/>
  <c r="AK16" i="6"/>
  <c r="AC17" i="6"/>
  <c r="AD17" i="6"/>
  <c r="AE17" i="6"/>
  <c r="AF17" i="6"/>
  <c r="AG17" i="6"/>
  <c r="AH17" i="6"/>
  <c r="AI17" i="6"/>
  <c r="AJ17" i="6"/>
  <c r="AK17" i="6"/>
  <c r="AC18" i="6"/>
  <c r="AD18" i="6"/>
  <c r="AE18" i="6"/>
  <c r="AF18" i="6"/>
  <c r="AG18" i="6"/>
  <c r="AH18" i="6"/>
  <c r="AI18" i="6"/>
  <c r="AJ18" i="6"/>
  <c r="AK18" i="6"/>
  <c r="AC19" i="6"/>
  <c r="AD19" i="6"/>
  <c r="AE19" i="6"/>
  <c r="AF19" i="6"/>
  <c r="AG19" i="6"/>
  <c r="AH19" i="6"/>
  <c r="AI19" i="6"/>
  <c r="AJ19" i="6"/>
  <c r="AK19" i="6"/>
  <c r="AC20" i="6"/>
  <c r="AD20" i="6"/>
  <c r="AE20" i="6"/>
  <c r="AF20" i="6"/>
  <c r="AG20" i="6"/>
  <c r="AH20" i="6"/>
  <c r="AI20" i="6"/>
  <c r="AJ20" i="6"/>
  <c r="AK20" i="6"/>
  <c r="AC21" i="6"/>
  <c r="AD21" i="6"/>
  <c r="AE21" i="6"/>
  <c r="AF21" i="6"/>
  <c r="AG21" i="6"/>
  <c r="AH21" i="6"/>
  <c r="AI21" i="6"/>
  <c r="AJ21" i="6"/>
  <c r="AK21" i="6"/>
  <c r="AC22" i="6"/>
  <c r="AD22" i="6"/>
  <c r="AE22" i="6"/>
  <c r="AF22" i="6"/>
  <c r="AG22" i="6"/>
  <c r="AH22" i="6"/>
  <c r="AI22" i="6"/>
  <c r="AJ22" i="6"/>
  <c r="AK22" i="6"/>
  <c r="AC23" i="6"/>
  <c r="AD23" i="6"/>
  <c r="AE23" i="6"/>
  <c r="AF23" i="6"/>
  <c r="AG23" i="6"/>
  <c r="AH23" i="6"/>
  <c r="AI23" i="6"/>
  <c r="AJ23" i="6"/>
  <c r="AK23" i="6"/>
  <c r="AC24" i="6"/>
  <c r="AD24" i="6"/>
  <c r="AE24" i="6"/>
  <c r="AF24" i="6"/>
  <c r="AG24" i="6"/>
  <c r="AH24" i="6"/>
  <c r="AI24" i="6"/>
  <c r="AJ24" i="6"/>
  <c r="AK24" i="6"/>
  <c r="AB10" i="6"/>
  <c r="AB12" i="6"/>
  <c r="AB13" i="6"/>
  <c r="AB21" i="6"/>
  <c r="AB24" i="6"/>
  <c r="X12" i="37"/>
  <c r="Y7" i="37"/>
  <c r="Z7" i="37"/>
  <c r="AA7" i="37"/>
  <c r="Y8" i="37"/>
  <c r="Z8" i="37"/>
  <c r="AA8" i="37"/>
  <c r="AB8" i="37"/>
  <c r="Y9" i="37"/>
  <c r="Z9" i="37"/>
  <c r="AA9" i="37"/>
  <c r="AB9" i="37"/>
  <c r="Y10" i="37"/>
  <c r="Z10" i="37"/>
  <c r="AA10" i="37"/>
  <c r="AB10" i="37"/>
  <c r="Y11" i="37"/>
  <c r="Z11" i="37"/>
  <c r="AA11" i="37"/>
  <c r="AB11" i="37"/>
  <c r="Y12" i="37"/>
  <c r="Z12" i="37"/>
  <c r="AA12" i="37"/>
  <c r="AB12" i="37"/>
  <c r="Y13" i="37"/>
  <c r="Z13" i="37"/>
  <c r="AA13" i="37"/>
  <c r="AB13" i="37"/>
  <c r="Y14" i="37"/>
  <c r="Z14" i="37"/>
  <c r="AA14" i="37"/>
  <c r="AB14" i="37"/>
  <c r="AA15" i="37"/>
  <c r="X8" i="37"/>
  <c r="X9" i="37"/>
  <c r="X10" i="37"/>
  <c r="X11" i="37"/>
  <c r="X13" i="37"/>
  <c r="X14" i="37"/>
  <c r="E16" i="37"/>
  <c r="E15" i="37"/>
  <c r="B15" i="36" l="1"/>
  <c r="AD15" i="37" s="1"/>
  <c r="J15" i="37" l="1"/>
  <c r="AI15" i="37" s="1"/>
  <c r="I15" i="37"/>
  <c r="Y15" i="37" s="1"/>
  <c r="L15" i="37"/>
  <c r="AB15" i="37" s="1"/>
  <c r="AF15" i="37"/>
  <c r="Z15" i="37"/>
  <c r="Q26" i="29"/>
  <c r="P26" i="29"/>
  <c r="O26" i="29"/>
  <c r="N26" i="29"/>
  <c r="M26" i="29"/>
  <c r="L26" i="29"/>
  <c r="K26" i="29"/>
  <c r="J26" i="29"/>
  <c r="I26" i="29"/>
  <c r="D26" i="29"/>
  <c r="C26" i="29"/>
  <c r="P26" i="28"/>
  <c r="O26" i="28"/>
  <c r="N26" i="28"/>
  <c r="M26" i="28"/>
  <c r="M28" i="28"/>
  <c r="L28" i="28" s="1"/>
  <c r="AG15" i="37" l="1"/>
  <c r="AE15" i="37"/>
  <c r="L26" i="28"/>
  <c r="I25" i="27"/>
  <c r="G25" i="27"/>
  <c r="F25" i="27"/>
  <c r="E25" i="27"/>
  <c r="G28" i="28"/>
  <c r="J28" i="28"/>
  <c r="I28" i="28"/>
  <c r="C28" i="28"/>
  <c r="J27" i="27"/>
  <c r="N27" i="27"/>
  <c r="L27" i="27"/>
  <c r="K27" i="27"/>
  <c r="D28" i="28"/>
  <c r="G27" i="27"/>
  <c r="F27" i="27"/>
  <c r="E27" i="27"/>
  <c r="J24" i="27"/>
  <c r="I26" i="27"/>
  <c r="H26" i="27" s="1"/>
  <c r="D26" i="27"/>
  <c r="I27" i="27" l="1"/>
  <c r="H27" i="27" s="1"/>
  <c r="D27" i="27"/>
  <c r="C26" i="27"/>
  <c r="C27" i="27" l="1"/>
  <c r="F24" i="27"/>
  <c r="R29" i="13" l="1"/>
  <c r="R20" i="13"/>
  <c r="T20" i="13" s="1"/>
  <c r="R21" i="13"/>
  <c r="B16" i="36" l="1"/>
  <c r="I16" i="37" s="1"/>
  <c r="O14" i="7"/>
  <c r="P16" i="7"/>
  <c r="N16" i="37" l="1"/>
  <c r="R17" i="36"/>
  <c r="C16" i="37"/>
  <c r="B16" i="37" s="1"/>
  <c r="L16" i="37"/>
  <c r="J16" i="37"/>
  <c r="M15" i="4"/>
  <c r="P15" i="4"/>
  <c r="O16" i="37" l="1"/>
  <c r="S19" i="13" l="1"/>
  <c r="U19" i="13" s="1"/>
  <c r="S20" i="13"/>
  <c r="U20" i="13" s="1"/>
  <c r="S21" i="13"/>
  <c r="U21" i="13" s="1"/>
  <c r="S22" i="13"/>
  <c r="U22" i="13" s="1"/>
  <c r="S23" i="13"/>
  <c r="U23" i="13" s="1"/>
  <c r="S24" i="13"/>
  <c r="U24" i="13" s="1"/>
  <c r="S25" i="13"/>
  <c r="U25" i="13" s="1"/>
  <c r="S26" i="13"/>
  <c r="U26" i="13" s="1"/>
  <c r="S27" i="13"/>
  <c r="U27" i="13" s="1"/>
  <c r="S28" i="13"/>
  <c r="U28" i="13" s="1"/>
  <c r="S29" i="13"/>
  <c r="U29" i="13" s="1"/>
  <c r="S18" i="13"/>
  <c r="U18" i="13" s="1"/>
  <c r="R19" i="13"/>
  <c r="T19" i="13" s="1"/>
  <c r="T21" i="13"/>
  <c r="R22" i="13"/>
  <c r="T22" i="13" s="1"/>
  <c r="R23" i="13"/>
  <c r="T23" i="13" s="1"/>
  <c r="R24" i="13"/>
  <c r="T24" i="13" s="1"/>
  <c r="R25" i="13"/>
  <c r="T25" i="13" s="1"/>
  <c r="R26" i="13"/>
  <c r="T26" i="13" s="1"/>
  <c r="R27" i="13"/>
  <c r="T27" i="13" s="1"/>
  <c r="R28" i="13"/>
  <c r="T28" i="13" s="1"/>
  <c r="T29" i="13"/>
  <c r="R18" i="13"/>
  <c r="T18" i="13" s="1"/>
  <c r="N14" i="37" l="1"/>
  <c r="O14" i="37" s="1"/>
  <c r="X15" i="37" l="1"/>
  <c r="N15" i="37"/>
  <c r="C15" i="37"/>
  <c r="B15" i="37" s="1"/>
  <c r="AO15" i="7"/>
  <c r="AO14" i="7"/>
  <c r="O15" i="37" l="1"/>
  <c r="C27" i="8"/>
  <c r="E15" i="4" l="1"/>
  <c r="F15" i="4"/>
  <c r="G15" i="4"/>
  <c r="H15" i="4"/>
  <c r="I15" i="4"/>
  <c r="J15" i="4"/>
  <c r="K15" i="4"/>
  <c r="L15" i="4"/>
  <c r="N15" i="4"/>
  <c r="O15" i="4"/>
  <c r="Q15" i="4"/>
  <c r="B16" i="4"/>
  <c r="B15" i="4" l="1"/>
  <c r="B16" i="34"/>
  <c r="B16" i="33" s="1"/>
  <c r="M15" i="33"/>
  <c r="B15" i="34" l="1"/>
  <c r="C11" i="33"/>
  <c r="C10" i="33"/>
  <c r="C9" i="33"/>
  <c r="C8" i="33"/>
  <c r="C7" i="33"/>
  <c r="K16" i="30" l="1"/>
  <c r="H16" i="30"/>
  <c r="M13" i="30" l="1"/>
  <c r="O13" i="30"/>
  <c r="P13" i="30"/>
  <c r="Q13" i="30"/>
  <c r="R13" i="30"/>
  <c r="S13" i="30"/>
  <c r="T13" i="30"/>
  <c r="U13" i="30"/>
  <c r="V13" i="30"/>
  <c r="D17" i="30"/>
  <c r="M17" i="30"/>
  <c r="D18" i="30"/>
  <c r="M18" i="30"/>
  <c r="D19" i="30"/>
  <c r="M19" i="30"/>
  <c r="D20" i="30"/>
  <c r="M20" i="30"/>
  <c r="D21" i="30"/>
  <c r="M21" i="30"/>
  <c r="D22" i="30"/>
  <c r="M22" i="30"/>
  <c r="D23" i="30"/>
  <c r="M23" i="30"/>
  <c r="M24" i="30"/>
  <c r="D25" i="30"/>
  <c r="M25" i="30"/>
  <c r="D26" i="30"/>
  <c r="M26" i="30"/>
  <c r="D16" i="30" l="1"/>
  <c r="C16" i="30" s="1"/>
  <c r="N13" i="30"/>
  <c r="W15" i="30"/>
  <c r="I22" i="27"/>
  <c r="D24" i="29" l="1"/>
  <c r="L24" i="28" s="1"/>
  <c r="H23" i="27" s="1"/>
  <c r="D22" i="27"/>
  <c r="D23" i="27"/>
  <c r="D25" i="27"/>
  <c r="C23" i="27" l="1"/>
  <c r="D23" i="29"/>
  <c r="L23" i="28" s="1"/>
  <c r="H22" i="27" s="1"/>
  <c r="G24" i="27"/>
  <c r="K24" i="27"/>
  <c r="L24" i="27"/>
  <c r="N24" i="27"/>
  <c r="H25" i="27"/>
  <c r="C25" i="27" s="1"/>
  <c r="I24" i="27" l="1"/>
  <c r="D24" i="27"/>
  <c r="C22" i="27"/>
  <c r="H24" i="27" l="1"/>
  <c r="C24" i="27" s="1"/>
  <c r="Y22" i="28" l="1"/>
  <c r="Y22" i="29"/>
  <c r="B42" i="5" l="1"/>
  <c r="B41" i="5"/>
  <c r="H42" i="5"/>
  <c r="H41" i="5"/>
  <c r="B28" i="4" l="1"/>
  <c r="B26" i="4"/>
  <c r="B25" i="4"/>
  <c r="B24" i="4"/>
  <c r="B23" i="4"/>
  <c r="B22" i="4"/>
  <c r="B21" i="4"/>
  <c r="B20" i="4"/>
  <c r="B19" i="4"/>
  <c r="B17" i="4"/>
  <c r="B18" i="4" l="1"/>
</calcChain>
</file>

<file path=xl/comments1.xml><?xml version="1.0" encoding="utf-8"?>
<comments xmlns="http://schemas.openxmlformats.org/spreadsheetml/2006/main">
  <authors>
    <author>簡呈澔</author>
  </authors>
  <commentList>
    <comment ref="Q12" authorId="0" shapeId="0">
      <text>
        <r>
          <rPr>
            <sz val="9"/>
            <color indexed="81"/>
            <rFont val="Tahoma"/>
            <family val="2"/>
          </rPr>
          <t xml:space="preserve">
</t>
        </r>
      </text>
    </comment>
  </commentList>
</comments>
</file>

<file path=xl/comments2.xml><?xml version="1.0" encoding="utf-8"?>
<comments xmlns="http://schemas.openxmlformats.org/spreadsheetml/2006/main">
  <authors>
    <author>林芳如</author>
  </authors>
  <commentList>
    <comment ref="A15" authorId="0" shapeId="0">
      <text>
        <r>
          <rPr>
            <b/>
            <sz val="9"/>
            <color indexed="81"/>
            <rFont val="細明體"/>
            <family val="3"/>
            <charset val="136"/>
          </rPr>
          <t>前一年度資料要
改決算審訂後的數據</t>
        </r>
      </text>
    </comment>
  </commentList>
</comments>
</file>

<file path=xl/comments3.xml><?xml version="1.0" encoding="utf-8"?>
<comments xmlns="http://schemas.openxmlformats.org/spreadsheetml/2006/main">
  <authors>
    <author>林芳如</author>
  </authors>
  <commentList>
    <comment ref="I6" authorId="0" shapeId="0">
      <text>
        <r>
          <rPr>
            <sz val="9"/>
            <color indexed="81"/>
            <rFont val="細明體"/>
            <family val="3"/>
            <charset val="136"/>
          </rPr>
          <t>包含 
經常門 和 資本門</t>
        </r>
        <r>
          <rPr>
            <sz val="9"/>
            <color indexed="81"/>
            <rFont val="Tahoma"/>
            <family val="2"/>
          </rPr>
          <t xml:space="preserve">
</t>
        </r>
      </text>
    </comment>
  </commentList>
</comments>
</file>

<file path=xl/sharedStrings.xml><?xml version="1.0" encoding="utf-8"?>
<sst xmlns="http://schemas.openxmlformats.org/spreadsheetml/2006/main" count="1579" uniqueCount="914">
  <si>
    <t>Finance and Taxation</t>
    <phoneticPr fontId="3" type="noConversion"/>
  </si>
  <si>
    <t>Unit : N.T.$1,000</t>
    <phoneticPr fontId="2" type="noConversion"/>
  </si>
  <si>
    <t>Grand Total</t>
    <phoneticPr fontId="2" type="noConversion"/>
  </si>
  <si>
    <t>Total</t>
    <phoneticPr fontId="2" type="noConversion"/>
  </si>
  <si>
    <t>-</t>
  </si>
  <si>
    <t xml:space="preserve">              respective financial institutions.</t>
    <phoneticPr fontId="2" type="noConversion"/>
  </si>
  <si>
    <t>Note: 1. Every head office and branch counts as one. All other branches do not count.</t>
    <phoneticPr fontId="2" type="noConversion"/>
  </si>
  <si>
    <t>Source : Central Bank.</t>
    <phoneticPr fontId="3" type="noConversion"/>
  </si>
  <si>
    <t>-</t>
    <phoneticPr fontId="2" type="noConversion"/>
  </si>
  <si>
    <t>Financial Holding Companies</t>
    <phoneticPr fontId="3" type="noConversion"/>
  </si>
  <si>
    <t>Foreign Property and Casualty Insurance Companies</t>
    <phoneticPr fontId="2" type="noConversion"/>
  </si>
  <si>
    <t>Foreign Life Insurance Companies</t>
    <phoneticPr fontId="2" type="noConversion"/>
  </si>
  <si>
    <t>Securities Finance Companies</t>
    <phoneticPr fontId="2" type="noConversion"/>
  </si>
  <si>
    <t>Bills Finance Companies</t>
    <phoneticPr fontId="2" type="noConversion"/>
  </si>
  <si>
    <t>Credit Departments of Fishermen's Associations</t>
    <phoneticPr fontId="2" type="noConversion"/>
  </si>
  <si>
    <t>Credit Departments of Farmers' Associations</t>
    <phoneticPr fontId="2" type="noConversion"/>
  </si>
  <si>
    <t>Credit
Cooperative Associations</t>
    <phoneticPr fontId="2" type="noConversion"/>
  </si>
  <si>
    <t>Mainland Chinese Banks</t>
    <phoneticPr fontId="2" type="noConversion"/>
  </si>
  <si>
    <t xml:space="preserve"> Foreign Banks</t>
    <phoneticPr fontId="2" type="noConversion"/>
  </si>
  <si>
    <t>Domestic Banks</t>
    <phoneticPr fontId="2" type="noConversion"/>
  </si>
  <si>
    <t>Unit : Establishments</t>
    <phoneticPr fontId="2" type="noConversion"/>
  </si>
  <si>
    <t>Table 6-1. Distribution of Financial Institutions</t>
    <phoneticPr fontId="3" type="noConversion"/>
  </si>
  <si>
    <t>Source : Banking Bureau, Financial Supervisory Commission.</t>
    <phoneticPr fontId="2" type="noConversion"/>
  </si>
  <si>
    <t>Credit Cooperative Associations</t>
  </si>
  <si>
    <t>Local Branches of Mainland Chinese Banks</t>
  </si>
  <si>
    <t>Local Branches of 
Foreign Banks</t>
    <phoneticPr fontId="2" type="noConversion"/>
  </si>
  <si>
    <t>Chunghwa Post Company</t>
    <phoneticPr fontId="2" type="noConversion"/>
  </si>
  <si>
    <t>Credit Cooperative Associations</t>
    <phoneticPr fontId="2" type="noConversion"/>
  </si>
  <si>
    <t>Local Branches of Mainland Chinese Banks</t>
    <phoneticPr fontId="2" type="noConversion"/>
  </si>
  <si>
    <t>Local Branches of Foreign Banks</t>
    <phoneticPr fontId="2" type="noConversion"/>
  </si>
  <si>
    <t>Unit : N.T.$100,000,000</t>
    <phoneticPr fontId="2" type="noConversion"/>
  </si>
  <si>
    <t>Table 6-2. Balance of Deposits and Loans of Main Financial Institutions</t>
    <phoneticPr fontId="3" type="noConversion"/>
  </si>
  <si>
    <t>Note :Taoyuan was reorganized and changed its name to Taoyuan City on 25th of  December, 2014. Except Fuxing District,</t>
    <phoneticPr fontId="2" type="noConversion"/>
  </si>
  <si>
    <t>Source : Department of Budget, Accounting and Statistics, Taoyuan City Gov.</t>
    <phoneticPr fontId="2" type="noConversion"/>
  </si>
  <si>
    <t>…</t>
  </si>
  <si>
    <t>Others</t>
    <phoneticPr fontId="2" type="noConversion"/>
  </si>
  <si>
    <t>Donation and Contribution Revenues</t>
    <phoneticPr fontId="2" type="noConversion"/>
  </si>
  <si>
    <t>Subsidy and Assistance Revenues</t>
    <phoneticPr fontId="2" type="noConversion"/>
  </si>
  <si>
    <t>Government Operating Surplus and Public Enterprise Revenues</t>
    <phoneticPr fontId="2" type="noConversion"/>
  </si>
  <si>
    <t>Property Revenues</t>
    <phoneticPr fontId="2" type="noConversion"/>
  </si>
  <si>
    <t>Trust Management Fee Revenues</t>
    <phoneticPr fontId="2" type="noConversion"/>
  </si>
  <si>
    <t>Official Fee Revenues</t>
    <phoneticPr fontId="2" type="noConversion"/>
  </si>
  <si>
    <t>Fine and Compensation Revenues</t>
    <phoneticPr fontId="2" type="noConversion"/>
  </si>
  <si>
    <t>Construction Benefit Fee Revenues</t>
    <phoneticPr fontId="2" type="noConversion"/>
  </si>
  <si>
    <t>Tax Revenues</t>
    <phoneticPr fontId="2" type="noConversion"/>
  </si>
  <si>
    <t>Fiscal Year</t>
    <phoneticPr fontId="2" type="noConversion"/>
  </si>
  <si>
    <t>Budget</t>
    <phoneticPr fontId="3" type="noConversion"/>
  </si>
  <si>
    <t>Table 6-3. The Budget and Final Accounts of Annual Revenues by Source</t>
    <phoneticPr fontId="3" type="noConversion"/>
  </si>
  <si>
    <t xml:space="preserve"> </t>
    <phoneticPr fontId="2" type="noConversion"/>
  </si>
  <si>
    <t>Others</t>
  </si>
  <si>
    <t>Donation and Contribution Revenues</t>
  </si>
  <si>
    <t>Subsidy and Assistance Revenues</t>
  </si>
  <si>
    <t>Government Operating Surplus and Public Enterprise Revenues</t>
  </si>
  <si>
    <t>Property Revenues</t>
  </si>
  <si>
    <t>Trust Management Fee Revenues</t>
  </si>
  <si>
    <t>Official Fee Revenues</t>
  </si>
  <si>
    <t>Fine and Compensation Revenues</t>
  </si>
  <si>
    <t>Construction Benefit Fee Revenues</t>
  </si>
  <si>
    <t>Tax Revenues</t>
  </si>
  <si>
    <t>Grand Total</t>
  </si>
  <si>
    <t>Final Accounts</t>
    <phoneticPr fontId="2" type="noConversion"/>
  </si>
  <si>
    <t>Final Accounts</t>
    <phoneticPr fontId="3" type="noConversion"/>
  </si>
  <si>
    <t>Table 6-3. The Budget and Final Accounts of Annual Revenues by Source (Cont.)</t>
    <phoneticPr fontId="3" type="noConversion"/>
  </si>
  <si>
    <t>Source : Department of Budget, Accounting and Statistics, Taoyuan City Gov.</t>
    <phoneticPr fontId="2" type="noConversion"/>
  </si>
  <si>
    <t>Expenditures
for Social Assistance</t>
    <phoneticPr fontId="2" type="noConversion"/>
  </si>
  <si>
    <t>Expenditures
for Social Insurance</t>
    <phoneticPr fontId="2" type="noConversion"/>
  </si>
  <si>
    <t>Expenditures for Other Economic Service</t>
    <phoneticPr fontId="2" type="noConversion"/>
  </si>
  <si>
    <t xml:space="preserve">Expenditures for Transportation and Communication </t>
    <phoneticPr fontId="2" type="noConversion"/>
  </si>
  <si>
    <t xml:space="preserve">Expenditures for Industry  </t>
    <phoneticPr fontId="2" type="noConversion"/>
  </si>
  <si>
    <t>Expenditures for Agriculture</t>
    <phoneticPr fontId="2" type="noConversion"/>
  </si>
  <si>
    <t xml:space="preserve"> Expenditures for Culture</t>
    <phoneticPr fontId="2" type="noConversion"/>
  </si>
  <si>
    <t>Expenditures for Science</t>
    <phoneticPr fontId="2" type="noConversion"/>
  </si>
  <si>
    <t>Expenditures for Education</t>
    <phoneticPr fontId="2" type="noConversion"/>
  </si>
  <si>
    <t>Expenditures for Finance</t>
    <phoneticPr fontId="2" type="noConversion"/>
  </si>
  <si>
    <t xml:space="preserve">Expenditures for Civil Affairs </t>
    <phoneticPr fontId="2" type="noConversion"/>
  </si>
  <si>
    <t>Expenditures for Administration</t>
    <phoneticPr fontId="2" type="noConversion"/>
  </si>
  <si>
    <t>Table 6-4. The Budget and Final Accounts of Annual Expenditures by Functions</t>
    <phoneticPr fontId="3" type="noConversion"/>
  </si>
  <si>
    <t>Secondary Reserve Fund</t>
    <phoneticPr fontId="2" type="noConversion"/>
  </si>
  <si>
    <t>Expenditures for Assistance</t>
    <phoneticPr fontId="2" type="noConversion"/>
  </si>
  <si>
    <t>Expenditures for Transfers of General Characters</t>
    <phoneticPr fontId="2" type="noConversion"/>
  </si>
  <si>
    <t>Expenditures for Transfers of Special Characters</t>
    <phoneticPr fontId="2" type="noConversion"/>
  </si>
  <si>
    <t>Debt Servicing Management Fees</t>
    <phoneticPr fontId="2" type="noConversion"/>
  </si>
  <si>
    <t xml:space="preserve">Interest Payment </t>
    <phoneticPr fontId="2" type="noConversion"/>
  </si>
  <si>
    <t>Expenditures
for Police Affairs</t>
    <phoneticPr fontId="2" type="noConversion"/>
  </si>
  <si>
    <t>Retirement and Compassionate Adminstrative Aid Payment</t>
    <phoneticPr fontId="2" type="noConversion"/>
  </si>
  <si>
    <t>Retirement and Compassionate Aid Payment</t>
    <phoneticPr fontId="2" type="noConversion"/>
  </si>
  <si>
    <t>Expenditures for Environmental Protection</t>
    <phoneticPr fontId="2" type="noConversion"/>
  </si>
  <si>
    <t>Expenditures for Community Development</t>
    <phoneticPr fontId="2" type="noConversion"/>
  </si>
  <si>
    <t>Expenditures for Medical and Health Matters</t>
    <phoneticPr fontId="2" type="noConversion"/>
  </si>
  <si>
    <t>Expenditures for Employment Service</t>
    <phoneticPr fontId="2" type="noConversion"/>
  </si>
  <si>
    <t>Expenditures for Welfare Service</t>
    <phoneticPr fontId="2" type="noConversion"/>
  </si>
  <si>
    <t>Expenditures
for Social Insurance</t>
  </si>
  <si>
    <t>Expenditures for Other Economic Service</t>
  </si>
  <si>
    <t xml:space="preserve">Expenditures for Transportation and Communication </t>
  </si>
  <si>
    <t xml:space="preserve">Expenditures for Industry  </t>
  </si>
  <si>
    <t>Expenditures for Agriculture</t>
  </si>
  <si>
    <t>Expenditures for Science</t>
  </si>
  <si>
    <t>Expenditures for Education</t>
  </si>
  <si>
    <t>Expenditures for Finance</t>
  </si>
  <si>
    <t xml:space="preserve">Expenditures for Civil Affairs </t>
  </si>
  <si>
    <t>Expenditures for Administration</t>
  </si>
  <si>
    <t>Secondary Reserve Fund</t>
  </si>
  <si>
    <t>Expenditures for Assistance</t>
  </si>
  <si>
    <t>Expenditures for Transfers of General Characters</t>
  </si>
  <si>
    <t>Expenditures for Transfers of Special Characters</t>
  </si>
  <si>
    <t>Debt Servicing Management Fees</t>
    <phoneticPr fontId="2" type="noConversion"/>
  </si>
  <si>
    <t xml:space="preserve"> Interest Payment </t>
    <phoneticPr fontId="2" type="noConversion"/>
  </si>
  <si>
    <t>Expenditures
for Police Affairs</t>
  </si>
  <si>
    <t>Retirement and Compassionate Adminstrative Aid Payment</t>
    <phoneticPr fontId="2" type="noConversion"/>
  </si>
  <si>
    <t>Retirement and Compassionate Aid Payment</t>
  </si>
  <si>
    <t>Expenditures for Environmental Protection</t>
  </si>
  <si>
    <t>Expenditures for Community Development</t>
  </si>
  <si>
    <t>Expenditures for Medical and Health Matters</t>
  </si>
  <si>
    <t>Expenditures for Employment Service</t>
  </si>
  <si>
    <t>Expenditures for Welfare Service</t>
  </si>
  <si>
    <t>Fiscal Year</t>
    <phoneticPr fontId="2" type="noConversion"/>
  </si>
  <si>
    <t xml:space="preserve">           3.Degree of Dependence on Subsidy and Assistance = Subsidy and Assistance Revenues / Annual Expenditures*100</t>
    <phoneticPr fontId="3" type="noConversion"/>
  </si>
  <si>
    <t xml:space="preserve">           2.Degree of Dependence on Taxes = Tax Revenues / Annual Expenditure*100</t>
    <phoneticPr fontId="3" type="noConversion"/>
  </si>
  <si>
    <t xml:space="preserve">              Revenues) / Annual Revenues]*100</t>
    <phoneticPr fontId="2" type="noConversion"/>
  </si>
  <si>
    <t>Note : 1.Rate of Owner Financial Resources = [(Annual Revenues-Subsidy and Assistance Revenues-Centrally-funded Tax</t>
    <phoneticPr fontId="3" type="noConversion"/>
  </si>
  <si>
    <t>As a Percentage of Annual Expenditures</t>
    <phoneticPr fontId="2" type="noConversion"/>
  </si>
  <si>
    <t>Degree of Dependence on Subsidy and Assistance</t>
    <phoneticPr fontId="2" type="noConversion"/>
  </si>
  <si>
    <t>Degree of Dependence on Taxes</t>
    <phoneticPr fontId="2" type="noConversion"/>
  </si>
  <si>
    <t>Rate of Owner Financial Resources</t>
    <phoneticPr fontId="2" type="noConversion"/>
  </si>
  <si>
    <t>Appropriation from Previous Year's Surplus</t>
    <phoneticPr fontId="2" type="noConversion"/>
  </si>
  <si>
    <t>Borrowing</t>
    <phoneticPr fontId="2" type="noConversion"/>
  </si>
  <si>
    <t>Debt Repayment</t>
    <phoneticPr fontId="2" type="noConversion"/>
  </si>
  <si>
    <t>Deficit of Annual Revenues &amp; Expenditures</t>
    <phoneticPr fontId="2" type="noConversion"/>
  </si>
  <si>
    <t>Outstanding Debt</t>
    <phoneticPr fontId="2" type="noConversion"/>
  </si>
  <si>
    <t>Finance-Scheduling Financial Resources</t>
    <phoneticPr fontId="2" type="noConversion"/>
  </si>
  <si>
    <t>Finance-Scheduling Requirements</t>
    <phoneticPr fontId="2" type="noConversion"/>
  </si>
  <si>
    <t>Table 6-5. Financial Condition of Previous Years</t>
    <phoneticPr fontId="3" type="noConversion"/>
  </si>
  <si>
    <t>Source : Department of Finance,Taoyuan City Gov.</t>
    <phoneticPr fontId="2" type="noConversion"/>
  </si>
  <si>
    <t>Revenues of Special Budget</t>
    <phoneticPr fontId="2" type="noConversion"/>
  </si>
  <si>
    <t>Revenues of Extra-budget</t>
    <phoneticPr fontId="2" type="noConversion"/>
  </si>
  <si>
    <t>Revenues of Previous Fiscal Year</t>
    <phoneticPr fontId="2" type="noConversion"/>
  </si>
  <si>
    <t>Others</t>
    <phoneticPr fontId="2" type="noConversion"/>
  </si>
  <si>
    <t>Borrowing Revenues</t>
    <phoneticPr fontId="2" type="noConversion"/>
  </si>
  <si>
    <t>Property Revenues</t>
    <phoneticPr fontId="2" type="noConversion"/>
  </si>
  <si>
    <t>Official Fee Revenues</t>
    <phoneticPr fontId="2" type="noConversion"/>
  </si>
  <si>
    <t>Construction Benefit Fee Revenues</t>
    <phoneticPr fontId="2" type="noConversion"/>
  </si>
  <si>
    <t>Tax Revenues</t>
    <phoneticPr fontId="2" type="noConversion"/>
  </si>
  <si>
    <t>Total</t>
    <phoneticPr fontId="2" type="noConversion"/>
  </si>
  <si>
    <t>Grand Total</t>
    <phoneticPr fontId="2" type="noConversion"/>
  </si>
  <si>
    <t>Revenues of Current Fiscal Year</t>
    <phoneticPr fontId="2" type="noConversion"/>
  </si>
  <si>
    <t>Unit : N.T.$1,000</t>
    <phoneticPr fontId="2" type="noConversion"/>
  </si>
  <si>
    <t>Revenues</t>
    <phoneticPr fontId="2" type="noConversion"/>
  </si>
  <si>
    <t>Table 6-8. Revenues and Expenditures of Treasury</t>
    <phoneticPr fontId="3" type="noConversion"/>
  </si>
  <si>
    <t xml:space="preserve"> Expenditures for Culture</t>
  </si>
  <si>
    <t>Fiscal Year &amp; Month</t>
    <phoneticPr fontId="2" type="noConversion"/>
  </si>
  <si>
    <t>Expenditures of Current Fiscal Year</t>
    <phoneticPr fontId="2" type="noConversion"/>
  </si>
  <si>
    <t>Expenditures</t>
    <phoneticPr fontId="3" type="noConversion"/>
  </si>
  <si>
    <t>Table 6-8. Revenues and Expenditures of Treasury (Cont. 2)</t>
    <phoneticPr fontId="3" type="noConversion"/>
  </si>
  <si>
    <t>Debt Servicing Management Fees</t>
  </si>
  <si>
    <t>Expenditures of Current Fiscal Year</t>
  </si>
  <si>
    <t>Taoyuan City Parking Lot Operation Fund</t>
    <phoneticPr fontId="2" type="noConversion"/>
  </si>
  <si>
    <t>Taoyuan City Firefighter Security Fund</t>
    <phoneticPr fontId="2" type="noConversion"/>
  </si>
  <si>
    <t>Taoyuan City Egualigation of Land Rights Plan Fund</t>
    <phoneticPr fontId="2" type="noConversion"/>
  </si>
  <si>
    <t>Taoyuan City Land Consolidation Fund</t>
    <phoneticPr fontId="2" type="noConversion"/>
  </si>
  <si>
    <t>Taoyuan City Public Servant Housing and Emergent Loan Fund</t>
    <phoneticPr fontId="2" type="noConversion"/>
  </si>
  <si>
    <t>Subtotal</t>
    <phoneticPr fontId="2" type="noConversion"/>
  </si>
  <si>
    <t>Taoyuan Fruit &amp; Vegetable Co., Ltd.</t>
    <phoneticPr fontId="2" type="noConversion"/>
  </si>
  <si>
    <t>Unit : N.T.$1,000</t>
  </si>
  <si>
    <t>Taoyuan City Wire Radio Broadcasting and Television Development Fund</t>
    <phoneticPr fontId="2" type="noConversion"/>
  </si>
  <si>
    <t>Taoyuan City
Police Security Fund</t>
    <phoneticPr fontId="2" type="noConversion"/>
  </si>
  <si>
    <t>Nonprofit Special Funds</t>
  </si>
  <si>
    <t>Taoyuan City Food Safty Protection Fund</t>
    <phoneticPr fontId="2" type="noConversion"/>
  </si>
  <si>
    <t>Taoyuan City Common Duct Fund</t>
    <phoneticPr fontId="2" type="noConversion"/>
  </si>
  <si>
    <t>Taoyuan City Barrier-free Equipment and Facilities Improvement Fund</t>
    <phoneticPr fontId="2" type="noConversion"/>
  </si>
  <si>
    <t>Taoyuan City Public Welfare Lottery Surplus Distrubution Fund</t>
    <phoneticPr fontId="2" type="noConversion"/>
  </si>
  <si>
    <t>Taoyuan City Garbage Management Reward Fund</t>
    <phoneticPr fontId="2" type="noConversion"/>
  </si>
  <si>
    <t xml:space="preserve">Taoyuan International Airport Noise Control and Reward Fund </t>
    <phoneticPr fontId="2" type="noConversion"/>
  </si>
  <si>
    <t>Taoyuan City General Waste Management Fund</t>
    <phoneticPr fontId="2" type="noConversion"/>
  </si>
  <si>
    <t>Special Revenue Funds</t>
  </si>
  <si>
    <t>Expenditures for Social Assistance</t>
    <phoneticPr fontId="2" type="noConversion"/>
  </si>
  <si>
    <r>
      <rPr>
        <sz val="10"/>
        <rFont val="華康粗圓體"/>
        <family val="3"/>
        <charset val="136"/>
      </rPr>
      <t>合計</t>
    </r>
    <phoneticPr fontId="2" type="noConversion"/>
  </si>
  <si>
    <r>
      <t>98</t>
    </r>
    <r>
      <rPr>
        <sz val="10"/>
        <rFont val="華康粗圓體"/>
        <family val="3"/>
        <charset val="136"/>
      </rPr>
      <t xml:space="preserve">年度
</t>
    </r>
    <r>
      <rPr>
        <sz val="10"/>
        <rFont val="Arial Narrow"/>
        <family val="2"/>
      </rPr>
      <t>2009</t>
    </r>
  </si>
  <si>
    <r>
      <t>99</t>
    </r>
    <r>
      <rPr>
        <sz val="10"/>
        <rFont val="華康粗圓體"/>
        <family val="3"/>
        <charset val="136"/>
      </rPr>
      <t xml:space="preserve">年度
</t>
    </r>
    <r>
      <rPr>
        <sz val="10"/>
        <rFont val="Arial Narrow"/>
        <family val="2"/>
      </rPr>
      <t>2010</t>
    </r>
  </si>
  <si>
    <r>
      <t>100</t>
    </r>
    <r>
      <rPr>
        <sz val="10"/>
        <rFont val="華康粗圓體"/>
        <family val="3"/>
        <charset val="136"/>
      </rPr>
      <t xml:space="preserve">年度
</t>
    </r>
    <r>
      <rPr>
        <sz val="10"/>
        <rFont val="Arial Narrow"/>
        <family val="2"/>
      </rPr>
      <t>2011</t>
    </r>
  </si>
  <si>
    <r>
      <t>101</t>
    </r>
    <r>
      <rPr>
        <sz val="10"/>
        <rFont val="華康粗圓體"/>
        <family val="3"/>
        <charset val="136"/>
      </rPr>
      <t xml:space="preserve">年度
</t>
    </r>
    <r>
      <rPr>
        <sz val="10"/>
        <rFont val="Arial Narrow"/>
        <family val="2"/>
      </rPr>
      <t>2012</t>
    </r>
  </si>
  <si>
    <r>
      <t>102</t>
    </r>
    <r>
      <rPr>
        <sz val="10"/>
        <rFont val="華康粗圓體"/>
        <family val="3"/>
        <charset val="136"/>
      </rPr>
      <t xml:space="preserve">年度
</t>
    </r>
    <r>
      <rPr>
        <sz val="10"/>
        <rFont val="Arial Narrow"/>
        <family val="2"/>
      </rPr>
      <t>2013</t>
    </r>
  </si>
  <si>
    <r>
      <t>105</t>
    </r>
    <r>
      <rPr>
        <sz val="10"/>
        <rFont val="華康粗圓體"/>
        <family val="3"/>
        <charset val="136"/>
      </rPr>
      <t xml:space="preserve">年度
</t>
    </r>
    <r>
      <rPr>
        <sz val="10"/>
        <rFont val="Arial Narrow"/>
        <family val="2"/>
      </rPr>
      <t>2016</t>
    </r>
    <phoneticPr fontId="2" type="noConversion"/>
  </si>
  <si>
    <r>
      <rPr>
        <sz val="10"/>
        <rFont val="華康粗圓體"/>
        <family val="3"/>
        <charset val="136"/>
      </rPr>
      <t>金融、財稅</t>
    </r>
    <phoneticPr fontId="3" type="noConversion"/>
  </si>
  <si>
    <r>
      <rPr>
        <sz val="10"/>
        <rFont val="華康粗圓體"/>
        <family val="3"/>
        <charset val="136"/>
      </rPr>
      <t>總　計</t>
    </r>
    <phoneticPr fontId="3" type="noConversion"/>
  </si>
  <si>
    <r>
      <rPr>
        <sz val="10"/>
        <rFont val="華康粗圓體"/>
        <family val="3"/>
        <charset val="136"/>
      </rPr>
      <t>單位：千元</t>
    </r>
    <phoneticPr fontId="3" type="noConversion"/>
  </si>
  <si>
    <r>
      <rPr>
        <sz val="10"/>
        <rFont val="華康粗圓體"/>
        <family val="3"/>
        <charset val="136"/>
      </rPr>
      <t>民國</t>
    </r>
    <r>
      <rPr>
        <sz val="10"/>
        <rFont val="Arial Narrow"/>
        <family val="2"/>
      </rPr>
      <t>98</t>
    </r>
    <r>
      <rPr>
        <sz val="10"/>
        <rFont val="華康粗圓體"/>
        <family val="3"/>
        <charset val="136"/>
      </rPr>
      <t>年底</t>
    </r>
    <r>
      <rPr>
        <sz val="10"/>
        <rFont val="Arial Narrow"/>
        <family val="2"/>
      </rPr>
      <t xml:space="preserve"> End of 2009</t>
    </r>
  </si>
  <si>
    <r>
      <rPr>
        <sz val="10"/>
        <rFont val="華康粗圓體"/>
        <family val="3"/>
        <charset val="136"/>
      </rPr>
      <t>民國</t>
    </r>
    <r>
      <rPr>
        <sz val="10"/>
        <rFont val="Arial Narrow"/>
        <family val="2"/>
      </rPr>
      <t>99</t>
    </r>
    <r>
      <rPr>
        <sz val="10"/>
        <rFont val="華康粗圓體"/>
        <family val="3"/>
        <charset val="136"/>
      </rPr>
      <t>年底</t>
    </r>
    <r>
      <rPr>
        <sz val="10"/>
        <rFont val="Arial Narrow"/>
        <family val="2"/>
      </rPr>
      <t xml:space="preserve"> End of 2010</t>
    </r>
  </si>
  <si>
    <r>
      <rPr>
        <sz val="10"/>
        <rFont val="華康粗圓體"/>
        <family val="3"/>
        <charset val="136"/>
      </rPr>
      <t>民國</t>
    </r>
    <r>
      <rPr>
        <sz val="10"/>
        <rFont val="Arial Narrow"/>
        <family val="2"/>
      </rPr>
      <t>100</t>
    </r>
    <r>
      <rPr>
        <sz val="10"/>
        <rFont val="華康粗圓體"/>
        <family val="3"/>
        <charset val="136"/>
      </rPr>
      <t>年底</t>
    </r>
    <r>
      <rPr>
        <sz val="10"/>
        <rFont val="Arial Narrow"/>
        <family val="2"/>
      </rPr>
      <t xml:space="preserve"> End of 2011</t>
    </r>
  </si>
  <si>
    <r>
      <rPr>
        <sz val="10"/>
        <rFont val="華康粗圓體"/>
        <family val="3"/>
        <charset val="136"/>
      </rPr>
      <t>民國</t>
    </r>
    <r>
      <rPr>
        <sz val="10"/>
        <rFont val="Arial Narrow"/>
        <family val="2"/>
      </rPr>
      <t>101</t>
    </r>
    <r>
      <rPr>
        <sz val="10"/>
        <rFont val="華康粗圓體"/>
        <family val="3"/>
        <charset val="136"/>
      </rPr>
      <t>年底</t>
    </r>
    <r>
      <rPr>
        <sz val="10"/>
        <rFont val="Arial Narrow"/>
        <family val="2"/>
      </rPr>
      <t xml:space="preserve"> End of 2012</t>
    </r>
  </si>
  <si>
    <r>
      <rPr>
        <sz val="10"/>
        <rFont val="華康粗圓體"/>
        <family val="3"/>
        <charset val="136"/>
      </rPr>
      <t>民國</t>
    </r>
    <r>
      <rPr>
        <sz val="10"/>
        <rFont val="Arial Narrow"/>
        <family val="2"/>
      </rPr>
      <t>102</t>
    </r>
    <r>
      <rPr>
        <sz val="10"/>
        <rFont val="華康粗圓體"/>
        <family val="3"/>
        <charset val="136"/>
      </rPr>
      <t>年底</t>
    </r>
    <r>
      <rPr>
        <sz val="10"/>
        <rFont val="Arial Narrow"/>
        <family val="2"/>
      </rPr>
      <t xml:space="preserve"> End of 2013</t>
    </r>
  </si>
  <si>
    <r>
      <rPr>
        <sz val="10"/>
        <rFont val="華康粗圓體"/>
        <family val="3"/>
        <charset val="136"/>
      </rPr>
      <t>民國</t>
    </r>
    <r>
      <rPr>
        <sz val="10"/>
        <rFont val="Arial Narrow"/>
        <family val="2"/>
      </rPr>
      <t>103</t>
    </r>
    <r>
      <rPr>
        <sz val="10"/>
        <rFont val="華康粗圓體"/>
        <family val="3"/>
        <charset val="136"/>
      </rPr>
      <t>年底</t>
    </r>
    <r>
      <rPr>
        <sz val="10"/>
        <rFont val="Arial Narrow"/>
        <family val="2"/>
      </rPr>
      <t xml:space="preserve"> End of 2014</t>
    </r>
  </si>
  <si>
    <r>
      <t xml:space="preserve">   </t>
    </r>
    <r>
      <rPr>
        <sz val="10"/>
        <rFont val="華康粗圓體"/>
        <family val="3"/>
        <charset val="136"/>
      </rPr>
      <t>桃園區</t>
    </r>
    <r>
      <rPr>
        <sz val="10"/>
        <rFont val="Arial Narrow"/>
        <family val="2"/>
      </rPr>
      <t xml:space="preserve"> Taoyuan District</t>
    </r>
  </si>
  <si>
    <r>
      <t xml:space="preserve">   </t>
    </r>
    <r>
      <rPr>
        <sz val="10"/>
        <rFont val="華康粗圓體"/>
        <family val="3"/>
        <charset val="136"/>
      </rPr>
      <t>中壢區</t>
    </r>
    <r>
      <rPr>
        <sz val="10"/>
        <rFont val="Arial Narrow"/>
        <family val="2"/>
      </rPr>
      <t xml:space="preserve"> Zhongli District</t>
    </r>
  </si>
  <si>
    <r>
      <t xml:space="preserve">   </t>
    </r>
    <r>
      <rPr>
        <sz val="10"/>
        <rFont val="華康粗圓體"/>
        <family val="3"/>
        <charset val="136"/>
      </rPr>
      <t>大溪區</t>
    </r>
    <r>
      <rPr>
        <sz val="10"/>
        <rFont val="Arial Narrow"/>
        <family val="2"/>
      </rPr>
      <t xml:space="preserve"> Daxi District</t>
    </r>
  </si>
  <si>
    <r>
      <t xml:space="preserve">   </t>
    </r>
    <r>
      <rPr>
        <sz val="10"/>
        <rFont val="華康粗圓體"/>
        <family val="3"/>
        <charset val="136"/>
      </rPr>
      <t>楊梅區</t>
    </r>
    <r>
      <rPr>
        <sz val="10"/>
        <rFont val="Arial Narrow"/>
        <family val="2"/>
      </rPr>
      <t xml:space="preserve"> Yangmei District</t>
    </r>
  </si>
  <si>
    <r>
      <t xml:space="preserve">   </t>
    </r>
    <r>
      <rPr>
        <sz val="10"/>
        <rFont val="華康粗圓體"/>
        <family val="3"/>
        <charset val="136"/>
      </rPr>
      <t>蘆竹區</t>
    </r>
    <r>
      <rPr>
        <sz val="10"/>
        <rFont val="Arial Narrow"/>
        <family val="2"/>
      </rPr>
      <t xml:space="preserve"> Luzhu District</t>
    </r>
  </si>
  <si>
    <r>
      <t xml:space="preserve">   </t>
    </r>
    <r>
      <rPr>
        <sz val="10"/>
        <rFont val="華康粗圓體"/>
        <family val="3"/>
        <charset val="136"/>
      </rPr>
      <t>大園區</t>
    </r>
    <r>
      <rPr>
        <sz val="10"/>
        <rFont val="Arial Narrow"/>
        <family val="2"/>
      </rPr>
      <t xml:space="preserve"> Dayuan District</t>
    </r>
  </si>
  <si>
    <r>
      <t xml:space="preserve">   </t>
    </r>
    <r>
      <rPr>
        <sz val="10"/>
        <rFont val="華康粗圓體"/>
        <family val="3"/>
        <charset val="136"/>
      </rPr>
      <t>龜山區</t>
    </r>
    <r>
      <rPr>
        <sz val="10"/>
        <rFont val="Arial Narrow"/>
        <family val="2"/>
      </rPr>
      <t xml:space="preserve"> Guishan District</t>
    </r>
  </si>
  <si>
    <r>
      <t xml:space="preserve">   </t>
    </r>
    <r>
      <rPr>
        <sz val="10"/>
        <rFont val="華康粗圓體"/>
        <family val="3"/>
        <charset val="136"/>
      </rPr>
      <t>八德區</t>
    </r>
    <r>
      <rPr>
        <sz val="10"/>
        <rFont val="Arial Narrow"/>
        <family val="2"/>
      </rPr>
      <t xml:space="preserve"> Bade District</t>
    </r>
  </si>
  <si>
    <r>
      <t xml:space="preserve">   </t>
    </r>
    <r>
      <rPr>
        <sz val="10"/>
        <rFont val="華康粗圓體"/>
        <family val="3"/>
        <charset val="136"/>
      </rPr>
      <t>龍潭區</t>
    </r>
    <r>
      <rPr>
        <sz val="10"/>
        <rFont val="Arial Narrow"/>
        <family val="2"/>
      </rPr>
      <t xml:space="preserve"> Longtan District</t>
    </r>
  </si>
  <si>
    <r>
      <t xml:space="preserve">   </t>
    </r>
    <r>
      <rPr>
        <sz val="10"/>
        <rFont val="華康粗圓體"/>
        <family val="3"/>
        <charset val="136"/>
      </rPr>
      <t>平鎮區</t>
    </r>
    <r>
      <rPr>
        <sz val="10"/>
        <rFont val="Arial Narrow"/>
        <family val="2"/>
      </rPr>
      <t xml:space="preserve"> Pingzhen District</t>
    </r>
  </si>
  <si>
    <r>
      <t xml:space="preserve">   </t>
    </r>
    <r>
      <rPr>
        <sz val="10"/>
        <rFont val="華康粗圓體"/>
        <family val="3"/>
        <charset val="136"/>
      </rPr>
      <t>新屋區</t>
    </r>
    <r>
      <rPr>
        <sz val="10"/>
        <rFont val="Arial Narrow"/>
        <family val="2"/>
      </rPr>
      <t xml:space="preserve"> Xinwu District</t>
    </r>
  </si>
  <si>
    <r>
      <t xml:space="preserve">   </t>
    </r>
    <r>
      <rPr>
        <sz val="10"/>
        <rFont val="華康粗圓體"/>
        <family val="3"/>
        <charset val="136"/>
      </rPr>
      <t>觀音區</t>
    </r>
    <r>
      <rPr>
        <sz val="10"/>
        <rFont val="Arial Narrow"/>
        <family val="2"/>
      </rPr>
      <t xml:space="preserve"> Guanyin District</t>
    </r>
  </si>
  <si>
    <r>
      <t xml:space="preserve">   </t>
    </r>
    <r>
      <rPr>
        <sz val="10"/>
        <rFont val="華康粗圓體"/>
        <family val="3"/>
        <charset val="136"/>
      </rPr>
      <t>復興區</t>
    </r>
    <r>
      <rPr>
        <sz val="10"/>
        <rFont val="Arial Narrow"/>
        <family val="2"/>
      </rPr>
      <t xml:space="preserve"> Fuxing District</t>
    </r>
  </si>
  <si>
    <r>
      <rPr>
        <sz val="10"/>
        <rFont val="華康粗圓體"/>
        <family val="3"/>
        <charset val="136"/>
      </rPr>
      <t>資料來源：中央銀行。</t>
    </r>
    <phoneticPr fontId="2" type="noConversion"/>
  </si>
  <si>
    <r>
      <rPr>
        <sz val="10"/>
        <rFont val="華康粗圓體"/>
        <family val="3"/>
        <charset val="136"/>
      </rPr>
      <t>　</t>
    </r>
    <r>
      <rPr>
        <sz val="10"/>
        <rFont val="Arial Narrow"/>
        <family val="2"/>
      </rPr>
      <t xml:space="preserve"> </t>
    </r>
    <r>
      <rPr>
        <sz val="10"/>
        <rFont val="華康粗圓體"/>
        <family val="3"/>
        <charset val="136"/>
      </rPr>
      <t>　</t>
    </r>
    <r>
      <rPr>
        <sz val="10"/>
        <rFont val="Arial Narrow"/>
        <family val="2"/>
      </rPr>
      <t>2. Central Bank, Central Deposit Insurance Corporation and credit card companies do not count.</t>
    </r>
    <phoneticPr fontId="2" type="noConversion"/>
  </si>
  <si>
    <r>
      <rPr>
        <sz val="13"/>
        <rFont val="華康粗圓體"/>
        <family val="3"/>
        <charset val="136"/>
      </rPr>
      <t>表</t>
    </r>
    <r>
      <rPr>
        <sz val="13"/>
        <rFont val="Arial Narrow"/>
        <family val="2"/>
      </rPr>
      <t>6-1</t>
    </r>
    <r>
      <rPr>
        <sz val="13"/>
        <rFont val="華康粗圓體"/>
        <family val="3"/>
        <charset val="136"/>
      </rPr>
      <t>、金融機構分布</t>
    </r>
    <phoneticPr fontId="3" type="noConversion"/>
  </si>
  <si>
    <r>
      <rPr>
        <sz val="10"/>
        <rFont val="華康粗圓體"/>
        <family val="3"/>
        <charset val="136"/>
      </rPr>
      <t>單位：家</t>
    </r>
    <phoneticPr fontId="3" type="noConversion"/>
  </si>
  <si>
    <r>
      <rPr>
        <sz val="10"/>
        <rFont val="華康粗圓體"/>
        <family val="3"/>
        <charset val="136"/>
      </rPr>
      <t>年</t>
    </r>
    <r>
      <rPr>
        <sz val="10"/>
        <rFont val="Arial Narrow"/>
        <family val="2"/>
      </rPr>
      <t xml:space="preserve"> </t>
    </r>
    <r>
      <rPr>
        <sz val="10"/>
        <rFont val="華康粗圓體"/>
        <family val="3"/>
        <charset val="136"/>
      </rPr>
      <t>底</t>
    </r>
    <r>
      <rPr>
        <sz val="10"/>
        <rFont val="Arial Narrow"/>
        <family val="2"/>
      </rPr>
      <t xml:space="preserve"> </t>
    </r>
    <r>
      <rPr>
        <sz val="10"/>
        <rFont val="華康粗圓體"/>
        <family val="3"/>
        <charset val="136"/>
      </rPr>
      <t>及</t>
    </r>
    <r>
      <rPr>
        <sz val="10"/>
        <rFont val="Arial Narrow"/>
        <family val="2"/>
      </rPr>
      <t xml:space="preserve"> </t>
    </r>
    <r>
      <rPr>
        <sz val="10"/>
        <rFont val="華康粗圓體"/>
        <family val="3"/>
        <charset val="136"/>
      </rPr>
      <t>區</t>
    </r>
    <r>
      <rPr>
        <sz val="10"/>
        <rFont val="Arial Narrow"/>
        <family val="2"/>
      </rPr>
      <t xml:space="preserve"> </t>
    </r>
    <r>
      <rPr>
        <sz val="10"/>
        <rFont val="華康粗圓體"/>
        <family val="3"/>
        <charset val="136"/>
      </rPr>
      <t xml:space="preserve">別
</t>
    </r>
    <r>
      <rPr>
        <sz val="10"/>
        <rFont val="Arial Narrow"/>
        <family val="2"/>
      </rPr>
      <t>End of Year &amp; District</t>
    </r>
    <phoneticPr fontId="2" type="noConversion"/>
  </si>
  <si>
    <r>
      <rPr>
        <sz val="10"/>
        <rFont val="華康粗圓體"/>
        <family val="3"/>
        <charset val="136"/>
      </rPr>
      <t>本國銀行</t>
    </r>
    <phoneticPr fontId="2" type="noConversion"/>
  </si>
  <si>
    <r>
      <rPr>
        <sz val="10"/>
        <rFont val="華康粗圓體"/>
        <family val="3"/>
        <charset val="136"/>
      </rPr>
      <t>陸商銀行</t>
    </r>
    <phoneticPr fontId="2" type="noConversion"/>
  </si>
  <si>
    <r>
      <rPr>
        <sz val="10"/>
        <rFont val="華康粗圓體"/>
        <family val="3"/>
        <charset val="136"/>
      </rPr>
      <t>漁會信用部</t>
    </r>
    <phoneticPr fontId="2" type="noConversion"/>
  </si>
  <si>
    <r>
      <rPr>
        <sz val="10"/>
        <rFont val="華康粗圓體"/>
        <family val="3"/>
        <charset val="136"/>
      </rPr>
      <t>本國壽險
公　　司</t>
    </r>
    <phoneticPr fontId="2" type="noConversion"/>
  </si>
  <si>
    <r>
      <rPr>
        <sz val="10"/>
        <rFont val="華康粗圓體"/>
        <family val="3"/>
        <charset val="136"/>
      </rPr>
      <t>本國產險
公　　司</t>
    </r>
    <phoneticPr fontId="2" type="noConversion"/>
  </si>
  <si>
    <r>
      <rPr>
        <sz val="10"/>
        <rFont val="華康粗圓體"/>
        <family val="3"/>
        <charset val="136"/>
      </rPr>
      <t>外國產險
公　　司</t>
    </r>
    <phoneticPr fontId="2" type="noConversion"/>
  </si>
  <si>
    <r>
      <rPr>
        <sz val="10"/>
        <rFont val="華康粗圓體"/>
        <family val="3"/>
        <charset val="136"/>
      </rPr>
      <t>金融控股
公</t>
    </r>
    <r>
      <rPr>
        <sz val="10"/>
        <rFont val="Arial Narrow"/>
        <family val="2"/>
      </rPr>
      <t xml:space="preserve">    </t>
    </r>
    <r>
      <rPr>
        <sz val="10"/>
        <rFont val="華康粗圓體"/>
        <family val="3"/>
        <charset val="136"/>
      </rPr>
      <t>司</t>
    </r>
    <phoneticPr fontId="2" type="noConversion"/>
  </si>
  <si>
    <r>
      <rPr>
        <sz val="10"/>
        <rFont val="華康粗圓體"/>
        <family val="3"/>
        <charset val="136"/>
      </rPr>
      <t>民國</t>
    </r>
    <r>
      <rPr>
        <sz val="10"/>
        <rFont val="Arial Narrow"/>
        <family val="2"/>
      </rPr>
      <t>104</t>
    </r>
    <r>
      <rPr>
        <sz val="10"/>
        <rFont val="華康粗圓體"/>
        <family val="3"/>
        <charset val="136"/>
      </rPr>
      <t>年底</t>
    </r>
    <r>
      <rPr>
        <sz val="10"/>
        <rFont val="Arial Narrow"/>
        <family val="2"/>
      </rPr>
      <t xml:space="preserve"> End of 2015</t>
    </r>
  </si>
  <si>
    <r>
      <rPr>
        <sz val="10"/>
        <rFont val="華康粗圓體"/>
        <family val="3"/>
        <charset val="136"/>
      </rPr>
      <t>　　</t>
    </r>
    <r>
      <rPr>
        <sz val="10"/>
        <rFont val="Arial Narrow"/>
        <family val="2"/>
      </rPr>
      <t>6</t>
    </r>
    <r>
      <rPr>
        <sz val="10"/>
        <rFont val="華康粗圓體"/>
        <family val="3"/>
        <charset val="136"/>
      </rPr>
      <t>月底</t>
    </r>
    <r>
      <rPr>
        <sz val="10"/>
        <rFont val="Arial Narrow"/>
        <family val="2"/>
      </rPr>
      <t xml:space="preserve">   End of June</t>
    </r>
    <phoneticPr fontId="2" type="noConversion"/>
  </si>
  <si>
    <r>
      <rPr>
        <sz val="10"/>
        <rFont val="華康粗圓體"/>
        <family val="3"/>
        <charset val="136"/>
      </rPr>
      <t>　　</t>
    </r>
    <r>
      <rPr>
        <sz val="10"/>
        <rFont val="Arial Narrow"/>
        <family val="2"/>
      </rPr>
      <t>12</t>
    </r>
    <r>
      <rPr>
        <sz val="10"/>
        <rFont val="華康粗圓體"/>
        <family val="3"/>
        <charset val="136"/>
      </rPr>
      <t>月底</t>
    </r>
    <r>
      <rPr>
        <sz val="10"/>
        <rFont val="Arial Narrow"/>
        <family val="2"/>
      </rPr>
      <t xml:space="preserve">  End of December</t>
    </r>
    <phoneticPr fontId="2" type="noConversion"/>
  </si>
  <si>
    <r>
      <rPr>
        <sz val="10"/>
        <rFont val="華康粗圓體"/>
        <family val="3"/>
        <charset val="136"/>
      </rPr>
      <t>資料來源：行政院金融監督管理委員會銀行局。</t>
    </r>
    <phoneticPr fontId="3" type="noConversion"/>
  </si>
  <si>
    <r>
      <rPr>
        <sz val="10"/>
        <rFont val="華康粗圓體"/>
        <family val="3"/>
        <charset val="136"/>
      </rPr>
      <t>單位：億元</t>
    </r>
    <phoneticPr fontId="3" type="noConversion"/>
  </si>
  <si>
    <r>
      <rPr>
        <sz val="10"/>
        <rFont val="華康粗圓體"/>
        <family val="3"/>
        <charset val="136"/>
      </rPr>
      <t xml:space="preserve">存款餘額
</t>
    </r>
    <r>
      <rPr>
        <sz val="10"/>
        <rFont val="Arial Narrow"/>
        <family val="2"/>
      </rPr>
      <t>Balance of Deposits</t>
    </r>
    <phoneticPr fontId="2" type="noConversion"/>
  </si>
  <si>
    <r>
      <rPr>
        <sz val="10"/>
        <rFont val="華康粗圓體"/>
        <family val="3"/>
        <charset val="136"/>
      </rPr>
      <t xml:space="preserve">放款餘額
</t>
    </r>
    <r>
      <rPr>
        <sz val="10"/>
        <rFont val="Arial Narrow"/>
        <family val="2"/>
      </rPr>
      <t>Balance of Loans</t>
    </r>
    <phoneticPr fontId="2" type="noConversion"/>
  </si>
  <si>
    <r>
      <rPr>
        <sz val="10"/>
        <rFont val="華康粗圓體"/>
        <family val="3"/>
        <charset val="136"/>
      </rPr>
      <t>中華郵政
公司</t>
    </r>
    <phoneticPr fontId="2" type="noConversion"/>
  </si>
  <si>
    <r>
      <rPr>
        <sz val="10"/>
        <rFont val="華康粗圓體"/>
        <family val="3"/>
        <charset val="136"/>
      </rPr>
      <t>大陸地區銀行
在臺分行</t>
    </r>
    <phoneticPr fontId="2" type="noConversion"/>
  </si>
  <si>
    <r>
      <rPr>
        <sz val="10"/>
        <rFont val="華康粗圓體"/>
        <family val="3"/>
        <charset val="136"/>
      </rPr>
      <t>信用合作社</t>
    </r>
    <phoneticPr fontId="2" type="noConversion"/>
  </si>
  <si>
    <r>
      <rPr>
        <sz val="10"/>
        <rFont val="華康粗圓體"/>
        <family val="3"/>
        <charset val="136"/>
      </rPr>
      <t>　　</t>
    </r>
    <r>
      <rPr>
        <sz val="10"/>
        <rFont val="Arial Narrow"/>
        <family val="2"/>
      </rPr>
      <t>6</t>
    </r>
    <r>
      <rPr>
        <sz val="10"/>
        <rFont val="華康粗圓體"/>
        <family val="3"/>
        <charset val="136"/>
      </rPr>
      <t>月底</t>
    </r>
    <r>
      <rPr>
        <sz val="10"/>
        <rFont val="Arial Narrow"/>
        <family val="2"/>
      </rPr>
      <t xml:space="preserve">   End of June</t>
    </r>
  </si>
  <si>
    <r>
      <rPr>
        <sz val="10"/>
        <rFont val="華康粗圓體"/>
        <family val="3"/>
        <charset val="136"/>
      </rPr>
      <t>　　</t>
    </r>
    <r>
      <rPr>
        <sz val="10"/>
        <rFont val="Arial Narrow"/>
        <family val="2"/>
      </rPr>
      <t>12</t>
    </r>
    <r>
      <rPr>
        <sz val="10"/>
        <rFont val="華康粗圓體"/>
        <family val="3"/>
        <charset val="136"/>
      </rPr>
      <t>月底</t>
    </r>
    <r>
      <rPr>
        <sz val="10"/>
        <rFont val="Arial Narrow"/>
        <family val="2"/>
      </rPr>
      <t xml:space="preserve">  End of December</t>
    </r>
  </si>
  <si>
    <r>
      <rPr>
        <sz val="10"/>
        <rFont val="華康粗圓體"/>
        <family val="3"/>
        <charset val="136"/>
      </rPr>
      <t>民國</t>
    </r>
    <r>
      <rPr>
        <sz val="10"/>
        <rFont val="Arial Narrow"/>
        <family val="2"/>
      </rPr>
      <t>98</t>
    </r>
    <r>
      <rPr>
        <sz val="10"/>
        <rFont val="華康粗圓體"/>
        <family val="3"/>
        <charset val="136"/>
      </rPr>
      <t>年</t>
    </r>
    <r>
      <rPr>
        <sz val="10"/>
        <rFont val="Arial Narrow"/>
        <family val="2"/>
      </rPr>
      <t xml:space="preserve">    2009</t>
    </r>
  </si>
  <si>
    <r>
      <rPr>
        <sz val="10"/>
        <rFont val="華康粗圓體"/>
        <family val="3"/>
        <charset val="136"/>
      </rPr>
      <t>民國</t>
    </r>
    <r>
      <rPr>
        <sz val="10"/>
        <rFont val="Arial Narrow"/>
        <family val="2"/>
      </rPr>
      <t>99</t>
    </r>
    <r>
      <rPr>
        <sz val="10"/>
        <rFont val="華康粗圓體"/>
        <family val="3"/>
        <charset val="136"/>
      </rPr>
      <t>年</t>
    </r>
    <r>
      <rPr>
        <sz val="10"/>
        <rFont val="Arial Narrow"/>
        <family val="2"/>
      </rPr>
      <t xml:space="preserve">    2010</t>
    </r>
  </si>
  <si>
    <r>
      <rPr>
        <sz val="10"/>
        <rFont val="華康粗圓體"/>
        <family val="3"/>
        <charset val="136"/>
      </rPr>
      <t>民國</t>
    </r>
    <r>
      <rPr>
        <sz val="10"/>
        <rFont val="Arial Narrow"/>
        <family val="2"/>
      </rPr>
      <t>100</t>
    </r>
    <r>
      <rPr>
        <sz val="10"/>
        <rFont val="華康粗圓體"/>
        <family val="3"/>
        <charset val="136"/>
      </rPr>
      <t>年</t>
    </r>
    <r>
      <rPr>
        <sz val="10"/>
        <rFont val="Arial Narrow"/>
        <family val="2"/>
      </rPr>
      <t xml:space="preserve">   2011</t>
    </r>
  </si>
  <si>
    <r>
      <rPr>
        <sz val="10"/>
        <rFont val="華康粗圓體"/>
        <family val="3"/>
        <charset val="136"/>
      </rPr>
      <t>民國</t>
    </r>
    <r>
      <rPr>
        <sz val="10"/>
        <rFont val="Arial Narrow"/>
        <family val="2"/>
      </rPr>
      <t>101</t>
    </r>
    <r>
      <rPr>
        <sz val="10"/>
        <rFont val="華康粗圓體"/>
        <family val="3"/>
        <charset val="136"/>
      </rPr>
      <t>年</t>
    </r>
    <r>
      <rPr>
        <sz val="10"/>
        <rFont val="Arial Narrow"/>
        <family val="2"/>
      </rPr>
      <t xml:space="preserve">  2012</t>
    </r>
  </si>
  <si>
    <r>
      <rPr>
        <sz val="10"/>
        <rFont val="華康粗圓體"/>
        <family val="3"/>
        <charset val="136"/>
      </rPr>
      <t>民國</t>
    </r>
    <r>
      <rPr>
        <sz val="10"/>
        <rFont val="Arial Narrow"/>
        <family val="2"/>
      </rPr>
      <t>102</t>
    </r>
    <r>
      <rPr>
        <sz val="10"/>
        <rFont val="華康粗圓體"/>
        <family val="3"/>
        <charset val="136"/>
      </rPr>
      <t>年</t>
    </r>
    <r>
      <rPr>
        <sz val="10"/>
        <rFont val="Arial Narrow"/>
        <family val="2"/>
      </rPr>
      <t xml:space="preserve">  2013</t>
    </r>
  </si>
  <si>
    <r>
      <rPr>
        <sz val="10"/>
        <rFont val="華康粗圓體"/>
        <family val="3"/>
        <charset val="136"/>
      </rPr>
      <t>民國</t>
    </r>
    <r>
      <rPr>
        <sz val="10"/>
        <rFont val="Arial Narrow"/>
        <family val="2"/>
      </rPr>
      <t>103</t>
    </r>
    <r>
      <rPr>
        <sz val="10"/>
        <rFont val="華康粗圓體"/>
        <family val="3"/>
        <charset val="136"/>
      </rPr>
      <t>年</t>
    </r>
    <r>
      <rPr>
        <sz val="10"/>
        <rFont val="Arial Narrow"/>
        <family val="2"/>
      </rPr>
      <t xml:space="preserve">  2014</t>
    </r>
  </si>
  <si>
    <r>
      <rPr>
        <sz val="10"/>
        <rFont val="華康粗圓體"/>
        <family val="3"/>
        <charset val="136"/>
      </rPr>
      <t>民國</t>
    </r>
    <r>
      <rPr>
        <sz val="10"/>
        <rFont val="Arial Narrow"/>
        <family val="2"/>
      </rPr>
      <t>104</t>
    </r>
    <r>
      <rPr>
        <sz val="10"/>
        <rFont val="華康粗圓體"/>
        <family val="3"/>
        <charset val="136"/>
      </rPr>
      <t>年</t>
    </r>
    <r>
      <rPr>
        <sz val="10"/>
        <rFont val="Arial Narrow"/>
        <family val="2"/>
      </rPr>
      <t xml:space="preserve">  2015</t>
    </r>
  </si>
  <si>
    <r>
      <t xml:space="preserve">    1</t>
    </r>
    <r>
      <rPr>
        <sz val="10"/>
        <rFont val="華康粗圓體"/>
        <family val="3"/>
        <charset val="136"/>
      </rPr>
      <t>月</t>
    </r>
    <r>
      <rPr>
        <sz val="10"/>
        <rFont val="Arial Narrow"/>
        <family val="2"/>
      </rPr>
      <t xml:space="preserve"> January</t>
    </r>
  </si>
  <si>
    <r>
      <t xml:space="preserve">    2</t>
    </r>
    <r>
      <rPr>
        <sz val="10"/>
        <rFont val="華康粗圓體"/>
        <family val="3"/>
        <charset val="136"/>
      </rPr>
      <t>月</t>
    </r>
    <r>
      <rPr>
        <sz val="10"/>
        <rFont val="Arial Narrow"/>
        <family val="2"/>
      </rPr>
      <t xml:space="preserve"> February</t>
    </r>
  </si>
  <si>
    <r>
      <t xml:space="preserve">    3</t>
    </r>
    <r>
      <rPr>
        <sz val="10"/>
        <rFont val="華康粗圓體"/>
        <family val="3"/>
        <charset val="136"/>
      </rPr>
      <t>月</t>
    </r>
    <r>
      <rPr>
        <sz val="10"/>
        <rFont val="Arial Narrow"/>
        <family val="2"/>
      </rPr>
      <t xml:space="preserve"> March</t>
    </r>
  </si>
  <si>
    <r>
      <t xml:space="preserve">    4</t>
    </r>
    <r>
      <rPr>
        <sz val="10"/>
        <rFont val="華康粗圓體"/>
        <family val="3"/>
        <charset val="136"/>
      </rPr>
      <t>月</t>
    </r>
    <r>
      <rPr>
        <sz val="10"/>
        <rFont val="Arial Narrow"/>
        <family val="2"/>
      </rPr>
      <t xml:space="preserve"> April</t>
    </r>
  </si>
  <si>
    <r>
      <t xml:space="preserve">    5</t>
    </r>
    <r>
      <rPr>
        <sz val="10"/>
        <rFont val="華康粗圓體"/>
        <family val="3"/>
        <charset val="136"/>
      </rPr>
      <t>月</t>
    </r>
    <r>
      <rPr>
        <sz val="10"/>
        <rFont val="Arial Narrow"/>
        <family val="2"/>
      </rPr>
      <t xml:space="preserve"> May</t>
    </r>
  </si>
  <si>
    <r>
      <t xml:space="preserve">    6</t>
    </r>
    <r>
      <rPr>
        <sz val="10"/>
        <rFont val="華康粗圓體"/>
        <family val="3"/>
        <charset val="136"/>
      </rPr>
      <t>月</t>
    </r>
    <r>
      <rPr>
        <sz val="10"/>
        <rFont val="Arial Narrow"/>
        <family val="2"/>
      </rPr>
      <t xml:space="preserve"> June</t>
    </r>
  </si>
  <si>
    <r>
      <t xml:space="preserve">    7</t>
    </r>
    <r>
      <rPr>
        <sz val="10"/>
        <rFont val="華康粗圓體"/>
        <family val="3"/>
        <charset val="136"/>
      </rPr>
      <t>月</t>
    </r>
    <r>
      <rPr>
        <sz val="10"/>
        <rFont val="Arial Narrow"/>
        <family val="2"/>
      </rPr>
      <t xml:space="preserve"> July</t>
    </r>
  </si>
  <si>
    <r>
      <t xml:space="preserve">    8</t>
    </r>
    <r>
      <rPr>
        <sz val="10"/>
        <rFont val="華康粗圓體"/>
        <family val="3"/>
        <charset val="136"/>
      </rPr>
      <t>月</t>
    </r>
    <r>
      <rPr>
        <sz val="10"/>
        <rFont val="Arial Narrow"/>
        <family val="2"/>
      </rPr>
      <t xml:space="preserve"> August</t>
    </r>
  </si>
  <si>
    <r>
      <t xml:space="preserve">    9</t>
    </r>
    <r>
      <rPr>
        <sz val="10"/>
        <rFont val="華康粗圓體"/>
        <family val="3"/>
        <charset val="136"/>
      </rPr>
      <t>月</t>
    </r>
    <r>
      <rPr>
        <sz val="10"/>
        <rFont val="Arial Narrow"/>
        <family val="2"/>
      </rPr>
      <t xml:space="preserve"> September</t>
    </r>
  </si>
  <si>
    <r>
      <t xml:space="preserve">    10</t>
    </r>
    <r>
      <rPr>
        <sz val="10"/>
        <rFont val="華康粗圓體"/>
        <family val="3"/>
        <charset val="136"/>
      </rPr>
      <t>月</t>
    </r>
    <r>
      <rPr>
        <sz val="10"/>
        <rFont val="Arial Narrow"/>
        <family val="2"/>
      </rPr>
      <t xml:space="preserve"> October</t>
    </r>
  </si>
  <si>
    <r>
      <t xml:space="preserve">    11</t>
    </r>
    <r>
      <rPr>
        <sz val="10"/>
        <rFont val="華康粗圓體"/>
        <family val="3"/>
        <charset val="136"/>
      </rPr>
      <t>月</t>
    </r>
    <r>
      <rPr>
        <sz val="10"/>
        <rFont val="Arial Narrow"/>
        <family val="2"/>
      </rPr>
      <t xml:space="preserve"> November</t>
    </r>
  </si>
  <si>
    <r>
      <t xml:space="preserve">    12</t>
    </r>
    <r>
      <rPr>
        <sz val="10"/>
        <rFont val="華康粗圓體"/>
        <family val="3"/>
        <charset val="136"/>
      </rPr>
      <t>月</t>
    </r>
    <r>
      <rPr>
        <sz val="10"/>
        <rFont val="Arial Narrow"/>
        <family val="2"/>
      </rPr>
      <t xml:space="preserve"> December</t>
    </r>
  </si>
  <si>
    <r>
      <rPr>
        <sz val="10"/>
        <rFont val="華康粗圓體"/>
        <family val="3"/>
        <charset val="136"/>
      </rPr>
      <t xml:space="preserve">年度及月別
</t>
    </r>
    <r>
      <rPr>
        <sz val="10"/>
        <rFont val="Arial Narrow"/>
        <family val="2"/>
      </rPr>
      <t>Fiscal Year &amp; Month</t>
    </r>
    <phoneticPr fontId="2" type="noConversion"/>
  </si>
  <si>
    <r>
      <rPr>
        <sz val="10"/>
        <rFont val="華康粗圓體"/>
        <family val="3"/>
        <charset val="136"/>
      </rPr>
      <t>本年度收入</t>
    </r>
    <phoneticPr fontId="3" type="noConversion"/>
  </si>
  <si>
    <r>
      <rPr>
        <sz val="10"/>
        <rFont val="華康粗圓體"/>
        <family val="3"/>
        <charset val="136"/>
      </rPr>
      <t>合　計</t>
    </r>
    <phoneticPr fontId="3" type="noConversion"/>
  </si>
  <si>
    <r>
      <rPr>
        <sz val="10"/>
        <rFont val="華康粗圓體"/>
        <family val="3"/>
        <charset val="136"/>
      </rPr>
      <t>信託管理
收　　入</t>
    </r>
    <phoneticPr fontId="3" type="noConversion"/>
  </si>
  <si>
    <r>
      <rPr>
        <sz val="10"/>
        <rFont val="華康粗圓體"/>
        <family val="3"/>
        <charset val="136"/>
      </rPr>
      <t>財產收入</t>
    </r>
    <phoneticPr fontId="3" type="noConversion"/>
  </si>
  <si>
    <r>
      <rPr>
        <sz val="10"/>
        <rFont val="華康粗圓體"/>
        <family val="3"/>
        <charset val="136"/>
      </rPr>
      <t>營業盈餘及
事業收入</t>
    </r>
    <phoneticPr fontId="3" type="noConversion"/>
  </si>
  <si>
    <r>
      <rPr>
        <sz val="10"/>
        <rFont val="華康粗圓體"/>
        <family val="3"/>
        <charset val="136"/>
      </rPr>
      <t>補</t>
    </r>
    <r>
      <rPr>
        <sz val="10"/>
        <rFont val="Arial Narrow"/>
        <family val="2"/>
      </rPr>
      <t xml:space="preserve">  </t>
    </r>
    <r>
      <rPr>
        <sz val="10"/>
        <rFont val="華康粗圓體"/>
        <family val="3"/>
        <charset val="136"/>
      </rPr>
      <t>助</t>
    </r>
    <r>
      <rPr>
        <sz val="10"/>
        <rFont val="Arial Narrow"/>
        <family val="2"/>
      </rPr>
      <t xml:space="preserve">  </t>
    </r>
    <r>
      <rPr>
        <sz val="10"/>
        <rFont val="華康粗圓體"/>
        <family val="3"/>
        <charset val="136"/>
      </rPr>
      <t>及</t>
    </r>
    <r>
      <rPr>
        <sz val="10"/>
        <rFont val="Arial Narrow"/>
        <family val="2"/>
      </rPr>
      <t xml:space="preserve"> 
</t>
    </r>
    <r>
      <rPr>
        <sz val="10"/>
        <rFont val="華康粗圓體"/>
        <family val="3"/>
        <charset val="136"/>
      </rPr>
      <t>協助收入</t>
    </r>
    <phoneticPr fontId="3" type="noConversion"/>
  </si>
  <si>
    <r>
      <rPr>
        <sz val="10"/>
        <rFont val="華康粗圓體"/>
        <family val="3"/>
        <charset val="136"/>
      </rPr>
      <t>捐</t>
    </r>
    <r>
      <rPr>
        <sz val="10"/>
        <rFont val="Arial Narrow"/>
        <family val="2"/>
      </rPr>
      <t xml:space="preserve">  </t>
    </r>
    <r>
      <rPr>
        <sz val="10"/>
        <rFont val="華康粗圓體"/>
        <family val="3"/>
        <charset val="136"/>
      </rPr>
      <t>獻</t>
    </r>
    <r>
      <rPr>
        <sz val="10"/>
        <rFont val="Arial Narrow"/>
        <family val="2"/>
      </rPr>
      <t xml:space="preserve">  </t>
    </r>
    <r>
      <rPr>
        <sz val="10"/>
        <rFont val="華康粗圓體"/>
        <family val="3"/>
        <charset val="136"/>
      </rPr>
      <t>及
贈與收入</t>
    </r>
    <phoneticPr fontId="3" type="noConversion"/>
  </si>
  <si>
    <r>
      <rPr>
        <sz val="10"/>
        <rFont val="華康粗圓體"/>
        <family val="3"/>
        <charset val="136"/>
      </rPr>
      <t>說明：</t>
    </r>
    <r>
      <rPr>
        <sz val="10"/>
        <rFont val="Arial Narrow"/>
        <family val="2"/>
      </rPr>
      <t>1.</t>
    </r>
    <r>
      <rPr>
        <sz val="10"/>
        <rFont val="華康粗圓體"/>
        <family val="3"/>
        <charset val="136"/>
      </rPr>
      <t>預算外收入包含剔除經費、暫收款</t>
    </r>
    <r>
      <rPr>
        <sz val="10"/>
        <rFont val="Arial Narrow"/>
        <family val="2"/>
      </rPr>
      <t>(</t>
    </r>
    <r>
      <rPr>
        <sz val="10"/>
        <rFont val="華康粗圓體"/>
        <family val="3"/>
        <charset val="136"/>
      </rPr>
      <t>含暫收稅款</t>
    </r>
    <r>
      <rPr>
        <sz val="10"/>
        <rFont val="Arial Narrow"/>
        <family val="2"/>
      </rPr>
      <t>)</t>
    </r>
    <r>
      <rPr>
        <sz val="10"/>
        <rFont val="華康粗圓體"/>
        <family val="3"/>
        <charset val="136"/>
      </rPr>
      <t>、收回以前年度歲出款、保管款收入、短期借款</t>
    </r>
    <phoneticPr fontId="2" type="noConversion"/>
  </si>
  <si>
    <r>
      <rPr>
        <sz val="10"/>
        <rFont val="華康粗圓體"/>
        <family val="3"/>
        <charset val="136"/>
      </rPr>
      <t>單位：千元</t>
    </r>
  </si>
  <si>
    <r>
      <rPr>
        <sz val="10"/>
        <rFont val="華康粗圓體"/>
        <family val="3"/>
        <charset val="136"/>
      </rPr>
      <t>年度及月別</t>
    </r>
    <phoneticPr fontId="3" type="noConversion"/>
  </si>
  <si>
    <r>
      <rPr>
        <sz val="10"/>
        <rFont val="華康粗圓體"/>
        <family val="3"/>
        <charset val="136"/>
      </rPr>
      <t>民政支出</t>
    </r>
    <phoneticPr fontId="2" type="noConversion"/>
  </si>
  <si>
    <r>
      <t xml:space="preserve">    1</t>
    </r>
    <r>
      <rPr>
        <sz val="10"/>
        <rFont val="華康粗圓體"/>
        <family val="3"/>
        <charset val="136"/>
      </rPr>
      <t>月</t>
    </r>
    <r>
      <rPr>
        <sz val="10"/>
        <rFont val="Arial Narrow"/>
        <family val="2"/>
      </rPr>
      <t xml:space="preserve"> January</t>
    </r>
    <phoneticPr fontId="2" type="noConversion"/>
  </si>
  <si>
    <r>
      <t xml:space="preserve">    8</t>
    </r>
    <r>
      <rPr>
        <sz val="10"/>
        <rFont val="華康粗圓體"/>
        <family val="3"/>
        <charset val="136"/>
      </rPr>
      <t>月</t>
    </r>
    <r>
      <rPr>
        <sz val="10"/>
        <rFont val="Arial Narrow"/>
        <family val="2"/>
      </rPr>
      <t xml:space="preserve"> August</t>
    </r>
    <phoneticPr fontId="2" type="noConversion"/>
  </si>
  <si>
    <r>
      <t xml:space="preserve">    9</t>
    </r>
    <r>
      <rPr>
        <sz val="10"/>
        <rFont val="華康粗圓體"/>
        <family val="3"/>
        <charset val="136"/>
      </rPr>
      <t>月</t>
    </r>
    <r>
      <rPr>
        <sz val="10"/>
        <rFont val="Arial Narrow"/>
        <family val="2"/>
      </rPr>
      <t xml:space="preserve"> September</t>
    </r>
    <phoneticPr fontId="2" type="noConversion"/>
  </si>
  <si>
    <r>
      <t xml:space="preserve">    12</t>
    </r>
    <r>
      <rPr>
        <sz val="10"/>
        <rFont val="華康粗圓體"/>
        <family val="3"/>
        <charset val="136"/>
      </rPr>
      <t>月</t>
    </r>
    <r>
      <rPr>
        <sz val="10"/>
        <rFont val="Arial Narrow"/>
        <family val="2"/>
      </rPr>
      <t xml:space="preserve"> December</t>
    </r>
    <phoneticPr fontId="2" type="noConversion"/>
  </si>
  <si>
    <r>
      <rPr>
        <sz val="10"/>
        <rFont val="華康粗圓體"/>
        <family val="3"/>
        <charset val="136"/>
      </rPr>
      <t xml:space="preserve">社會福利支出
</t>
    </r>
    <r>
      <rPr>
        <sz val="10"/>
        <rFont val="Arial Narrow"/>
        <family val="2"/>
      </rPr>
      <t>Expenditures for Social Welfare</t>
    </r>
    <phoneticPr fontId="2" type="noConversion"/>
  </si>
  <si>
    <r>
      <rPr>
        <sz val="10"/>
        <rFont val="華康粗圓體"/>
        <family val="3"/>
        <charset val="136"/>
      </rPr>
      <t>交通支出</t>
    </r>
  </si>
  <si>
    <r>
      <rPr>
        <sz val="10"/>
        <rFont val="華康粗圓體"/>
        <family val="3"/>
        <charset val="136"/>
      </rPr>
      <t>社會保險
支　　出</t>
    </r>
    <phoneticPr fontId="2" type="noConversion"/>
  </si>
  <si>
    <r>
      <rPr>
        <sz val="10"/>
        <rFont val="華康粗圓體"/>
        <family val="3"/>
        <charset val="136"/>
      </rPr>
      <t>社區發展
支　　出</t>
    </r>
    <phoneticPr fontId="2" type="noConversion"/>
  </si>
  <si>
    <r>
      <rPr>
        <sz val="10"/>
        <rFont val="華康粗圓體"/>
        <family val="3"/>
        <charset val="136"/>
      </rPr>
      <t>環境保護
支　　出</t>
    </r>
    <phoneticPr fontId="2" type="noConversion"/>
  </si>
  <si>
    <r>
      <t>98</t>
    </r>
    <r>
      <rPr>
        <sz val="10"/>
        <rFont val="華康粗圓體"/>
        <family val="3"/>
        <charset val="136"/>
      </rPr>
      <t>年度</t>
    </r>
    <r>
      <rPr>
        <sz val="10"/>
        <rFont val="Arial Narrow"/>
        <family val="2"/>
      </rPr>
      <t xml:space="preserve">  2009</t>
    </r>
  </si>
  <si>
    <r>
      <t>99</t>
    </r>
    <r>
      <rPr>
        <sz val="10"/>
        <rFont val="華康粗圓體"/>
        <family val="3"/>
        <charset val="136"/>
      </rPr>
      <t>年度</t>
    </r>
    <r>
      <rPr>
        <sz val="10"/>
        <rFont val="Arial Narrow"/>
        <family val="2"/>
      </rPr>
      <t xml:space="preserve">  2010</t>
    </r>
  </si>
  <si>
    <r>
      <t>100</t>
    </r>
    <r>
      <rPr>
        <sz val="10"/>
        <rFont val="華康粗圓體"/>
        <family val="3"/>
        <charset val="136"/>
      </rPr>
      <t>年度</t>
    </r>
    <r>
      <rPr>
        <sz val="10"/>
        <rFont val="Arial Narrow"/>
        <family val="2"/>
      </rPr>
      <t xml:space="preserve">  2011</t>
    </r>
  </si>
  <si>
    <r>
      <t>101</t>
    </r>
    <r>
      <rPr>
        <sz val="10"/>
        <rFont val="華康粗圓體"/>
        <family val="3"/>
        <charset val="136"/>
      </rPr>
      <t>年度</t>
    </r>
    <r>
      <rPr>
        <sz val="10"/>
        <rFont val="Arial Narrow"/>
        <family val="2"/>
      </rPr>
      <t xml:space="preserve">  2012</t>
    </r>
  </si>
  <si>
    <r>
      <t>102</t>
    </r>
    <r>
      <rPr>
        <sz val="10"/>
        <rFont val="華康粗圓體"/>
        <family val="3"/>
        <charset val="136"/>
      </rPr>
      <t>年度</t>
    </r>
    <r>
      <rPr>
        <sz val="10"/>
        <rFont val="Arial Narrow"/>
        <family val="2"/>
      </rPr>
      <t xml:space="preserve">  2013</t>
    </r>
  </si>
  <si>
    <r>
      <t>103</t>
    </r>
    <r>
      <rPr>
        <sz val="10"/>
        <rFont val="華康粗圓體"/>
        <family val="3"/>
        <charset val="136"/>
      </rPr>
      <t>年度</t>
    </r>
    <r>
      <rPr>
        <sz val="10"/>
        <rFont val="Arial Narrow"/>
        <family val="2"/>
      </rPr>
      <t xml:space="preserve">  2014</t>
    </r>
  </si>
  <si>
    <r>
      <t>104</t>
    </r>
    <r>
      <rPr>
        <sz val="10"/>
        <rFont val="華康粗圓體"/>
        <family val="3"/>
        <charset val="136"/>
      </rPr>
      <t>年度</t>
    </r>
    <r>
      <rPr>
        <sz val="10"/>
        <rFont val="Arial Narrow"/>
        <family val="2"/>
      </rPr>
      <t xml:space="preserve">  2015</t>
    </r>
  </si>
  <si>
    <r>
      <rPr>
        <sz val="10"/>
        <rFont val="華康粗圓體"/>
        <family val="3"/>
        <charset val="136"/>
      </rPr>
      <t>還本付息
事務支出</t>
    </r>
    <phoneticPr fontId="2" type="noConversion"/>
  </si>
  <si>
    <r>
      <rPr>
        <sz val="10"/>
        <rFont val="華康粗圓體"/>
        <family val="3"/>
        <charset val="136"/>
      </rPr>
      <t>醫療保健
支　　出</t>
    </r>
    <phoneticPr fontId="2" type="noConversion"/>
  </si>
  <si>
    <r>
      <rPr>
        <sz val="10"/>
        <rFont val="華康粗圓體"/>
        <family val="3"/>
        <charset val="136"/>
      </rPr>
      <t>教育支出</t>
    </r>
    <phoneticPr fontId="2" type="noConversion"/>
  </si>
  <si>
    <r>
      <rPr>
        <sz val="10"/>
        <rFont val="華康粗圓體"/>
        <family val="3"/>
        <charset val="136"/>
      </rPr>
      <t>科學支出</t>
    </r>
    <phoneticPr fontId="2" type="noConversion"/>
  </si>
  <si>
    <r>
      <rPr>
        <sz val="10"/>
        <rFont val="華康粗圓體"/>
        <family val="3"/>
        <charset val="136"/>
      </rPr>
      <t>農業支出</t>
    </r>
    <phoneticPr fontId="2" type="noConversion"/>
  </si>
  <si>
    <r>
      <rPr>
        <sz val="10"/>
        <rFont val="華康粗圓體"/>
        <family val="3"/>
        <charset val="136"/>
      </rPr>
      <t>工業支出</t>
    </r>
    <phoneticPr fontId="2" type="noConversion"/>
  </si>
  <si>
    <r>
      <rPr>
        <sz val="10"/>
        <rFont val="華康粗圓體"/>
        <family val="3"/>
        <charset val="136"/>
      </rPr>
      <t>其他經濟
服務支出</t>
    </r>
    <phoneticPr fontId="3" type="noConversion"/>
  </si>
  <si>
    <t>Table 6-9. Enterprise Funds and Nonprofit Special Funds Profit-loss (Balance) (Cont.1)</t>
    <phoneticPr fontId="2" type="noConversion"/>
  </si>
  <si>
    <t>Table 6-9. Enterprise Funds and Nonprofit Special Funds Profit-loss (Balance)</t>
    <phoneticPr fontId="2" type="noConversion"/>
  </si>
  <si>
    <r>
      <rPr>
        <sz val="10"/>
        <rFont val="華康粗圓體"/>
        <family val="3"/>
        <charset val="136"/>
      </rPr>
      <t>預算數</t>
    </r>
    <r>
      <rPr>
        <sz val="10"/>
        <rFont val="Arial Narrow"/>
        <family val="2"/>
      </rPr>
      <t xml:space="preserve"> Budget</t>
    </r>
  </si>
  <si>
    <r>
      <rPr>
        <sz val="10"/>
        <rFont val="華康粗圓體"/>
        <family val="3"/>
        <charset val="136"/>
      </rPr>
      <t>決算數</t>
    </r>
    <r>
      <rPr>
        <sz val="10"/>
        <rFont val="Arial Narrow"/>
        <family val="2"/>
      </rPr>
      <t xml:space="preserve"> Final Accounts</t>
    </r>
  </si>
  <si>
    <r>
      <t>98</t>
    </r>
    <r>
      <rPr>
        <sz val="10"/>
        <rFont val="華康粗圓體"/>
        <family val="3"/>
        <charset val="136"/>
      </rPr>
      <t>年度</t>
    </r>
  </si>
  <si>
    <r>
      <t>99</t>
    </r>
    <r>
      <rPr>
        <sz val="10"/>
        <rFont val="華康粗圓體"/>
        <family val="3"/>
        <charset val="136"/>
      </rPr>
      <t>年度</t>
    </r>
  </si>
  <si>
    <r>
      <t>100</t>
    </r>
    <r>
      <rPr>
        <sz val="10"/>
        <rFont val="華康粗圓體"/>
        <family val="3"/>
        <charset val="136"/>
      </rPr>
      <t>年度</t>
    </r>
  </si>
  <si>
    <r>
      <t>101</t>
    </r>
    <r>
      <rPr>
        <sz val="10"/>
        <rFont val="華康粗圓體"/>
        <family val="3"/>
        <charset val="136"/>
      </rPr>
      <t>年度</t>
    </r>
  </si>
  <si>
    <r>
      <t>102</t>
    </r>
    <r>
      <rPr>
        <sz val="10"/>
        <rFont val="華康粗圓體"/>
        <family val="3"/>
        <charset val="136"/>
      </rPr>
      <t>年度</t>
    </r>
  </si>
  <si>
    <r>
      <t>103</t>
    </r>
    <r>
      <rPr>
        <sz val="10"/>
        <rFont val="華康粗圓體"/>
        <family val="3"/>
        <charset val="136"/>
      </rPr>
      <t>年度</t>
    </r>
  </si>
  <si>
    <r>
      <rPr>
        <sz val="10"/>
        <rFont val="華康粗圓體"/>
        <family val="3"/>
        <charset val="136"/>
      </rPr>
      <t>決算數</t>
    </r>
    <r>
      <rPr>
        <sz val="10"/>
        <rFont val="Arial Narrow"/>
        <family val="2"/>
      </rPr>
      <t xml:space="preserve"> Final Accounts</t>
    </r>
    <phoneticPr fontId="2" type="noConversion"/>
  </si>
  <si>
    <r>
      <rPr>
        <sz val="10"/>
        <rFont val="華康粗圓體"/>
        <family val="3"/>
        <charset val="136"/>
      </rPr>
      <t xml:space="preserve">年度別
</t>
    </r>
    <r>
      <rPr>
        <sz val="10"/>
        <rFont val="Arial Narrow"/>
        <family val="2"/>
      </rPr>
      <t>Fiscal Year</t>
    </r>
    <phoneticPr fontId="2" type="noConversion"/>
  </si>
  <si>
    <r>
      <rPr>
        <sz val="10"/>
        <rFont val="華康粗圓體"/>
        <family val="3"/>
        <charset val="136"/>
      </rPr>
      <t>非營業特種基金</t>
    </r>
    <r>
      <rPr>
        <sz val="10"/>
        <rFont val="Arial Narrow"/>
        <family val="2"/>
      </rPr>
      <t xml:space="preserve">   Nonprofit Special Funds</t>
    </r>
    <phoneticPr fontId="2" type="noConversion"/>
  </si>
  <si>
    <r>
      <rPr>
        <sz val="10"/>
        <rFont val="華康粗圓體"/>
        <family val="3"/>
        <charset val="136"/>
      </rPr>
      <t>作業基金</t>
    </r>
    <r>
      <rPr>
        <sz val="10"/>
        <rFont val="Arial Narrow"/>
        <family val="2"/>
      </rPr>
      <t xml:space="preserve">  Operation Funds</t>
    </r>
    <phoneticPr fontId="2" type="noConversion"/>
  </si>
  <si>
    <r>
      <rPr>
        <sz val="10"/>
        <rFont val="華康粗圓體"/>
        <family val="3"/>
        <charset val="136"/>
      </rPr>
      <t>桃園市停車場
作業基金</t>
    </r>
    <phoneticPr fontId="2" type="noConversion"/>
  </si>
  <si>
    <r>
      <t>104</t>
    </r>
    <r>
      <rPr>
        <sz val="10"/>
        <rFont val="華康粗圓體"/>
        <family val="3"/>
        <charset val="136"/>
      </rPr>
      <t>年度</t>
    </r>
  </si>
  <si>
    <t>Taoyuan City
Police Security Fund</t>
    <phoneticPr fontId="2" type="noConversion"/>
  </si>
  <si>
    <t xml:space="preserve">Taoyuan City Economic Park Development and Management Fund </t>
    <phoneticPr fontId="2" type="noConversion"/>
  </si>
  <si>
    <t>Taoyuan City Mazz Rapid Transit Development Fund</t>
    <phoneticPr fontId="2" type="noConversion"/>
  </si>
  <si>
    <t>Taoyuan City Housing Fund</t>
    <phoneticPr fontId="2" type="noConversion"/>
  </si>
  <si>
    <t>Taoyuan County Public Housing Maintain Fund</t>
    <phoneticPr fontId="2" type="noConversion"/>
  </si>
  <si>
    <t>Subtotal</t>
    <phoneticPr fontId="2" type="noConversion"/>
  </si>
  <si>
    <t xml:space="preserve">Taoyuan City Agriculture Development Fund </t>
    <phoneticPr fontId="2" type="noConversion"/>
  </si>
  <si>
    <t>Nonprofit Special Funds</t>
    <phoneticPr fontId="2" type="noConversion"/>
  </si>
  <si>
    <t>Operation Funds</t>
    <phoneticPr fontId="2" type="noConversion"/>
  </si>
  <si>
    <t>Table 6-9.Enterprise Funds and Nonprofit Special Funds Profit-loss (Balance) (Cont.2 End)</t>
    <phoneticPr fontId="2" type="noConversion"/>
  </si>
  <si>
    <r>
      <t>105</t>
    </r>
    <r>
      <rPr>
        <sz val="10"/>
        <color indexed="8"/>
        <rFont val="華康粗圓體"/>
        <family val="3"/>
        <charset val="136"/>
      </rPr>
      <t>年度</t>
    </r>
    <phoneticPr fontId="2" type="noConversion"/>
  </si>
  <si>
    <r>
      <t>98</t>
    </r>
    <r>
      <rPr>
        <sz val="10"/>
        <color theme="1"/>
        <rFont val="華康粗圓體"/>
        <family val="3"/>
        <charset val="136"/>
      </rPr>
      <t>年度</t>
    </r>
  </si>
  <si>
    <r>
      <t>99</t>
    </r>
    <r>
      <rPr>
        <sz val="10"/>
        <color theme="1"/>
        <rFont val="華康粗圓體"/>
        <family val="3"/>
        <charset val="136"/>
      </rPr>
      <t>年度</t>
    </r>
  </si>
  <si>
    <r>
      <t>100</t>
    </r>
    <r>
      <rPr>
        <sz val="10"/>
        <color theme="1"/>
        <rFont val="華康粗圓體"/>
        <family val="3"/>
        <charset val="136"/>
      </rPr>
      <t>年度</t>
    </r>
  </si>
  <si>
    <r>
      <t>101</t>
    </r>
    <r>
      <rPr>
        <sz val="10"/>
        <color theme="1"/>
        <rFont val="華康粗圓體"/>
        <family val="3"/>
        <charset val="136"/>
      </rPr>
      <t>年度</t>
    </r>
  </si>
  <si>
    <r>
      <t>102</t>
    </r>
    <r>
      <rPr>
        <sz val="10"/>
        <color theme="1"/>
        <rFont val="華康粗圓體"/>
        <family val="3"/>
        <charset val="136"/>
      </rPr>
      <t>年度</t>
    </r>
  </si>
  <si>
    <r>
      <t>103</t>
    </r>
    <r>
      <rPr>
        <sz val="10"/>
        <color theme="1"/>
        <rFont val="華康粗圓體"/>
        <family val="3"/>
        <charset val="136"/>
      </rPr>
      <t>年度</t>
    </r>
  </si>
  <si>
    <r>
      <t>104</t>
    </r>
    <r>
      <rPr>
        <sz val="10"/>
        <color theme="1"/>
        <rFont val="華康粗圓體"/>
        <family val="3"/>
        <charset val="136"/>
      </rPr>
      <t>年度</t>
    </r>
  </si>
  <si>
    <r>
      <rPr>
        <sz val="10"/>
        <rFont val="華康粗圓體"/>
        <family val="3"/>
        <charset val="136"/>
      </rPr>
      <t>年　度　別</t>
    </r>
    <phoneticPr fontId="3" type="noConversion"/>
  </si>
  <si>
    <r>
      <rPr>
        <sz val="10"/>
        <rFont val="華康粗圓體"/>
        <family val="3"/>
        <charset val="136"/>
      </rPr>
      <t>原預算</t>
    </r>
    <r>
      <rPr>
        <sz val="10"/>
        <rFont val="Arial Narrow"/>
        <family val="2"/>
      </rPr>
      <t xml:space="preserve"> Original Budgets</t>
    </r>
  </si>
  <si>
    <r>
      <rPr>
        <sz val="10"/>
        <rFont val="華康粗圓體"/>
        <family val="3"/>
        <charset val="136"/>
      </rPr>
      <t>追加減後預算</t>
    </r>
    <r>
      <rPr>
        <sz val="10"/>
        <rFont val="Arial Narrow"/>
        <family val="2"/>
      </rPr>
      <t xml:space="preserve"> Budgets after Reapportionments</t>
    </r>
  </si>
  <si>
    <r>
      <t xml:space="preserve">    98</t>
    </r>
    <r>
      <rPr>
        <sz val="10"/>
        <rFont val="華康粗圓體"/>
        <family val="3"/>
        <charset val="136"/>
      </rPr>
      <t>年度</t>
    </r>
  </si>
  <si>
    <r>
      <t xml:space="preserve">    99</t>
    </r>
    <r>
      <rPr>
        <sz val="10"/>
        <rFont val="華康粗圓體"/>
        <family val="3"/>
        <charset val="136"/>
      </rPr>
      <t>年度</t>
    </r>
  </si>
  <si>
    <r>
      <t xml:space="preserve">    100</t>
    </r>
    <r>
      <rPr>
        <sz val="10"/>
        <rFont val="華康粗圓體"/>
        <family val="3"/>
        <charset val="136"/>
      </rPr>
      <t>年度</t>
    </r>
  </si>
  <si>
    <r>
      <t xml:space="preserve">    101</t>
    </r>
    <r>
      <rPr>
        <sz val="10"/>
        <rFont val="華康粗圓體"/>
        <family val="3"/>
        <charset val="136"/>
      </rPr>
      <t>年度</t>
    </r>
  </si>
  <si>
    <r>
      <t xml:space="preserve">    102</t>
    </r>
    <r>
      <rPr>
        <sz val="10"/>
        <rFont val="華康粗圓體"/>
        <family val="3"/>
        <charset val="136"/>
      </rPr>
      <t>年度</t>
    </r>
  </si>
  <si>
    <r>
      <t xml:space="preserve">    103</t>
    </r>
    <r>
      <rPr>
        <sz val="10"/>
        <rFont val="華康粗圓體"/>
        <family val="3"/>
        <charset val="136"/>
      </rPr>
      <t>年度</t>
    </r>
  </si>
  <si>
    <r>
      <t xml:space="preserve">    104</t>
    </r>
    <r>
      <rPr>
        <sz val="10"/>
        <rFont val="華康粗圓體"/>
        <family val="3"/>
        <charset val="136"/>
      </rPr>
      <t>年度</t>
    </r>
  </si>
  <si>
    <r>
      <t>103</t>
    </r>
    <r>
      <rPr>
        <sz val="10"/>
        <rFont val="華康粗圓體"/>
        <family val="3"/>
        <charset val="136"/>
      </rPr>
      <t xml:space="preserve">年度
</t>
    </r>
    <r>
      <rPr>
        <sz val="10"/>
        <rFont val="Arial Narrow"/>
        <family val="2"/>
      </rPr>
      <t>2014</t>
    </r>
  </si>
  <si>
    <r>
      <rPr>
        <sz val="10"/>
        <rFont val="華康粗圓體"/>
        <family val="3"/>
        <charset val="136"/>
      </rPr>
      <t>福利服務
支　　出</t>
    </r>
  </si>
  <si>
    <r>
      <rPr>
        <sz val="10"/>
        <rFont val="華康粗圓體"/>
        <family val="3"/>
        <charset val="136"/>
      </rPr>
      <t>國民就業
支　　出</t>
    </r>
  </si>
  <si>
    <r>
      <rPr>
        <sz val="10"/>
        <rFont val="華康粗圓體"/>
        <family val="3"/>
        <charset val="136"/>
      </rPr>
      <t>醫療保健
支　　出</t>
    </r>
  </si>
  <si>
    <r>
      <rPr>
        <sz val="10"/>
        <rFont val="華康粗圓體"/>
        <family val="3"/>
        <charset val="136"/>
      </rPr>
      <t>社區發展
支　　出</t>
    </r>
  </si>
  <si>
    <r>
      <rPr>
        <sz val="10"/>
        <rFont val="華康粗圓體"/>
        <family val="3"/>
        <charset val="136"/>
      </rPr>
      <t>環境保護
支　　出</t>
    </r>
  </si>
  <si>
    <r>
      <rPr>
        <sz val="10"/>
        <rFont val="華康粗圓體"/>
        <family val="3"/>
        <charset val="136"/>
      </rPr>
      <t>退休撫卹
給付支出</t>
    </r>
  </si>
  <si>
    <r>
      <rPr>
        <sz val="10"/>
        <rFont val="華康粗圓體"/>
        <family val="3"/>
        <charset val="136"/>
      </rPr>
      <t>退休撫卹
業務支出</t>
    </r>
  </si>
  <si>
    <r>
      <rPr>
        <sz val="10"/>
        <rFont val="華康粗圓體"/>
        <family val="3"/>
        <charset val="136"/>
      </rPr>
      <t>警政支出</t>
    </r>
  </si>
  <si>
    <r>
      <rPr>
        <sz val="10"/>
        <rFont val="華康粗圓體"/>
        <family val="3"/>
        <charset val="136"/>
      </rPr>
      <t>債務付息
支　　出</t>
    </r>
  </si>
  <si>
    <r>
      <rPr>
        <sz val="10"/>
        <rFont val="華康粗圓體"/>
        <family val="3"/>
        <charset val="136"/>
      </rPr>
      <t>專案補助
支　　出</t>
    </r>
  </si>
  <si>
    <r>
      <rPr>
        <sz val="10"/>
        <rFont val="華康粗圓體"/>
        <family val="3"/>
        <charset val="136"/>
      </rPr>
      <t>平衡預算
補助支出</t>
    </r>
  </si>
  <si>
    <r>
      <rPr>
        <sz val="10"/>
        <rFont val="華康粗圓體"/>
        <family val="3"/>
        <charset val="136"/>
      </rPr>
      <t>協助支出</t>
    </r>
  </si>
  <si>
    <r>
      <rPr>
        <sz val="10"/>
        <rFont val="華康粗圓體"/>
        <family val="3"/>
        <charset val="136"/>
      </rPr>
      <t>第　二
預備金</t>
    </r>
  </si>
  <si>
    <r>
      <t xml:space="preserve">   100</t>
    </r>
    <r>
      <rPr>
        <sz val="10"/>
        <rFont val="華康粗圓體"/>
        <family val="3"/>
        <charset val="136"/>
      </rPr>
      <t>年度</t>
    </r>
  </si>
  <si>
    <r>
      <t xml:space="preserve">   101</t>
    </r>
    <r>
      <rPr>
        <sz val="10"/>
        <rFont val="華康粗圓體"/>
        <family val="3"/>
        <charset val="136"/>
      </rPr>
      <t>年度</t>
    </r>
  </si>
  <si>
    <r>
      <t xml:space="preserve">   102</t>
    </r>
    <r>
      <rPr>
        <sz val="10"/>
        <rFont val="華康粗圓體"/>
        <family val="3"/>
        <charset val="136"/>
      </rPr>
      <t>年度</t>
    </r>
  </si>
  <si>
    <r>
      <t xml:space="preserve">   103</t>
    </r>
    <r>
      <rPr>
        <sz val="10"/>
        <rFont val="華康粗圓體"/>
        <family val="3"/>
        <charset val="136"/>
      </rPr>
      <t>年度</t>
    </r>
  </si>
  <si>
    <r>
      <t xml:space="preserve">   104</t>
    </r>
    <r>
      <rPr>
        <sz val="10"/>
        <rFont val="華康粗圓體"/>
        <family val="3"/>
        <charset val="136"/>
      </rPr>
      <t>年度</t>
    </r>
  </si>
  <si>
    <r>
      <rPr>
        <sz val="10"/>
        <rFont val="華康粗圓體"/>
        <family val="3"/>
        <charset val="136"/>
      </rPr>
      <t>追加減後預算</t>
    </r>
    <r>
      <rPr>
        <sz val="10"/>
        <rFont val="Arial Narrow"/>
        <family val="2"/>
      </rPr>
      <t xml:space="preserve"> Budgets after Reapportionments</t>
    </r>
    <phoneticPr fontId="2" type="noConversion"/>
  </si>
  <si>
    <r>
      <t xml:space="preserve">  100</t>
    </r>
    <r>
      <rPr>
        <sz val="10"/>
        <rFont val="華康粗圓體"/>
        <family val="3"/>
        <charset val="136"/>
      </rPr>
      <t>年度</t>
    </r>
  </si>
  <si>
    <r>
      <t xml:space="preserve">  101</t>
    </r>
    <r>
      <rPr>
        <sz val="10"/>
        <rFont val="華康粗圓體"/>
        <family val="3"/>
        <charset val="136"/>
      </rPr>
      <t>年度</t>
    </r>
  </si>
  <si>
    <r>
      <t xml:space="preserve">  102</t>
    </r>
    <r>
      <rPr>
        <sz val="10"/>
        <rFont val="華康粗圓體"/>
        <family val="3"/>
        <charset val="136"/>
      </rPr>
      <t>年度</t>
    </r>
  </si>
  <si>
    <r>
      <t xml:space="preserve">  103</t>
    </r>
    <r>
      <rPr>
        <sz val="10"/>
        <rFont val="華康粗圓體"/>
        <family val="3"/>
        <charset val="136"/>
      </rPr>
      <t>年度</t>
    </r>
  </si>
  <si>
    <r>
      <t xml:space="preserve">  104</t>
    </r>
    <r>
      <rPr>
        <sz val="10"/>
        <rFont val="華康粗圓體"/>
        <family val="3"/>
        <charset val="136"/>
      </rPr>
      <t>年度</t>
    </r>
  </si>
  <si>
    <r>
      <rPr>
        <sz val="10"/>
        <rFont val="華康粗圓體"/>
        <family val="3"/>
        <charset val="136"/>
      </rPr>
      <t>總　　計</t>
    </r>
  </si>
  <si>
    <r>
      <rPr>
        <sz val="10"/>
        <rFont val="華康粗圓體"/>
        <family val="3"/>
        <charset val="136"/>
      </rPr>
      <t>稅課收入</t>
    </r>
  </si>
  <si>
    <r>
      <rPr>
        <sz val="10"/>
        <rFont val="華康粗圓體"/>
        <family val="3"/>
        <charset val="136"/>
      </rPr>
      <t>工程受益費
收　　　入</t>
    </r>
  </si>
  <si>
    <r>
      <rPr>
        <sz val="10"/>
        <rFont val="華康粗圓體"/>
        <family val="3"/>
        <charset val="136"/>
      </rPr>
      <t>罰</t>
    </r>
    <r>
      <rPr>
        <sz val="10"/>
        <rFont val="Arial Narrow"/>
        <family val="2"/>
      </rPr>
      <t xml:space="preserve">  </t>
    </r>
    <r>
      <rPr>
        <sz val="10"/>
        <rFont val="華康粗圓體"/>
        <family val="3"/>
        <charset val="136"/>
      </rPr>
      <t>款</t>
    </r>
    <r>
      <rPr>
        <sz val="10"/>
        <rFont val="Arial Narrow"/>
        <family val="2"/>
      </rPr>
      <t xml:space="preserve">  </t>
    </r>
    <r>
      <rPr>
        <sz val="10"/>
        <rFont val="華康粗圓體"/>
        <family val="3"/>
        <charset val="136"/>
      </rPr>
      <t>及
賠償收入</t>
    </r>
  </si>
  <si>
    <r>
      <rPr>
        <sz val="10"/>
        <rFont val="華康粗圓體"/>
        <family val="3"/>
        <charset val="136"/>
      </rPr>
      <t>規費收入</t>
    </r>
  </si>
  <si>
    <r>
      <rPr>
        <sz val="10"/>
        <rFont val="華康粗圓體"/>
        <family val="3"/>
        <charset val="136"/>
      </rPr>
      <t>信託管理收入</t>
    </r>
  </si>
  <si>
    <r>
      <rPr>
        <sz val="10"/>
        <rFont val="華康粗圓體"/>
        <family val="3"/>
        <charset val="136"/>
      </rPr>
      <t>財產收入</t>
    </r>
  </si>
  <si>
    <r>
      <rPr>
        <sz val="10"/>
        <rFont val="華康粗圓體"/>
        <family val="3"/>
        <charset val="136"/>
      </rPr>
      <t>營業盈餘及
事</t>
    </r>
    <r>
      <rPr>
        <sz val="10"/>
        <rFont val="Arial Narrow"/>
        <family val="2"/>
      </rPr>
      <t xml:space="preserve"> </t>
    </r>
    <r>
      <rPr>
        <sz val="10"/>
        <rFont val="華康粗圓體"/>
        <family val="3"/>
        <charset val="136"/>
      </rPr>
      <t>業</t>
    </r>
    <r>
      <rPr>
        <sz val="10"/>
        <rFont val="Arial Narrow"/>
        <family val="2"/>
      </rPr>
      <t xml:space="preserve"> </t>
    </r>
    <r>
      <rPr>
        <sz val="10"/>
        <rFont val="華康粗圓體"/>
        <family val="3"/>
        <charset val="136"/>
      </rPr>
      <t>收</t>
    </r>
    <r>
      <rPr>
        <sz val="10"/>
        <rFont val="Arial Narrow"/>
        <family val="2"/>
      </rPr>
      <t xml:space="preserve"> </t>
    </r>
    <r>
      <rPr>
        <sz val="10"/>
        <rFont val="華康粗圓體"/>
        <family val="3"/>
        <charset val="136"/>
      </rPr>
      <t>入</t>
    </r>
  </si>
  <si>
    <r>
      <rPr>
        <sz val="10"/>
        <rFont val="華康粗圓體"/>
        <family val="3"/>
        <charset val="136"/>
      </rPr>
      <t>補</t>
    </r>
    <r>
      <rPr>
        <sz val="10"/>
        <rFont val="Arial Narrow"/>
        <family val="2"/>
      </rPr>
      <t xml:space="preserve">  </t>
    </r>
    <r>
      <rPr>
        <sz val="10"/>
        <rFont val="華康粗圓體"/>
        <family val="3"/>
        <charset val="136"/>
      </rPr>
      <t>助</t>
    </r>
    <r>
      <rPr>
        <sz val="10"/>
        <rFont val="Arial Narrow"/>
        <family val="2"/>
      </rPr>
      <t xml:space="preserve">  </t>
    </r>
    <r>
      <rPr>
        <sz val="10"/>
        <rFont val="華康粗圓體"/>
        <family val="3"/>
        <charset val="136"/>
      </rPr>
      <t>及
協助收入</t>
    </r>
  </si>
  <si>
    <r>
      <rPr>
        <sz val="10"/>
        <rFont val="華康粗圓體"/>
        <family val="3"/>
        <charset val="136"/>
      </rPr>
      <t>捐</t>
    </r>
    <r>
      <rPr>
        <sz val="10"/>
        <rFont val="Arial Narrow"/>
        <family val="2"/>
      </rPr>
      <t xml:space="preserve">  </t>
    </r>
    <r>
      <rPr>
        <sz val="10"/>
        <rFont val="華康粗圓體"/>
        <family val="3"/>
        <charset val="136"/>
      </rPr>
      <t>獻</t>
    </r>
    <r>
      <rPr>
        <sz val="10"/>
        <rFont val="Arial Narrow"/>
        <family val="2"/>
      </rPr>
      <t xml:space="preserve">  </t>
    </r>
    <r>
      <rPr>
        <sz val="10"/>
        <rFont val="華康粗圓體"/>
        <family val="3"/>
        <charset val="136"/>
      </rPr>
      <t>及
贈與收入</t>
    </r>
  </si>
  <si>
    <r>
      <rPr>
        <sz val="10"/>
        <rFont val="華康粗圓體"/>
        <family val="3"/>
        <charset val="136"/>
      </rPr>
      <t>其他收入</t>
    </r>
  </si>
  <si>
    <r>
      <rPr>
        <sz val="10"/>
        <rFont val="華康粗圓體"/>
        <family val="3"/>
        <charset val="136"/>
      </rPr>
      <t>稅課收入</t>
    </r>
    <phoneticPr fontId="2" type="noConversion"/>
  </si>
  <si>
    <r>
      <rPr>
        <sz val="10"/>
        <rFont val="華康粗圓體"/>
        <family val="3"/>
        <charset val="136"/>
      </rPr>
      <t>工程受益費
收　　　入</t>
    </r>
    <phoneticPr fontId="2" type="noConversion"/>
  </si>
  <si>
    <r>
      <rPr>
        <sz val="10"/>
        <rFont val="華康粗圓體"/>
        <family val="3"/>
        <charset val="136"/>
      </rPr>
      <t>罰</t>
    </r>
    <r>
      <rPr>
        <sz val="10"/>
        <rFont val="Arial Narrow"/>
        <family val="2"/>
      </rPr>
      <t xml:space="preserve">  </t>
    </r>
    <r>
      <rPr>
        <sz val="10"/>
        <rFont val="華康粗圓體"/>
        <family val="3"/>
        <charset val="136"/>
      </rPr>
      <t>款</t>
    </r>
    <r>
      <rPr>
        <sz val="10"/>
        <rFont val="Arial Narrow"/>
        <family val="2"/>
      </rPr>
      <t xml:space="preserve">  </t>
    </r>
    <r>
      <rPr>
        <sz val="10"/>
        <rFont val="華康粗圓體"/>
        <family val="3"/>
        <charset val="136"/>
      </rPr>
      <t>及
賠償收入</t>
    </r>
    <phoneticPr fontId="2" type="noConversion"/>
  </si>
  <si>
    <r>
      <rPr>
        <sz val="10"/>
        <rFont val="華康粗圓體"/>
        <family val="3"/>
        <charset val="136"/>
      </rPr>
      <t>財產收入</t>
    </r>
    <phoneticPr fontId="2" type="noConversion"/>
  </si>
  <si>
    <r>
      <rPr>
        <sz val="10"/>
        <rFont val="華康粗圓體"/>
        <family val="3"/>
        <charset val="136"/>
      </rPr>
      <t>營業盈餘及
事</t>
    </r>
    <r>
      <rPr>
        <sz val="10"/>
        <rFont val="Arial Narrow"/>
        <family val="2"/>
      </rPr>
      <t xml:space="preserve"> </t>
    </r>
    <r>
      <rPr>
        <sz val="10"/>
        <rFont val="華康粗圓體"/>
        <family val="3"/>
        <charset val="136"/>
      </rPr>
      <t>業</t>
    </r>
    <r>
      <rPr>
        <sz val="10"/>
        <rFont val="Arial Narrow"/>
        <family val="2"/>
      </rPr>
      <t xml:space="preserve"> </t>
    </r>
    <r>
      <rPr>
        <sz val="10"/>
        <rFont val="華康粗圓體"/>
        <family val="3"/>
        <charset val="136"/>
      </rPr>
      <t>收</t>
    </r>
    <r>
      <rPr>
        <sz val="10"/>
        <rFont val="Arial Narrow"/>
        <family val="2"/>
      </rPr>
      <t xml:space="preserve"> </t>
    </r>
    <r>
      <rPr>
        <sz val="10"/>
        <rFont val="華康粗圓體"/>
        <family val="3"/>
        <charset val="136"/>
      </rPr>
      <t>入</t>
    </r>
    <phoneticPr fontId="2" type="noConversion"/>
  </si>
  <si>
    <r>
      <rPr>
        <sz val="10"/>
        <rFont val="華康粗圓體"/>
        <family val="3"/>
        <charset val="136"/>
      </rPr>
      <t>補</t>
    </r>
    <r>
      <rPr>
        <sz val="10"/>
        <rFont val="Arial Narrow"/>
        <family val="2"/>
      </rPr>
      <t xml:space="preserve">  </t>
    </r>
    <r>
      <rPr>
        <sz val="10"/>
        <rFont val="華康粗圓體"/>
        <family val="3"/>
        <charset val="136"/>
      </rPr>
      <t>助</t>
    </r>
    <r>
      <rPr>
        <sz val="10"/>
        <rFont val="Arial Narrow"/>
        <family val="2"/>
      </rPr>
      <t xml:space="preserve">  </t>
    </r>
    <r>
      <rPr>
        <sz val="10"/>
        <rFont val="華康粗圓體"/>
        <family val="3"/>
        <charset val="136"/>
      </rPr>
      <t>及
協助收入</t>
    </r>
    <phoneticPr fontId="2" type="noConversion"/>
  </si>
  <si>
    <r>
      <rPr>
        <sz val="10"/>
        <rFont val="華康粗圓體"/>
        <family val="3"/>
        <charset val="136"/>
      </rPr>
      <t>捐</t>
    </r>
    <r>
      <rPr>
        <sz val="10"/>
        <rFont val="Arial Narrow"/>
        <family val="2"/>
      </rPr>
      <t xml:space="preserve">  </t>
    </r>
    <r>
      <rPr>
        <sz val="10"/>
        <rFont val="華康粗圓體"/>
        <family val="3"/>
        <charset val="136"/>
      </rPr>
      <t>獻</t>
    </r>
    <r>
      <rPr>
        <sz val="10"/>
        <rFont val="Arial Narrow"/>
        <family val="2"/>
      </rPr>
      <t xml:space="preserve">  </t>
    </r>
    <r>
      <rPr>
        <sz val="10"/>
        <rFont val="華康粗圓體"/>
        <family val="3"/>
        <charset val="136"/>
      </rPr>
      <t>及
贈與收入</t>
    </r>
    <phoneticPr fontId="2" type="noConversion"/>
  </si>
  <si>
    <r>
      <rPr>
        <sz val="10"/>
        <rFont val="華康粗圓體"/>
        <family val="3"/>
        <charset val="136"/>
      </rPr>
      <t>說明：</t>
    </r>
    <r>
      <rPr>
        <sz val="10"/>
        <rFont val="Arial Narrow"/>
        <family val="2"/>
      </rPr>
      <t>103</t>
    </r>
    <r>
      <rPr>
        <sz val="10"/>
        <rFont val="華康粗圓體"/>
        <family val="3"/>
        <charset val="136"/>
      </rPr>
      <t>年</t>
    </r>
    <r>
      <rPr>
        <sz val="10"/>
        <rFont val="Arial Narrow"/>
        <family val="2"/>
      </rPr>
      <t>12</t>
    </r>
    <r>
      <rPr>
        <sz val="10"/>
        <rFont val="華康粗圓體"/>
        <family val="3"/>
        <charset val="136"/>
      </rPr>
      <t>月</t>
    </r>
    <r>
      <rPr>
        <sz val="10"/>
        <rFont val="Arial Narrow"/>
        <family val="2"/>
      </rPr>
      <t>25</t>
    </r>
    <r>
      <rPr>
        <sz val="10"/>
        <rFont val="華康粗圓體"/>
        <family val="3"/>
        <charset val="136"/>
      </rPr>
      <t>日本市改制為直轄市，</t>
    </r>
    <r>
      <rPr>
        <sz val="10"/>
        <rFont val="Arial Narrow"/>
        <family val="2"/>
      </rPr>
      <t>104</t>
    </r>
    <r>
      <rPr>
        <sz val="10"/>
        <rFont val="華康粗圓體"/>
        <family val="3"/>
        <charset val="136"/>
      </rPr>
      <t>年度起統計資料含各區（復興區除外）。</t>
    </r>
    <phoneticPr fontId="2" type="noConversion"/>
  </si>
  <si>
    <r>
      <rPr>
        <sz val="10"/>
        <rFont val="華康粗圓體"/>
        <family val="3"/>
        <charset val="136"/>
      </rPr>
      <t>　　　融　資　調　度</t>
    </r>
    <phoneticPr fontId="2" type="noConversion"/>
  </si>
  <si>
    <r>
      <rPr>
        <sz val="10"/>
        <rFont val="華康粗圓體"/>
        <family val="3"/>
        <charset val="136"/>
      </rPr>
      <t>財　源　　</t>
    </r>
    <phoneticPr fontId="2" type="noConversion"/>
  </si>
  <si>
    <r>
      <rPr>
        <sz val="10"/>
        <rFont val="華康粗圓體"/>
        <family val="3"/>
        <charset val="136"/>
      </rPr>
      <t xml:space="preserve">補助及協助依存度
</t>
    </r>
    <r>
      <rPr>
        <sz val="10"/>
        <rFont val="Arial Narrow"/>
        <family val="2"/>
      </rPr>
      <t>(%)</t>
    </r>
    <phoneticPr fontId="2" type="noConversion"/>
  </si>
  <si>
    <r>
      <rPr>
        <sz val="10"/>
        <rFont val="華康粗圓體"/>
        <family val="3"/>
        <charset val="136"/>
      </rPr>
      <t>移用以前年度
歲計賸餘</t>
    </r>
    <phoneticPr fontId="2" type="noConversion"/>
  </si>
  <si>
    <r>
      <rPr>
        <sz val="10"/>
        <rFont val="華康粗圓體"/>
        <family val="3"/>
        <charset val="136"/>
      </rPr>
      <t>其他
支出</t>
    </r>
    <phoneticPr fontId="2" type="noConversion"/>
  </si>
  <si>
    <r>
      <rPr>
        <sz val="13"/>
        <rFont val="華康粗圓體"/>
        <family val="3"/>
        <charset val="136"/>
      </rPr>
      <t>表</t>
    </r>
    <r>
      <rPr>
        <sz val="13"/>
        <rFont val="Arial Narrow"/>
        <family val="2"/>
      </rPr>
      <t>6-3</t>
    </r>
    <r>
      <rPr>
        <sz val="13"/>
        <rFont val="華康粗圓體"/>
        <family val="3"/>
        <charset val="136"/>
      </rPr>
      <t>、歲入預決算－按來源別分</t>
    </r>
    <phoneticPr fontId="3" type="noConversion"/>
  </si>
  <si>
    <t>Table 6-4. The Budget and Final Accounts of Annual Expenditures by Functions (Cont. 3 End)</t>
    <phoneticPr fontId="3" type="noConversion"/>
  </si>
  <si>
    <r>
      <t xml:space="preserve">    105</t>
    </r>
    <r>
      <rPr>
        <sz val="10"/>
        <rFont val="華康粗圓體"/>
        <family val="3"/>
        <charset val="136"/>
      </rPr>
      <t>年度</t>
    </r>
  </si>
  <si>
    <r>
      <t>104</t>
    </r>
    <r>
      <rPr>
        <sz val="10"/>
        <rFont val="華康粗圓體"/>
        <family val="3"/>
        <charset val="136"/>
      </rPr>
      <t xml:space="preserve">年度
</t>
    </r>
    <r>
      <rPr>
        <sz val="10"/>
        <rFont val="Arial Narrow"/>
        <family val="2"/>
      </rPr>
      <t>2015</t>
    </r>
  </si>
  <si>
    <r>
      <t xml:space="preserve">   105</t>
    </r>
    <r>
      <rPr>
        <sz val="10"/>
        <rFont val="華康粗圓體"/>
        <family val="3"/>
        <charset val="136"/>
      </rPr>
      <t>年度</t>
    </r>
  </si>
  <si>
    <r>
      <t xml:space="preserve">  105</t>
    </r>
    <r>
      <rPr>
        <sz val="10"/>
        <rFont val="華康粗圓體"/>
        <family val="3"/>
        <charset val="136"/>
      </rPr>
      <t>年度</t>
    </r>
  </si>
  <si>
    <r>
      <rPr>
        <b/>
        <sz val="10"/>
        <rFont val="華康粗圓體"/>
        <family val="3"/>
        <charset val="136"/>
      </rPr>
      <t>規費及
罰鍰收入</t>
    </r>
    <phoneticPr fontId="2" type="noConversion"/>
  </si>
  <si>
    <t>Table 6-4. The Budget and Final Accounts of Annual Expenditures by Functions (Cont. 1)</t>
    <phoneticPr fontId="3" type="noConversion"/>
  </si>
  <si>
    <r>
      <rPr>
        <sz val="10"/>
        <rFont val="華康粗圓體"/>
        <family val="3"/>
        <charset val="136"/>
      </rPr>
      <t xml:space="preserve">經濟發展支出
</t>
    </r>
    <r>
      <rPr>
        <sz val="10"/>
        <rFont val="Arial Narrow"/>
        <family val="2"/>
      </rPr>
      <t>Expenditures for Economic Development</t>
    </r>
    <phoneticPr fontId="2" type="noConversion"/>
  </si>
  <si>
    <r>
      <rPr>
        <sz val="10"/>
        <rFont val="華康粗圓體"/>
        <family val="3"/>
        <charset val="136"/>
      </rPr>
      <t>支出</t>
    </r>
    <phoneticPr fontId="3" type="noConversion"/>
  </si>
  <si>
    <r>
      <rPr>
        <sz val="10"/>
        <rFont val="華康粗圓體"/>
        <family val="3"/>
        <charset val="136"/>
      </rPr>
      <t>作業基金</t>
    </r>
    <phoneticPr fontId="2" type="noConversion"/>
  </si>
  <si>
    <r>
      <rPr>
        <sz val="10"/>
        <rFont val="華康粗圓體"/>
        <family val="3"/>
        <charset val="136"/>
      </rPr>
      <t>特別收入基金</t>
    </r>
    <r>
      <rPr>
        <sz val="10"/>
        <rFont val="Arial Narrow"/>
        <family val="2"/>
      </rPr>
      <t xml:space="preserve">   Special Revenue Funds</t>
    </r>
    <phoneticPr fontId="2" type="noConversion"/>
  </si>
  <si>
    <r>
      <rPr>
        <sz val="10"/>
        <color indexed="8"/>
        <rFont val="華康粗圓體"/>
        <family val="3"/>
        <charset val="136"/>
      </rPr>
      <t>桃園市有線
廣播電視事業
發展基金</t>
    </r>
    <phoneticPr fontId="2" type="noConversion"/>
  </si>
  <si>
    <r>
      <rPr>
        <sz val="10"/>
        <color theme="1"/>
        <rFont val="華康粗圓體"/>
        <family val="3"/>
        <charset val="136"/>
      </rPr>
      <t>桃園市
消防人員
安全基金</t>
    </r>
    <phoneticPr fontId="2" type="noConversion"/>
  </si>
  <si>
    <t>Unit : N.T.$1,000 ; %</t>
    <phoneticPr fontId="3" type="noConversion"/>
  </si>
  <si>
    <r>
      <t>106</t>
    </r>
    <r>
      <rPr>
        <sz val="10"/>
        <rFont val="華康粗圓體"/>
        <family val="3"/>
        <charset val="136"/>
      </rPr>
      <t>年度</t>
    </r>
    <r>
      <rPr>
        <sz val="10"/>
        <rFont val="Arial Narrow"/>
        <family val="2"/>
      </rPr>
      <t xml:space="preserve">  2017</t>
    </r>
    <phoneticPr fontId="2" type="noConversion"/>
  </si>
  <si>
    <t>-</t>
    <phoneticPr fontId="2" type="noConversion"/>
  </si>
  <si>
    <r>
      <rPr>
        <b/>
        <sz val="10"/>
        <rFont val="華康粗圓體"/>
        <family val="3"/>
        <charset val="136"/>
      </rPr>
      <t>總</t>
    </r>
    <r>
      <rPr>
        <b/>
        <sz val="10"/>
        <rFont val="Arial Narrow"/>
        <family val="2"/>
      </rPr>
      <t xml:space="preserve">                </t>
    </r>
    <r>
      <rPr>
        <b/>
        <sz val="10"/>
        <rFont val="華康粗圓體"/>
        <family val="3"/>
        <charset val="136"/>
      </rPr>
      <t>計</t>
    </r>
    <phoneticPr fontId="3" type="noConversion"/>
  </si>
  <si>
    <r>
      <rPr>
        <b/>
        <sz val="10"/>
        <rFont val="華康粗圓體"/>
        <family val="3"/>
        <charset val="136"/>
      </rPr>
      <t>營業基金</t>
    </r>
  </si>
  <si>
    <r>
      <rPr>
        <sz val="10"/>
        <rFont val="華康粗圓體"/>
        <family val="3"/>
        <charset val="136"/>
      </rPr>
      <t>桃園航空城股份有限公司</t>
    </r>
  </si>
  <si>
    <r>
      <rPr>
        <sz val="10"/>
        <rFont val="華康粗圓體"/>
        <family val="3"/>
        <charset val="136"/>
      </rPr>
      <t>桃園大眾捷運股份有限公司</t>
    </r>
  </si>
  <si>
    <r>
      <rPr>
        <sz val="10"/>
        <rFont val="華康粗圓體"/>
        <family val="3"/>
        <charset val="136"/>
      </rPr>
      <t>桃園果菜市場股份有限公司</t>
    </r>
  </si>
  <si>
    <r>
      <rPr>
        <b/>
        <sz val="10"/>
        <rFont val="華康粗圓體"/>
        <family val="3"/>
        <charset val="136"/>
      </rPr>
      <t>作業基金</t>
    </r>
    <phoneticPr fontId="3" type="noConversion"/>
  </si>
  <si>
    <r>
      <rPr>
        <sz val="10"/>
        <rFont val="華康粗圓體"/>
        <family val="3"/>
        <charset val="136"/>
      </rPr>
      <t>桃園市醫療作業基金</t>
    </r>
  </si>
  <si>
    <r>
      <rPr>
        <sz val="10"/>
        <rFont val="華康粗圓體"/>
        <family val="3"/>
        <charset val="136"/>
      </rPr>
      <t>桃園市土地重劃基金</t>
    </r>
  </si>
  <si>
    <r>
      <rPr>
        <sz val="10"/>
        <rFont val="華康粗圓體"/>
        <family val="3"/>
        <charset val="136"/>
      </rPr>
      <t>桃園市實施平均地權基金</t>
    </r>
  </si>
  <si>
    <r>
      <rPr>
        <sz val="10"/>
        <rFont val="華康粗圓體"/>
        <family val="3"/>
        <charset val="136"/>
      </rPr>
      <t>桃園市都市更新基金</t>
    </r>
  </si>
  <si>
    <r>
      <rPr>
        <sz val="10"/>
        <rFont val="華康粗圓體"/>
        <family val="3"/>
        <charset val="136"/>
      </rPr>
      <t>桃園市住宅基金</t>
    </r>
  </si>
  <si>
    <r>
      <rPr>
        <sz val="10"/>
        <rFont val="華康粗圓體"/>
        <family val="3"/>
        <charset val="136"/>
      </rPr>
      <t>桃園市公教人員住宅貸款及急難貸款基金</t>
    </r>
  </si>
  <si>
    <r>
      <rPr>
        <sz val="10"/>
        <rFont val="華康粗圓體"/>
        <family val="3"/>
        <charset val="136"/>
      </rPr>
      <t>桃園市產業園區開發管理基金</t>
    </r>
  </si>
  <si>
    <r>
      <rPr>
        <sz val="10"/>
        <rFont val="華康粗圓體"/>
        <family val="3"/>
        <charset val="136"/>
      </rPr>
      <t>桃園市停車場作業基金</t>
    </r>
  </si>
  <si>
    <r>
      <rPr>
        <sz val="10"/>
        <rFont val="華康粗圓體"/>
        <family val="3"/>
        <charset val="136"/>
      </rPr>
      <t>桃園市軌道建設發展基金</t>
    </r>
  </si>
  <si>
    <r>
      <rPr>
        <sz val="10"/>
        <rFont val="華康粗圓體"/>
        <family val="3"/>
        <charset val="136"/>
      </rPr>
      <t>桃園市身心障礙者就業基金</t>
    </r>
  </si>
  <si>
    <r>
      <rPr>
        <sz val="10"/>
        <rFont val="華康粗圓體"/>
        <family val="3"/>
        <charset val="136"/>
      </rPr>
      <t>桃園國際機場航空噪音防制費及回饋金基金</t>
    </r>
  </si>
  <si>
    <r>
      <rPr>
        <sz val="10"/>
        <rFont val="華康粗圓體"/>
        <family val="3"/>
        <charset val="136"/>
      </rPr>
      <t>桃園市區域垃圾處理廠場回饋金基金</t>
    </r>
  </si>
  <si>
    <r>
      <rPr>
        <sz val="10"/>
        <rFont val="華康粗圓體"/>
        <family val="3"/>
        <charset val="136"/>
      </rPr>
      <t>桃園市警察人員安全基金</t>
    </r>
  </si>
  <si>
    <r>
      <rPr>
        <sz val="10"/>
        <rFont val="華康粗圓體"/>
        <family val="3"/>
        <charset val="136"/>
      </rPr>
      <t>桃園市公益彩券盈餘分配基金</t>
    </r>
  </si>
  <si>
    <r>
      <rPr>
        <sz val="10"/>
        <rFont val="華康粗圓體"/>
        <family val="3"/>
        <charset val="136"/>
      </rPr>
      <t>桃園市共同管道管理基金</t>
    </r>
  </si>
  <si>
    <r>
      <rPr>
        <sz val="10"/>
        <rFont val="華康粗圓體"/>
        <family val="3"/>
        <charset val="136"/>
      </rPr>
      <t>桃園市勞工權益基金</t>
    </r>
  </si>
  <si>
    <r>
      <rPr>
        <sz val="10"/>
        <rFont val="華康粗圓體"/>
        <family val="3"/>
        <charset val="136"/>
      </rPr>
      <t>桃園市建築物無障礙設備與設施改善基金</t>
    </r>
  </si>
  <si>
    <t>Taoyuan City
Air Pollution Control Fund</t>
    <phoneticPr fontId="2" type="noConversion"/>
  </si>
  <si>
    <t>Taoyuan City
Water Pollution Control Fund</t>
    <phoneticPr fontId="2" type="noConversion"/>
  </si>
  <si>
    <t>Note : 1. Taoyuan was reorganized and changed its name to Taoyuan City on 25th of  December, 2014. Except Fuxing District,</t>
    <phoneticPr fontId="2" type="noConversion"/>
  </si>
  <si>
    <t>Expenditures for Legislative</t>
    <phoneticPr fontId="2" type="noConversion"/>
  </si>
  <si>
    <r>
      <rPr>
        <b/>
        <sz val="10"/>
        <rFont val="華康粗圓體"/>
        <family val="3"/>
        <charset val="136"/>
      </rPr>
      <t>特別收入基金</t>
    </r>
    <phoneticPr fontId="3" type="noConversion"/>
  </si>
  <si>
    <r>
      <rPr>
        <sz val="10"/>
        <rFont val="華康粗圓體"/>
        <family val="3"/>
        <charset val="136"/>
      </rPr>
      <t>桃園市有線廣播電視事業發展基金</t>
    </r>
  </si>
  <si>
    <r>
      <rPr>
        <sz val="10"/>
        <rFont val="華康粗圓體"/>
        <family val="3"/>
        <charset val="136"/>
      </rPr>
      <t>桃園市道路基金</t>
    </r>
  </si>
  <si>
    <r>
      <rPr>
        <sz val="10"/>
        <rFont val="華康粗圓體"/>
        <family val="3"/>
        <charset val="136"/>
      </rPr>
      <t>桃園市農業發展基金</t>
    </r>
  </si>
  <si>
    <r>
      <rPr>
        <sz val="10"/>
        <rFont val="華康粗圓體"/>
        <family val="3"/>
        <charset val="136"/>
      </rPr>
      <t>桃園市食品安全保護基金</t>
    </r>
    <phoneticPr fontId="2" type="noConversion"/>
  </si>
  <si>
    <r>
      <rPr>
        <sz val="10"/>
        <rFont val="華康粗圓體"/>
        <family val="3"/>
        <charset val="136"/>
      </rPr>
      <t>桃園市消防人員安全基金</t>
    </r>
  </si>
  <si>
    <r>
      <rPr>
        <sz val="10"/>
        <rFont val="華康粗圓體"/>
        <family val="3"/>
        <charset val="136"/>
      </rPr>
      <t>桃園市食品安全保護基金</t>
    </r>
  </si>
  <si>
    <r>
      <rPr>
        <sz val="10"/>
        <rFont val="華康粗圓體"/>
        <family val="3"/>
        <charset val="136"/>
      </rPr>
      <t>桃園市地方教育發展基金</t>
    </r>
  </si>
  <si>
    <r>
      <rPr>
        <sz val="10"/>
        <color rgb="FFFF0000"/>
        <rFont val="華康粗圓體"/>
        <family val="3"/>
        <charset val="136"/>
      </rPr>
      <t>桃園市有線廣播電視事業發展基金</t>
    </r>
  </si>
  <si>
    <r>
      <rPr>
        <sz val="10"/>
        <color rgb="FFFF0000"/>
        <rFont val="華康粗圓體"/>
        <family val="3"/>
        <charset val="136"/>
      </rPr>
      <t>桃園市農業發展基金</t>
    </r>
  </si>
  <si>
    <r>
      <rPr>
        <sz val="10"/>
        <color rgb="FFFF0000"/>
        <rFont val="華康粗圓體"/>
        <family val="3"/>
        <charset val="136"/>
      </rPr>
      <t>桃園市消防人員安全基金</t>
    </r>
  </si>
  <si>
    <r>
      <rPr>
        <sz val="10"/>
        <color rgb="FFFF0000"/>
        <rFont val="華康粗圓體"/>
        <family val="3"/>
        <charset val="136"/>
      </rPr>
      <t>桃園市地方教育發展基金</t>
    </r>
  </si>
  <si>
    <r>
      <rPr>
        <sz val="10"/>
        <rFont val="華康粗圓體"/>
        <family val="3"/>
        <charset val="136"/>
      </rPr>
      <t>福利服務支出</t>
    </r>
  </si>
  <si>
    <r>
      <rPr>
        <sz val="10"/>
        <rFont val="華康粗圓體"/>
        <family val="3"/>
        <charset val="136"/>
      </rPr>
      <t>醫療保健支出</t>
    </r>
  </si>
  <si>
    <r>
      <rPr>
        <sz val="10"/>
        <rFont val="華康粗圓體"/>
        <family val="3"/>
        <charset val="136"/>
      </rPr>
      <t>社區發展支出</t>
    </r>
  </si>
  <si>
    <r>
      <rPr>
        <sz val="10"/>
        <rFont val="華康粗圓體"/>
        <family val="3"/>
        <charset val="136"/>
      </rPr>
      <t>環境保護支出</t>
    </r>
  </si>
  <si>
    <r>
      <rPr>
        <sz val="10"/>
        <rFont val="華康粗圓體"/>
        <family val="3"/>
        <charset val="136"/>
      </rPr>
      <t>退休撫卹給付支出</t>
    </r>
  </si>
  <si>
    <r>
      <rPr>
        <sz val="10"/>
        <rFont val="華康粗圓體"/>
        <family val="3"/>
        <charset val="136"/>
      </rPr>
      <t>債務付息支出</t>
    </r>
  </si>
  <si>
    <r>
      <rPr>
        <sz val="10"/>
        <rFont val="華康粗圓體"/>
        <family val="3"/>
        <charset val="136"/>
      </rPr>
      <t>平衡預算補助支出</t>
    </r>
  </si>
  <si>
    <r>
      <rPr>
        <sz val="10"/>
        <rFont val="華康粗圓體"/>
        <family val="3"/>
        <charset val="136"/>
      </rPr>
      <t>第二預備金</t>
    </r>
  </si>
  <si>
    <r>
      <rPr>
        <sz val="10"/>
        <rFont val="華康粗圓體"/>
        <family val="3"/>
        <charset val="136"/>
      </rPr>
      <t>其他支出</t>
    </r>
  </si>
  <si>
    <r>
      <rPr>
        <sz val="10"/>
        <rFont val="華康粗圓體"/>
        <family val="3"/>
        <charset val="136"/>
      </rPr>
      <t>行政支出</t>
    </r>
  </si>
  <si>
    <r>
      <rPr>
        <sz val="10"/>
        <rFont val="華康粗圓體"/>
        <family val="3"/>
        <charset val="136"/>
      </rPr>
      <t>民政支出</t>
    </r>
  </si>
  <si>
    <r>
      <rPr>
        <sz val="10"/>
        <rFont val="華康粗圓體"/>
        <family val="3"/>
        <charset val="136"/>
      </rPr>
      <t>財務支出</t>
    </r>
  </si>
  <si>
    <r>
      <rPr>
        <sz val="10"/>
        <rFont val="華康粗圓體"/>
        <family val="3"/>
        <charset val="136"/>
      </rPr>
      <t>教育支出</t>
    </r>
  </si>
  <si>
    <r>
      <rPr>
        <sz val="10"/>
        <rFont val="華康粗圓體"/>
        <family val="3"/>
        <charset val="136"/>
      </rPr>
      <t>文化支出</t>
    </r>
  </si>
  <si>
    <r>
      <rPr>
        <sz val="10"/>
        <rFont val="華康粗圓體"/>
        <family val="3"/>
        <charset val="136"/>
      </rPr>
      <t>農業支出</t>
    </r>
  </si>
  <si>
    <r>
      <rPr>
        <sz val="10"/>
        <rFont val="華康粗圓體"/>
        <family val="3"/>
        <charset val="136"/>
      </rPr>
      <t>工業支出</t>
    </r>
  </si>
  <si>
    <r>
      <rPr>
        <sz val="10"/>
        <rFont val="華康粗圓體"/>
        <family val="3"/>
        <charset val="136"/>
      </rPr>
      <t>其他經濟服務支出</t>
    </r>
  </si>
  <si>
    <r>
      <rPr>
        <sz val="10"/>
        <rFont val="華康粗圓體"/>
        <family val="3"/>
        <charset val="136"/>
      </rPr>
      <t>社會保險支出</t>
    </r>
  </si>
  <si>
    <r>
      <rPr>
        <sz val="10"/>
        <rFont val="華康粗圓體"/>
        <family val="3"/>
        <charset val="136"/>
      </rPr>
      <t>社會救助支出</t>
    </r>
  </si>
  <si>
    <r>
      <rPr>
        <sz val="10"/>
        <rFont val="華康粗圓體"/>
        <family val="3"/>
        <charset val="136"/>
      </rPr>
      <t>稅課收入</t>
    </r>
    <r>
      <rPr>
        <sz val="10"/>
        <rFont val="Arial Narrow"/>
        <family val="2"/>
      </rPr>
      <t xml:space="preserve">                    </t>
    </r>
  </si>
  <si>
    <r>
      <rPr>
        <sz val="10"/>
        <rFont val="華康粗圓體"/>
        <family val="3"/>
        <charset val="136"/>
      </rPr>
      <t>工程受益費收入</t>
    </r>
    <r>
      <rPr>
        <sz val="10"/>
        <rFont val="Arial Narrow"/>
        <family val="2"/>
      </rPr>
      <t xml:space="preserve">                    </t>
    </r>
  </si>
  <si>
    <r>
      <rPr>
        <sz val="10"/>
        <rFont val="華康粗圓體"/>
        <family val="3"/>
        <charset val="136"/>
      </rPr>
      <t>罰款及賠償收入</t>
    </r>
    <r>
      <rPr>
        <sz val="10"/>
        <rFont val="Arial Narrow"/>
        <family val="2"/>
      </rPr>
      <t xml:space="preserve">              </t>
    </r>
  </si>
  <si>
    <r>
      <rPr>
        <sz val="10"/>
        <rFont val="華康粗圓體"/>
        <family val="3"/>
        <charset val="136"/>
      </rPr>
      <t>規費收入</t>
    </r>
    <r>
      <rPr>
        <sz val="10"/>
        <rFont val="Arial Narrow"/>
        <family val="2"/>
      </rPr>
      <t xml:space="preserve">                    </t>
    </r>
  </si>
  <si>
    <r>
      <rPr>
        <sz val="10"/>
        <rFont val="華康粗圓體"/>
        <family val="3"/>
        <charset val="136"/>
      </rPr>
      <t>財產收入</t>
    </r>
    <r>
      <rPr>
        <sz val="10"/>
        <rFont val="Arial Narrow"/>
        <family val="2"/>
      </rPr>
      <t xml:space="preserve">                    </t>
    </r>
  </si>
  <si>
    <r>
      <rPr>
        <sz val="10"/>
        <rFont val="華康粗圓體"/>
        <family val="3"/>
        <charset val="136"/>
      </rPr>
      <t>營業盈餘及事業收入</t>
    </r>
  </si>
  <si>
    <r>
      <rPr>
        <sz val="10"/>
        <rFont val="華康粗圓體"/>
        <family val="3"/>
        <charset val="136"/>
      </rPr>
      <t>補助及協助收入</t>
    </r>
    <r>
      <rPr>
        <sz val="10"/>
        <rFont val="Arial Narrow"/>
        <family val="2"/>
      </rPr>
      <t xml:space="preserve">              </t>
    </r>
  </si>
  <si>
    <r>
      <rPr>
        <sz val="10"/>
        <rFont val="華康粗圓體"/>
        <family val="3"/>
        <charset val="136"/>
      </rPr>
      <t>捐獻及贈與收入</t>
    </r>
    <r>
      <rPr>
        <sz val="10"/>
        <rFont val="Arial Narrow"/>
        <family val="2"/>
      </rPr>
      <t xml:space="preserve">              </t>
    </r>
  </si>
  <si>
    <r>
      <rPr>
        <sz val="10"/>
        <rFont val="華康粗圓體"/>
        <family val="3"/>
        <charset val="136"/>
      </rPr>
      <t>其他收入</t>
    </r>
    <r>
      <rPr>
        <sz val="10"/>
        <rFont val="Arial Narrow"/>
        <family val="2"/>
      </rPr>
      <t xml:space="preserve">                    </t>
    </r>
  </si>
  <si>
    <r>
      <rPr>
        <sz val="10"/>
        <color theme="0"/>
        <rFont val="華康粗圓體"/>
        <family val="3"/>
        <charset val="136"/>
      </rPr>
      <t>說明：</t>
    </r>
    <r>
      <rPr>
        <sz val="10"/>
        <rFont val="Arial Narrow"/>
        <family val="2"/>
      </rPr>
      <t>2.</t>
    </r>
    <r>
      <rPr>
        <sz val="10"/>
        <rFont val="華康粗圓體"/>
        <family val="3"/>
        <charset val="136"/>
      </rPr>
      <t>中央銀行、中央存款保險公司及信用卡公司不納入統計。</t>
    </r>
    <phoneticPr fontId="2" type="noConversion"/>
  </si>
  <si>
    <r>
      <rPr>
        <sz val="10"/>
        <color theme="0"/>
        <rFont val="Arial Narrow"/>
        <family val="2"/>
      </rPr>
      <t>Note :</t>
    </r>
    <r>
      <rPr>
        <sz val="10"/>
        <rFont val="Arial Narrow"/>
        <family val="2"/>
      </rPr>
      <t>the data of every district has been included from 2015.</t>
    </r>
    <phoneticPr fontId="2" type="noConversion"/>
  </si>
  <si>
    <t xml:space="preserve">Note: 1. Revenues of extra-budget includes removal of funds, advance receipt (including advance tax income), recovery of </t>
    <phoneticPr fontId="2" type="noConversion"/>
  </si>
  <si>
    <r>
      <rPr>
        <sz val="10"/>
        <color theme="0"/>
        <rFont val="Arial Narrow"/>
        <family val="2"/>
      </rPr>
      <t xml:space="preserve">Note: 1. </t>
    </r>
    <r>
      <rPr>
        <sz val="10"/>
        <rFont val="Arial Narrow"/>
        <family val="2"/>
      </rPr>
      <t xml:space="preserve">previous years' annual revenue, income from custody fees, short-term loans,  borrowed funds or overdraft. </t>
    </r>
    <phoneticPr fontId="2" type="noConversion"/>
  </si>
  <si>
    <r>
      <rPr>
        <sz val="10"/>
        <color theme="0"/>
        <rFont val="Arial Narrow"/>
        <family val="2"/>
      </rPr>
      <t xml:space="preserve">Note: </t>
    </r>
    <r>
      <rPr>
        <sz val="10"/>
        <rFont val="Arial Narrow"/>
        <family val="2"/>
      </rPr>
      <t>3. From 2015, amount of "Balances of Treasuries" at the end of December excludes unpresented check.</t>
    </r>
    <phoneticPr fontId="2" type="noConversion"/>
  </si>
  <si>
    <r>
      <rPr>
        <sz val="10"/>
        <color theme="0"/>
        <rFont val="華康粗圓體"/>
        <family val="3"/>
        <charset val="136"/>
      </rPr>
      <t>說明：</t>
    </r>
    <r>
      <rPr>
        <sz val="10"/>
        <color theme="0"/>
        <rFont val="Arial Narrow"/>
        <family val="2"/>
      </rPr>
      <t>1.</t>
    </r>
    <r>
      <rPr>
        <sz val="10"/>
        <rFont val="華康粗圓體"/>
        <family val="3"/>
        <charset val="136"/>
      </rPr>
      <t>及借入款或透支款等項。</t>
    </r>
    <phoneticPr fontId="2" type="noConversion"/>
  </si>
  <si>
    <r>
      <t>105</t>
    </r>
    <r>
      <rPr>
        <sz val="10"/>
        <rFont val="華康粗圓體"/>
        <family val="3"/>
        <charset val="136"/>
      </rPr>
      <t>年度</t>
    </r>
    <r>
      <rPr>
        <sz val="10"/>
        <rFont val="Arial Narrow"/>
        <family val="2"/>
      </rPr>
      <t xml:space="preserve">  2016</t>
    </r>
    <phoneticPr fontId="2" type="noConversion"/>
  </si>
  <si>
    <r>
      <rPr>
        <sz val="10"/>
        <rFont val="華康粗圓體"/>
        <family val="3"/>
        <charset val="136"/>
      </rPr>
      <t>資料來源：本府財政局。</t>
    </r>
    <phoneticPr fontId="3" type="noConversion"/>
  </si>
  <si>
    <r>
      <rPr>
        <sz val="10"/>
        <color theme="0"/>
        <rFont val="華康粗圓體"/>
        <family val="3"/>
        <charset val="136"/>
      </rPr>
      <t>說明：</t>
    </r>
    <r>
      <rPr>
        <sz val="10"/>
        <color theme="0"/>
        <rFont val="Arial Narrow"/>
        <family val="2"/>
      </rPr>
      <t>2.</t>
    </r>
    <r>
      <rPr>
        <sz val="10"/>
        <rFont val="華康粗圓體"/>
        <family val="3"/>
        <charset val="136"/>
      </rPr>
      <t>還本支出等項。</t>
    </r>
    <phoneticPr fontId="2" type="noConversion"/>
  </si>
  <si>
    <r>
      <rPr>
        <sz val="10"/>
        <color theme="0"/>
        <rFont val="華康粗圓體"/>
        <family val="3"/>
        <charset val="136"/>
      </rPr>
      <t>說明：</t>
    </r>
    <r>
      <rPr>
        <sz val="10"/>
        <rFont val="Arial Narrow"/>
        <family val="2"/>
      </rPr>
      <t>3.</t>
    </r>
    <r>
      <rPr>
        <sz val="10"/>
        <rFont val="華康粗圓體"/>
        <family val="3"/>
        <charset val="136"/>
      </rPr>
      <t>自</t>
    </r>
    <r>
      <rPr>
        <sz val="10"/>
        <rFont val="Arial Narrow"/>
        <family val="2"/>
      </rPr>
      <t>104</t>
    </r>
    <r>
      <rPr>
        <sz val="10"/>
        <rFont val="華康粗圓體"/>
        <family val="3"/>
        <charset val="136"/>
      </rPr>
      <t>年起</t>
    </r>
    <r>
      <rPr>
        <sz val="10"/>
        <rFont val="Arial Narrow"/>
        <family val="2"/>
      </rPr>
      <t>12</t>
    </r>
    <r>
      <rPr>
        <sz val="10"/>
        <rFont val="華康粗圓體"/>
        <family val="3"/>
        <charset val="136"/>
      </rPr>
      <t>月公庫結存未含未兌付支票款。</t>
    </r>
    <phoneticPr fontId="2" type="noConversion"/>
  </si>
  <si>
    <r>
      <rPr>
        <sz val="10"/>
        <color theme="0"/>
        <rFont val="華康粗圓體"/>
        <family val="3"/>
        <charset val="136"/>
      </rPr>
      <t>說明：</t>
    </r>
    <r>
      <rPr>
        <sz val="10"/>
        <rFont val="Arial Narrow"/>
        <family val="2"/>
      </rPr>
      <t>4.103</t>
    </r>
    <r>
      <rPr>
        <sz val="10"/>
        <rFont val="華康粗圓體"/>
        <family val="3"/>
        <charset val="136"/>
      </rPr>
      <t>年</t>
    </r>
    <r>
      <rPr>
        <sz val="10"/>
        <rFont val="Arial Narrow"/>
        <family val="2"/>
      </rPr>
      <t>12</t>
    </r>
    <r>
      <rPr>
        <sz val="10"/>
        <rFont val="華康粗圓體"/>
        <family val="3"/>
        <charset val="136"/>
      </rPr>
      <t>月</t>
    </r>
    <r>
      <rPr>
        <sz val="10"/>
        <rFont val="Arial Narrow"/>
        <family val="2"/>
      </rPr>
      <t>25</t>
    </r>
    <r>
      <rPr>
        <sz val="10"/>
        <rFont val="華康粗圓體"/>
        <family val="3"/>
        <charset val="136"/>
      </rPr>
      <t>日本市改制為直轄市，</t>
    </r>
    <r>
      <rPr>
        <sz val="10"/>
        <rFont val="Arial Narrow"/>
        <family val="2"/>
      </rPr>
      <t>104</t>
    </r>
    <r>
      <rPr>
        <sz val="10"/>
        <rFont val="華康粗圓體"/>
        <family val="3"/>
        <charset val="136"/>
      </rPr>
      <t>年度起統計資料含各區（復興區除外）。</t>
    </r>
    <phoneticPr fontId="2" type="noConversion"/>
  </si>
  <si>
    <r>
      <rPr>
        <sz val="10"/>
        <rFont val="華康粗圓體"/>
        <family val="3"/>
        <charset val="136"/>
      </rPr>
      <t>非營業特種基金</t>
    </r>
    <phoneticPr fontId="2" type="noConversion"/>
  </si>
  <si>
    <r>
      <t>106</t>
    </r>
    <r>
      <rPr>
        <sz val="10"/>
        <color indexed="8"/>
        <rFont val="華康粗圓體"/>
        <family val="3"/>
        <charset val="136"/>
      </rPr>
      <t>年度</t>
    </r>
    <phoneticPr fontId="2" type="noConversion"/>
  </si>
  <si>
    <r>
      <rPr>
        <sz val="10"/>
        <rFont val="華康粗圓體"/>
        <family val="3"/>
        <charset val="136"/>
      </rPr>
      <t>桃園市環境保護基金</t>
    </r>
    <phoneticPr fontId="2" type="noConversion"/>
  </si>
  <si>
    <r>
      <rPr>
        <sz val="10"/>
        <rFont val="華康粗圓體"/>
        <family val="3"/>
        <charset val="136"/>
      </rPr>
      <t>桃園市道路基金</t>
    </r>
    <phoneticPr fontId="2" type="noConversion"/>
  </si>
  <si>
    <r>
      <rPr>
        <sz val="13"/>
        <rFont val="華康粗圓體"/>
        <family val="3"/>
        <charset val="136"/>
      </rPr>
      <t>表</t>
    </r>
    <r>
      <rPr>
        <sz val="13"/>
        <rFont val="Arial Narrow"/>
        <family val="2"/>
      </rPr>
      <t>6-9</t>
    </r>
    <r>
      <rPr>
        <sz val="13"/>
        <rFont val="華康粗圓體"/>
        <family val="3"/>
        <charset val="136"/>
      </rPr>
      <t>、營業基金及非營業特種基金盈虧（餘絀）（續</t>
    </r>
    <r>
      <rPr>
        <sz val="13"/>
        <rFont val="Arial Narrow"/>
        <family val="2"/>
      </rPr>
      <t xml:space="preserve"> 1</t>
    </r>
    <r>
      <rPr>
        <sz val="13"/>
        <rFont val="華康粗圓體"/>
        <family val="3"/>
        <charset val="136"/>
      </rPr>
      <t>）</t>
    </r>
    <phoneticPr fontId="2" type="noConversion"/>
  </si>
  <si>
    <r>
      <rPr>
        <sz val="10"/>
        <rFont val="華康粗圓體"/>
        <family val="3"/>
        <charset val="136"/>
      </rPr>
      <t>桃園市警察
人員安全
基金</t>
    </r>
    <phoneticPr fontId="2" type="noConversion"/>
  </si>
  <si>
    <r>
      <rPr>
        <sz val="10"/>
        <rFont val="華康粗圓體"/>
        <family val="3"/>
        <charset val="136"/>
      </rPr>
      <t>桃園市產業
園區開發
管理基金</t>
    </r>
    <phoneticPr fontId="2" type="noConversion"/>
  </si>
  <si>
    <r>
      <rPr>
        <sz val="10"/>
        <rFont val="華康粗圓體"/>
        <family val="3"/>
        <charset val="136"/>
      </rPr>
      <t>計</t>
    </r>
    <phoneticPr fontId="2" type="noConversion"/>
  </si>
  <si>
    <r>
      <rPr>
        <sz val="10"/>
        <rFont val="華康粗圓體"/>
        <family val="3"/>
        <charset val="136"/>
      </rPr>
      <t>桃園市
農業發展
基金</t>
    </r>
    <phoneticPr fontId="2" type="noConversion"/>
  </si>
  <si>
    <r>
      <t>105</t>
    </r>
    <r>
      <rPr>
        <sz val="10"/>
        <rFont val="華康粗圓體"/>
        <family val="3"/>
        <charset val="136"/>
      </rPr>
      <t>年度</t>
    </r>
    <phoneticPr fontId="2" type="noConversion"/>
  </si>
  <si>
    <r>
      <rPr>
        <sz val="10"/>
        <rFont val="華康粗圓體"/>
        <family val="3"/>
        <charset val="136"/>
      </rPr>
      <t>預算數</t>
    </r>
    <r>
      <rPr>
        <sz val="10"/>
        <rFont val="Arial Narrow"/>
        <family val="2"/>
      </rPr>
      <t xml:space="preserve"> Budget</t>
    </r>
    <phoneticPr fontId="2" type="noConversion"/>
  </si>
  <si>
    <r>
      <t>106</t>
    </r>
    <r>
      <rPr>
        <sz val="10"/>
        <rFont val="華康粗圓體"/>
        <family val="3"/>
        <charset val="136"/>
      </rPr>
      <t>年度</t>
    </r>
    <phoneticPr fontId="2" type="noConversion"/>
  </si>
  <si>
    <r>
      <rPr>
        <sz val="13"/>
        <rFont val="華康粗圓體"/>
        <family val="3"/>
        <charset val="136"/>
      </rPr>
      <t>表</t>
    </r>
    <r>
      <rPr>
        <sz val="13"/>
        <rFont val="Arial Narrow"/>
        <family val="2"/>
      </rPr>
      <t>6-9</t>
    </r>
    <r>
      <rPr>
        <sz val="13"/>
        <rFont val="華康粗圓體"/>
        <family val="3"/>
        <charset val="136"/>
      </rPr>
      <t>、營業基金及非營業特種基金盈虧（餘絀）</t>
    </r>
    <phoneticPr fontId="2" type="noConversion"/>
  </si>
  <si>
    <r>
      <rPr>
        <sz val="10"/>
        <rFont val="華康粗圓體"/>
        <family val="3"/>
        <charset val="136"/>
      </rPr>
      <t>總計</t>
    </r>
    <phoneticPr fontId="2" type="noConversion"/>
  </si>
  <si>
    <r>
      <rPr>
        <sz val="10"/>
        <rFont val="華康粗圓體"/>
        <family val="3"/>
        <charset val="136"/>
      </rPr>
      <t>營業基金</t>
    </r>
    <r>
      <rPr>
        <sz val="10"/>
        <rFont val="Arial Narrow"/>
        <family val="2"/>
      </rPr>
      <t xml:space="preserve">   Enterprise Funds</t>
    </r>
    <phoneticPr fontId="2" type="noConversion"/>
  </si>
  <si>
    <r>
      <rPr>
        <sz val="10"/>
        <rFont val="華康粗圓體"/>
        <family val="3"/>
        <charset val="136"/>
      </rPr>
      <t>桃園市土地
重劃基金</t>
    </r>
    <phoneticPr fontId="2" type="noConversion"/>
  </si>
  <si>
    <r>
      <rPr>
        <sz val="10"/>
        <rFont val="華康粗圓體"/>
        <family val="3"/>
        <charset val="136"/>
      </rPr>
      <t>桃園市實施
平均地權基金</t>
    </r>
    <phoneticPr fontId="2" type="noConversion"/>
  </si>
  <si>
    <r>
      <t xml:space="preserve">    4</t>
    </r>
    <r>
      <rPr>
        <sz val="10"/>
        <rFont val="華康粗圓體"/>
        <family val="3"/>
        <charset val="136"/>
      </rPr>
      <t>月</t>
    </r>
    <r>
      <rPr>
        <sz val="10"/>
        <rFont val="Arial Narrow"/>
        <family val="2"/>
      </rPr>
      <t xml:space="preserve"> April</t>
    </r>
    <phoneticPr fontId="2" type="noConversion"/>
  </si>
  <si>
    <r>
      <t xml:space="preserve">    5</t>
    </r>
    <r>
      <rPr>
        <sz val="10"/>
        <rFont val="華康粗圓體"/>
        <family val="3"/>
        <charset val="136"/>
      </rPr>
      <t>月</t>
    </r>
    <r>
      <rPr>
        <sz val="10"/>
        <rFont val="Arial Narrow"/>
        <family val="2"/>
      </rPr>
      <t xml:space="preserve"> May</t>
    </r>
    <phoneticPr fontId="2" type="noConversion"/>
  </si>
  <si>
    <r>
      <t xml:space="preserve">    6</t>
    </r>
    <r>
      <rPr>
        <sz val="10"/>
        <rFont val="華康粗圓體"/>
        <family val="3"/>
        <charset val="136"/>
      </rPr>
      <t>月</t>
    </r>
    <r>
      <rPr>
        <sz val="10"/>
        <rFont val="Arial Narrow"/>
        <family val="2"/>
      </rPr>
      <t xml:space="preserve"> June</t>
    </r>
    <phoneticPr fontId="2" type="noConversion"/>
  </si>
  <si>
    <r>
      <t xml:space="preserve">    10</t>
    </r>
    <r>
      <rPr>
        <sz val="10"/>
        <rFont val="華康粗圓體"/>
        <family val="3"/>
        <charset val="136"/>
      </rPr>
      <t>月</t>
    </r>
    <r>
      <rPr>
        <sz val="10"/>
        <rFont val="Arial Narrow"/>
        <family val="2"/>
      </rPr>
      <t xml:space="preserve"> October</t>
    </r>
    <phoneticPr fontId="2" type="noConversion"/>
  </si>
  <si>
    <r>
      <t xml:space="preserve">    11</t>
    </r>
    <r>
      <rPr>
        <sz val="10"/>
        <rFont val="華康粗圓體"/>
        <family val="3"/>
        <charset val="136"/>
      </rPr>
      <t>月</t>
    </r>
    <r>
      <rPr>
        <sz val="10"/>
        <rFont val="Arial Narrow"/>
        <family val="2"/>
      </rPr>
      <t xml:space="preserve"> November</t>
    </r>
    <phoneticPr fontId="2" type="noConversion"/>
  </si>
  <si>
    <r>
      <rPr>
        <sz val="13"/>
        <rFont val="華康粗圓體"/>
        <family val="3"/>
        <charset val="136"/>
      </rPr>
      <t>表</t>
    </r>
    <r>
      <rPr>
        <sz val="13"/>
        <rFont val="Arial Narrow"/>
        <family val="2"/>
      </rPr>
      <t>6-8</t>
    </r>
    <r>
      <rPr>
        <sz val="13"/>
        <rFont val="華康粗圓體"/>
        <family val="3"/>
        <charset val="136"/>
      </rPr>
      <t>、公庫收支（續</t>
    </r>
    <r>
      <rPr>
        <sz val="13"/>
        <rFont val="Arial Narrow"/>
        <family val="2"/>
      </rPr>
      <t xml:space="preserve"> 2</t>
    </r>
    <r>
      <rPr>
        <sz val="13"/>
        <rFont val="華康粗圓體"/>
        <family val="3"/>
        <charset val="136"/>
      </rPr>
      <t>）</t>
    </r>
    <phoneticPr fontId="3" type="noConversion"/>
  </si>
  <si>
    <r>
      <rPr>
        <sz val="10"/>
        <rFont val="華康粗圓體"/>
        <family val="3"/>
        <charset val="136"/>
      </rPr>
      <t xml:space="preserve">退休撫卹支出
</t>
    </r>
    <r>
      <rPr>
        <sz val="10"/>
        <rFont val="Arial Narrow"/>
        <family val="2"/>
      </rPr>
      <t>Expenditures for Retirement and Compassionate Aid</t>
    </r>
    <phoneticPr fontId="2" type="noConversion"/>
  </si>
  <si>
    <r>
      <rPr>
        <sz val="10"/>
        <rFont val="華康粗圓體"/>
        <family val="3"/>
        <charset val="136"/>
      </rPr>
      <t>福利服務
支　　出</t>
    </r>
    <phoneticPr fontId="2" type="noConversion"/>
  </si>
  <si>
    <r>
      <rPr>
        <sz val="10"/>
        <rFont val="華康粗圓體"/>
        <family val="3"/>
        <charset val="136"/>
      </rPr>
      <t>國民就業
支　　出</t>
    </r>
    <phoneticPr fontId="3" type="noConversion"/>
  </si>
  <si>
    <r>
      <rPr>
        <sz val="10"/>
        <rFont val="華康粗圓體"/>
        <family val="3"/>
        <charset val="136"/>
      </rPr>
      <t>退休撫卹
業務支出</t>
    </r>
    <phoneticPr fontId="3" type="noConversion"/>
  </si>
  <si>
    <r>
      <rPr>
        <sz val="13"/>
        <rFont val="華康粗圓體"/>
        <family val="3"/>
        <charset val="136"/>
      </rPr>
      <t>表</t>
    </r>
    <r>
      <rPr>
        <sz val="13"/>
        <rFont val="Arial Narrow"/>
        <family val="2"/>
      </rPr>
      <t>6-8</t>
    </r>
    <r>
      <rPr>
        <sz val="13"/>
        <rFont val="華康粗圓體"/>
        <family val="3"/>
        <charset val="136"/>
      </rPr>
      <t>、公庫收支</t>
    </r>
    <phoneticPr fontId="3" type="noConversion"/>
  </si>
  <si>
    <r>
      <rPr>
        <sz val="10"/>
        <rFont val="華康粗圓體"/>
        <family val="3"/>
        <charset val="136"/>
      </rPr>
      <t>收入</t>
    </r>
    <phoneticPr fontId="2" type="noConversion"/>
  </si>
  <si>
    <r>
      <rPr>
        <sz val="10"/>
        <rFont val="華康粗圓體"/>
        <family val="3"/>
        <charset val="136"/>
      </rPr>
      <t>以前年度
收　　入</t>
    </r>
    <phoneticPr fontId="3" type="noConversion"/>
  </si>
  <si>
    <r>
      <rPr>
        <sz val="10"/>
        <rFont val="華康粗圓體"/>
        <family val="3"/>
        <charset val="136"/>
      </rPr>
      <t>預</t>
    </r>
    <r>
      <rPr>
        <sz val="10"/>
        <rFont val="Arial Narrow"/>
        <family val="2"/>
      </rPr>
      <t xml:space="preserve"> </t>
    </r>
    <r>
      <rPr>
        <sz val="10"/>
        <rFont val="華康粗圓體"/>
        <family val="3"/>
        <charset val="136"/>
      </rPr>
      <t>算</t>
    </r>
    <r>
      <rPr>
        <sz val="10"/>
        <rFont val="Arial Narrow"/>
        <family val="2"/>
      </rPr>
      <t xml:space="preserve"> </t>
    </r>
    <r>
      <rPr>
        <sz val="10"/>
        <rFont val="華康粗圓體"/>
        <family val="3"/>
        <charset val="136"/>
      </rPr>
      <t>外
收</t>
    </r>
    <r>
      <rPr>
        <sz val="10"/>
        <rFont val="Arial Narrow"/>
        <family val="2"/>
      </rPr>
      <t xml:space="preserve">   </t>
    </r>
    <r>
      <rPr>
        <sz val="10"/>
        <rFont val="華康粗圓體"/>
        <family val="3"/>
        <charset val="136"/>
      </rPr>
      <t>入</t>
    </r>
    <phoneticPr fontId="3" type="noConversion"/>
  </si>
  <si>
    <r>
      <rPr>
        <sz val="10"/>
        <rFont val="華康粗圓體"/>
        <family val="3"/>
        <charset val="136"/>
      </rPr>
      <t>特別預算
收　　入</t>
    </r>
    <phoneticPr fontId="3" type="noConversion"/>
  </si>
  <si>
    <r>
      <rPr>
        <sz val="10"/>
        <rFont val="華康粗圓體"/>
        <family val="3"/>
        <charset val="136"/>
      </rPr>
      <t>稅課收入</t>
    </r>
    <phoneticPr fontId="3" type="noConversion"/>
  </si>
  <si>
    <r>
      <rPr>
        <sz val="10"/>
        <rFont val="華康粗圓體"/>
        <family val="3"/>
        <charset val="136"/>
      </rPr>
      <t>工程受益費
收　　　入</t>
    </r>
    <phoneticPr fontId="3" type="noConversion"/>
  </si>
  <si>
    <r>
      <rPr>
        <sz val="10"/>
        <rFont val="華康粗圓體"/>
        <family val="3"/>
        <charset val="136"/>
      </rPr>
      <t>罰款及賠償
收　　　入</t>
    </r>
    <phoneticPr fontId="3" type="noConversion"/>
  </si>
  <si>
    <r>
      <rPr>
        <sz val="10"/>
        <rFont val="華康粗圓體"/>
        <family val="3"/>
        <charset val="136"/>
      </rPr>
      <t>規費收入</t>
    </r>
    <phoneticPr fontId="3" type="noConversion"/>
  </si>
  <si>
    <r>
      <rPr>
        <sz val="10"/>
        <rFont val="華康粗圓體"/>
        <family val="3"/>
        <charset val="136"/>
      </rPr>
      <t>賒借收入</t>
    </r>
    <phoneticPr fontId="3" type="noConversion"/>
  </si>
  <si>
    <r>
      <rPr>
        <sz val="10"/>
        <rFont val="華康粗圓體"/>
        <family val="3"/>
        <charset val="136"/>
      </rPr>
      <t>其他收入</t>
    </r>
    <phoneticPr fontId="3" type="noConversion"/>
  </si>
  <si>
    <r>
      <rPr>
        <sz val="13"/>
        <rFont val="華康粗圓體"/>
        <family val="3"/>
        <charset val="136"/>
      </rPr>
      <t>表</t>
    </r>
    <r>
      <rPr>
        <sz val="13"/>
        <rFont val="Arial Narrow"/>
        <family val="2"/>
      </rPr>
      <t>6-5</t>
    </r>
    <r>
      <rPr>
        <sz val="13"/>
        <rFont val="華康粗圓體"/>
        <family val="3"/>
        <charset val="136"/>
      </rPr>
      <t>、歷年財政狀況</t>
    </r>
    <phoneticPr fontId="3" type="noConversion"/>
  </si>
  <si>
    <r>
      <rPr>
        <sz val="10"/>
        <rFont val="華康粗圓體"/>
        <family val="3"/>
        <charset val="136"/>
      </rPr>
      <t>單位：千元；</t>
    </r>
    <r>
      <rPr>
        <sz val="10"/>
        <rFont val="Arial Narrow"/>
        <family val="2"/>
      </rPr>
      <t>%</t>
    </r>
    <phoneticPr fontId="3" type="noConversion"/>
  </si>
  <si>
    <r>
      <rPr>
        <sz val="10"/>
        <rFont val="華康粗圓體"/>
        <family val="3"/>
        <charset val="136"/>
      </rPr>
      <t>年度別</t>
    </r>
    <phoneticPr fontId="3" type="noConversion"/>
  </si>
  <si>
    <r>
      <rPr>
        <sz val="10"/>
        <rFont val="華康粗圓體"/>
        <family val="3"/>
        <charset val="136"/>
      </rPr>
      <t>融　資　調　度　需　求</t>
    </r>
    <phoneticPr fontId="2" type="noConversion"/>
  </si>
  <si>
    <r>
      <rPr>
        <sz val="10"/>
        <rFont val="華康粗圓體"/>
        <family val="3"/>
        <charset val="136"/>
      </rPr>
      <t xml:space="preserve">自籌財源比率
</t>
    </r>
    <r>
      <rPr>
        <sz val="10"/>
        <rFont val="Arial Narrow"/>
        <family val="2"/>
      </rPr>
      <t>(%)</t>
    </r>
    <phoneticPr fontId="2" type="noConversion"/>
  </si>
  <si>
    <r>
      <rPr>
        <sz val="10"/>
        <rFont val="華康粗圓體"/>
        <family val="3"/>
        <charset val="136"/>
      </rPr>
      <t xml:space="preserve">賦稅依存度
</t>
    </r>
    <r>
      <rPr>
        <sz val="10"/>
        <rFont val="Arial Narrow"/>
        <family val="2"/>
      </rPr>
      <t>(%)</t>
    </r>
    <phoneticPr fontId="2" type="noConversion"/>
  </si>
  <si>
    <r>
      <rPr>
        <sz val="10"/>
        <rFont val="華康粗圓體"/>
        <family val="3"/>
        <charset val="136"/>
      </rPr>
      <t>債務還本</t>
    </r>
    <phoneticPr fontId="2" type="noConversion"/>
  </si>
  <si>
    <r>
      <rPr>
        <sz val="10"/>
        <rFont val="華康粗圓體"/>
        <family val="3"/>
        <charset val="136"/>
      </rPr>
      <t>賒借收入</t>
    </r>
    <phoneticPr fontId="2" type="noConversion"/>
  </si>
  <si>
    <r>
      <rPr>
        <sz val="10"/>
        <rFont val="華康粗圓體"/>
        <family val="3"/>
        <charset val="136"/>
      </rPr>
      <t xml:space="preserve">占歲出
</t>
    </r>
    <r>
      <rPr>
        <sz val="10"/>
        <rFont val="Arial Narrow"/>
        <family val="2"/>
      </rPr>
      <t>(%)</t>
    </r>
    <phoneticPr fontId="2" type="noConversion"/>
  </si>
  <si>
    <r>
      <t>106</t>
    </r>
    <r>
      <rPr>
        <sz val="10"/>
        <rFont val="華康粗圓體"/>
        <family val="3"/>
        <charset val="136"/>
      </rPr>
      <t xml:space="preserve">年度
</t>
    </r>
    <r>
      <rPr>
        <sz val="10"/>
        <rFont val="Arial Narrow"/>
        <family val="2"/>
      </rPr>
      <t>2017</t>
    </r>
    <phoneticPr fontId="2" type="noConversion"/>
  </si>
  <si>
    <r>
      <rPr>
        <sz val="10"/>
        <rFont val="華康粗圓體"/>
        <family val="3"/>
        <charset val="136"/>
      </rPr>
      <t>說明：</t>
    </r>
    <r>
      <rPr>
        <sz val="10"/>
        <rFont val="Arial Narrow"/>
        <family val="2"/>
      </rPr>
      <t>1.</t>
    </r>
    <r>
      <rPr>
        <sz val="10"/>
        <rFont val="華康粗圓體"/>
        <family val="3"/>
        <charset val="136"/>
      </rPr>
      <t>自籌財源比率</t>
    </r>
    <r>
      <rPr>
        <sz val="10"/>
        <rFont val="Arial Narrow"/>
        <family val="2"/>
      </rPr>
      <t xml:space="preserve"> =[(</t>
    </r>
    <r>
      <rPr>
        <sz val="10"/>
        <rFont val="華康粗圓體"/>
        <family val="3"/>
        <charset val="136"/>
      </rPr>
      <t>歲入</t>
    </r>
    <r>
      <rPr>
        <sz val="10"/>
        <rFont val="Arial Narrow"/>
        <family val="2"/>
      </rPr>
      <t xml:space="preserve"> - </t>
    </r>
    <r>
      <rPr>
        <sz val="10"/>
        <rFont val="華康粗圓體"/>
        <family val="3"/>
        <charset val="136"/>
      </rPr>
      <t>補助及協助收入</t>
    </r>
    <r>
      <rPr>
        <sz val="10"/>
        <rFont val="Arial Narrow"/>
        <family val="2"/>
      </rPr>
      <t xml:space="preserve"> - </t>
    </r>
    <r>
      <rPr>
        <sz val="10"/>
        <rFont val="華康粗圓體"/>
        <family val="3"/>
        <charset val="136"/>
      </rPr>
      <t>統籌分配稅收入</t>
    </r>
    <r>
      <rPr>
        <sz val="10"/>
        <rFont val="Arial Narrow"/>
        <family val="2"/>
      </rPr>
      <t xml:space="preserve">) / </t>
    </r>
    <r>
      <rPr>
        <sz val="10"/>
        <rFont val="華康粗圓體"/>
        <family val="3"/>
        <charset val="136"/>
      </rPr>
      <t>歲入</t>
    </r>
    <r>
      <rPr>
        <sz val="10"/>
        <rFont val="Arial Narrow"/>
        <family val="2"/>
      </rPr>
      <t>]*100</t>
    </r>
    <r>
      <rPr>
        <sz val="10"/>
        <rFont val="華康粗圓體"/>
        <family val="3"/>
        <charset val="136"/>
      </rPr>
      <t>。</t>
    </r>
    <phoneticPr fontId="2" type="noConversion"/>
  </si>
  <si>
    <r>
      <rPr>
        <sz val="13"/>
        <rFont val="華康粗圓體"/>
        <family val="3"/>
        <charset val="136"/>
      </rPr>
      <t>表</t>
    </r>
    <r>
      <rPr>
        <sz val="13"/>
        <rFont val="Arial Narrow"/>
        <family val="2"/>
      </rPr>
      <t>6-4</t>
    </r>
    <r>
      <rPr>
        <sz val="13"/>
        <rFont val="華康粗圓體"/>
        <family val="3"/>
        <charset val="136"/>
      </rPr>
      <t>、歲出預決算－按政事別分（續</t>
    </r>
    <r>
      <rPr>
        <sz val="13"/>
        <rFont val="Arial Narrow"/>
        <family val="2"/>
      </rPr>
      <t xml:space="preserve"> 3 </t>
    </r>
    <r>
      <rPr>
        <sz val="13"/>
        <rFont val="華康粗圓體"/>
        <family val="3"/>
        <charset val="136"/>
      </rPr>
      <t>完）</t>
    </r>
    <phoneticPr fontId="3" type="noConversion"/>
  </si>
  <si>
    <r>
      <rPr>
        <sz val="10"/>
        <rFont val="華康粗圓體"/>
        <family val="3"/>
        <charset val="136"/>
      </rPr>
      <t>　決算　</t>
    </r>
    <phoneticPr fontId="3" type="noConversion"/>
  </si>
  <si>
    <r>
      <rPr>
        <sz val="10"/>
        <rFont val="華康粗圓體"/>
        <family val="3"/>
        <charset val="136"/>
      </rPr>
      <t>總　　計</t>
    </r>
    <phoneticPr fontId="2" type="noConversion"/>
  </si>
  <si>
    <r>
      <rPr>
        <sz val="10"/>
        <rFont val="華康粗圓體"/>
        <family val="3"/>
        <charset val="136"/>
      </rPr>
      <t>原預算</t>
    </r>
    <r>
      <rPr>
        <sz val="10"/>
        <rFont val="Arial Narrow"/>
        <family val="2"/>
      </rPr>
      <t xml:space="preserve"> Original Budgets</t>
    </r>
    <phoneticPr fontId="2" type="noConversion"/>
  </si>
  <si>
    <r>
      <rPr>
        <sz val="10"/>
        <rFont val="華康粗圓體"/>
        <family val="3"/>
        <charset val="136"/>
      </rPr>
      <t>資料來源：本府主計處。</t>
    </r>
    <phoneticPr fontId="2" type="noConversion"/>
  </si>
  <si>
    <r>
      <rPr>
        <sz val="13"/>
        <rFont val="華康粗圓體"/>
        <family val="3"/>
        <charset val="136"/>
      </rPr>
      <t>表</t>
    </r>
    <r>
      <rPr>
        <sz val="13"/>
        <rFont val="Arial Narrow"/>
        <family val="2"/>
      </rPr>
      <t>6-3</t>
    </r>
    <r>
      <rPr>
        <sz val="13"/>
        <rFont val="華康粗圓體"/>
        <family val="3"/>
        <charset val="136"/>
      </rPr>
      <t>、歲入預決算－按來源別分（續）</t>
    </r>
    <phoneticPr fontId="3" type="noConversion"/>
  </si>
  <si>
    <r>
      <rPr>
        <sz val="10"/>
        <rFont val="華康粗圓體"/>
        <family val="3"/>
        <charset val="136"/>
      </rPr>
      <t>預算　</t>
    </r>
    <phoneticPr fontId="3" type="noConversion"/>
  </si>
  <si>
    <r>
      <rPr>
        <sz val="10"/>
        <rFont val="華康粗圓體"/>
        <family val="3"/>
        <charset val="136"/>
      </rPr>
      <t>規費收入</t>
    </r>
    <phoneticPr fontId="2" type="noConversion"/>
  </si>
  <si>
    <r>
      <rPr>
        <sz val="10"/>
        <rFont val="華康粗圓體"/>
        <family val="3"/>
        <charset val="136"/>
      </rPr>
      <t>信託管理收入</t>
    </r>
    <phoneticPr fontId="2" type="noConversion"/>
  </si>
  <si>
    <r>
      <rPr>
        <sz val="10"/>
        <rFont val="華康粗圓體"/>
        <family val="3"/>
        <charset val="136"/>
      </rPr>
      <t>其他收入</t>
    </r>
    <phoneticPr fontId="2" type="noConversion"/>
  </si>
  <si>
    <r>
      <t xml:space="preserve">    106</t>
    </r>
    <r>
      <rPr>
        <sz val="10"/>
        <rFont val="華康粗圓體"/>
        <family val="3"/>
        <charset val="136"/>
      </rPr>
      <t>年度</t>
    </r>
    <phoneticPr fontId="2" type="noConversion"/>
  </si>
  <si>
    <r>
      <t xml:space="preserve">    107</t>
    </r>
    <r>
      <rPr>
        <sz val="10"/>
        <rFont val="華康粗圓體"/>
        <family val="3"/>
        <charset val="136"/>
      </rPr>
      <t>年度</t>
    </r>
    <phoneticPr fontId="2" type="noConversion"/>
  </si>
  <si>
    <r>
      <rPr>
        <sz val="13"/>
        <rFont val="華康粗圓體"/>
        <family val="3"/>
        <charset val="136"/>
      </rPr>
      <t>表</t>
    </r>
    <r>
      <rPr>
        <sz val="13"/>
        <rFont val="Arial Narrow"/>
        <family val="2"/>
      </rPr>
      <t>6-2</t>
    </r>
    <r>
      <rPr>
        <sz val="13"/>
        <rFont val="華康粗圓體"/>
        <family val="3"/>
        <charset val="136"/>
      </rPr>
      <t>、主要金融機構存、放款餘額</t>
    </r>
    <phoneticPr fontId="3" type="noConversion"/>
  </si>
  <si>
    <r>
      <rPr>
        <sz val="10"/>
        <rFont val="華康粗圓體"/>
        <family val="3"/>
        <charset val="136"/>
      </rPr>
      <t xml:space="preserve">年（月）底別
</t>
    </r>
    <r>
      <rPr>
        <sz val="10"/>
        <rFont val="Arial Narrow"/>
        <family val="2"/>
      </rPr>
      <t>End of Year (Month)</t>
    </r>
    <phoneticPr fontId="3" type="noConversion"/>
  </si>
  <si>
    <r>
      <rPr>
        <sz val="10"/>
        <rFont val="華康粗圓體"/>
        <family val="3"/>
        <charset val="136"/>
      </rPr>
      <t>外國銀行
在臺分行</t>
    </r>
    <phoneticPr fontId="2" type="noConversion"/>
  </si>
  <si>
    <r>
      <rPr>
        <sz val="10"/>
        <rFont val="華康粗圓體"/>
        <family val="3"/>
        <charset val="136"/>
      </rPr>
      <t>大陸地區銀行在臺分行</t>
    </r>
    <phoneticPr fontId="2" type="noConversion"/>
  </si>
  <si>
    <r>
      <rPr>
        <sz val="10"/>
        <rFont val="華康粗圓體"/>
        <family val="3"/>
        <charset val="136"/>
      </rPr>
      <t>信</t>
    </r>
    <r>
      <rPr>
        <sz val="10"/>
        <rFont val="Arial Narrow"/>
        <family val="2"/>
      </rPr>
      <t xml:space="preserve">  </t>
    </r>
    <r>
      <rPr>
        <sz val="10"/>
        <rFont val="華康粗圓體"/>
        <family val="3"/>
        <charset val="136"/>
      </rPr>
      <t>用
合作社</t>
    </r>
    <phoneticPr fontId="2" type="noConversion"/>
  </si>
  <si>
    <r>
      <rPr>
        <sz val="10"/>
        <rFont val="華康粗圓體"/>
        <family val="3"/>
        <charset val="136"/>
      </rPr>
      <t>民國</t>
    </r>
    <r>
      <rPr>
        <sz val="10"/>
        <rFont val="Arial Narrow"/>
        <family val="2"/>
      </rPr>
      <t>105</t>
    </r>
    <r>
      <rPr>
        <sz val="10"/>
        <rFont val="華康粗圓體"/>
        <family val="3"/>
        <charset val="136"/>
      </rPr>
      <t>年</t>
    </r>
    <r>
      <rPr>
        <sz val="10"/>
        <rFont val="Arial Narrow"/>
        <family val="2"/>
      </rPr>
      <t xml:space="preserve">  2016</t>
    </r>
    <phoneticPr fontId="2" type="noConversion"/>
  </si>
  <si>
    <r>
      <rPr>
        <sz val="10"/>
        <rFont val="華康粗圓體"/>
        <family val="3"/>
        <charset val="136"/>
      </rPr>
      <t>民國</t>
    </r>
    <r>
      <rPr>
        <sz val="10"/>
        <rFont val="Arial Narrow"/>
        <family val="2"/>
      </rPr>
      <t>106</t>
    </r>
    <r>
      <rPr>
        <sz val="10"/>
        <rFont val="華康粗圓體"/>
        <family val="3"/>
        <charset val="136"/>
      </rPr>
      <t>年</t>
    </r>
    <r>
      <rPr>
        <sz val="10"/>
        <rFont val="Arial Narrow"/>
        <family val="2"/>
      </rPr>
      <t xml:space="preserve">  2017</t>
    </r>
    <phoneticPr fontId="2" type="noConversion"/>
  </si>
  <si>
    <r>
      <rPr>
        <sz val="10"/>
        <rFont val="華康粗圓體"/>
        <family val="3"/>
        <charset val="136"/>
      </rPr>
      <t>外國銀行</t>
    </r>
    <phoneticPr fontId="2" type="noConversion"/>
  </si>
  <si>
    <r>
      <rPr>
        <sz val="10"/>
        <rFont val="華康粗圓體"/>
        <family val="3"/>
        <charset val="136"/>
      </rPr>
      <t>信　用
合作社</t>
    </r>
    <phoneticPr fontId="2" type="noConversion"/>
  </si>
  <si>
    <r>
      <rPr>
        <sz val="10"/>
        <rFont val="華康粗圓體"/>
        <family val="3"/>
        <charset val="136"/>
      </rPr>
      <t>農會信用部</t>
    </r>
    <phoneticPr fontId="2" type="noConversion"/>
  </si>
  <si>
    <r>
      <rPr>
        <sz val="10"/>
        <rFont val="華康粗圓體"/>
        <family val="3"/>
        <charset val="136"/>
      </rPr>
      <t>票券金融
公　　司</t>
    </r>
    <phoneticPr fontId="2" type="noConversion"/>
  </si>
  <si>
    <r>
      <rPr>
        <sz val="10"/>
        <rFont val="華康粗圓體"/>
        <family val="3"/>
        <charset val="136"/>
      </rPr>
      <t>證券金融
公　　司</t>
    </r>
    <phoneticPr fontId="2" type="noConversion"/>
  </si>
  <si>
    <r>
      <rPr>
        <sz val="10"/>
        <rFont val="華康粗圓體"/>
        <family val="3"/>
        <charset val="136"/>
      </rPr>
      <t>外國壽險
公　　司</t>
    </r>
    <phoneticPr fontId="2" type="noConversion"/>
  </si>
  <si>
    <r>
      <rPr>
        <sz val="10"/>
        <rFont val="華康粗圓體"/>
        <family val="3"/>
        <charset val="136"/>
      </rPr>
      <t>民國</t>
    </r>
    <r>
      <rPr>
        <sz val="10"/>
        <rFont val="Arial Narrow"/>
        <family val="2"/>
      </rPr>
      <t>105</t>
    </r>
    <r>
      <rPr>
        <sz val="10"/>
        <rFont val="華康粗圓體"/>
        <family val="3"/>
        <charset val="136"/>
      </rPr>
      <t>年底</t>
    </r>
    <r>
      <rPr>
        <sz val="10"/>
        <rFont val="Arial Narrow"/>
        <family val="2"/>
      </rPr>
      <t xml:space="preserve"> End of 2016</t>
    </r>
    <phoneticPr fontId="2" type="noConversion"/>
  </si>
  <si>
    <r>
      <rPr>
        <sz val="10"/>
        <rFont val="華康粗圓體"/>
        <family val="3"/>
        <charset val="136"/>
      </rPr>
      <t>民國</t>
    </r>
    <r>
      <rPr>
        <sz val="10"/>
        <rFont val="Arial Narrow"/>
        <family val="2"/>
      </rPr>
      <t>106</t>
    </r>
    <r>
      <rPr>
        <sz val="10"/>
        <rFont val="華康粗圓體"/>
        <family val="3"/>
        <charset val="136"/>
      </rPr>
      <t>年底</t>
    </r>
    <r>
      <rPr>
        <sz val="10"/>
        <rFont val="Arial Narrow"/>
        <family val="2"/>
      </rPr>
      <t xml:space="preserve"> End of 2017</t>
    </r>
    <phoneticPr fontId="2" type="noConversion"/>
  </si>
  <si>
    <r>
      <rPr>
        <sz val="10"/>
        <rFont val="華康粗圓體"/>
        <family val="3"/>
        <charset val="136"/>
      </rPr>
      <t>說明：</t>
    </r>
    <r>
      <rPr>
        <sz val="10"/>
        <rFont val="Arial Narrow"/>
        <family val="2"/>
      </rPr>
      <t>1.</t>
    </r>
    <r>
      <rPr>
        <sz val="10"/>
        <rFont val="華康粗圓體"/>
        <family val="3"/>
        <charset val="136"/>
      </rPr>
      <t>總機構算一單位，分行</t>
    </r>
    <r>
      <rPr>
        <sz val="10"/>
        <rFont val="Arial Narrow"/>
        <family val="2"/>
      </rPr>
      <t>(</t>
    </r>
    <r>
      <rPr>
        <sz val="10"/>
        <rFont val="華康粗圓體"/>
        <family val="3"/>
        <charset val="136"/>
      </rPr>
      <t>局、庫、社、部、公司</t>
    </r>
    <r>
      <rPr>
        <sz val="10"/>
        <rFont val="Arial Narrow"/>
        <family val="2"/>
      </rPr>
      <t>)</t>
    </r>
    <r>
      <rPr>
        <sz val="10"/>
        <rFont val="華康粗圓體"/>
        <family val="3"/>
        <charset val="136"/>
      </rPr>
      <t>等分支機構算一單位，其餘分支單位不納入統計。</t>
    </r>
    <phoneticPr fontId="2" type="noConversion"/>
  </si>
  <si>
    <t>Minor Total</t>
    <phoneticPr fontId="2" type="noConversion"/>
  </si>
  <si>
    <r>
      <rPr>
        <sz val="10"/>
        <color indexed="8"/>
        <rFont val="華康粗圓體"/>
        <family val="3"/>
        <charset val="136"/>
      </rPr>
      <t>桃園市
醫療作業
基金</t>
    </r>
  </si>
  <si>
    <r>
      <rPr>
        <sz val="13"/>
        <rFont val="華康粗圓體"/>
        <family val="3"/>
        <charset val="136"/>
      </rPr>
      <t>表</t>
    </r>
    <r>
      <rPr>
        <sz val="13"/>
        <rFont val="Arial Narrow"/>
        <family val="2"/>
      </rPr>
      <t>6-9</t>
    </r>
    <r>
      <rPr>
        <sz val="13"/>
        <rFont val="華康粗圓體"/>
        <family val="3"/>
        <charset val="136"/>
      </rPr>
      <t>、營業基金及非營業特種基金盈虧（餘絀）（續</t>
    </r>
    <r>
      <rPr>
        <sz val="13"/>
        <rFont val="Arial Narrow"/>
        <family val="2"/>
      </rPr>
      <t xml:space="preserve"> 2 </t>
    </r>
    <r>
      <rPr>
        <sz val="13"/>
        <rFont val="華康粗圓體"/>
        <family val="3"/>
        <charset val="136"/>
      </rPr>
      <t>完）</t>
    </r>
    <phoneticPr fontId="2" type="noConversion"/>
  </si>
  <si>
    <r>
      <rPr>
        <sz val="10"/>
        <color indexed="8"/>
        <rFont val="華康粗圓體"/>
        <family val="3"/>
        <charset val="136"/>
      </rPr>
      <t xml:space="preserve">年度別
</t>
    </r>
    <r>
      <rPr>
        <sz val="10"/>
        <color indexed="8"/>
        <rFont val="Arial Narrow"/>
        <family val="2"/>
      </rPr>
      <t>Fiscal Year</t>
    </r>
    <phoneticPr fontId="2" type="noConversion"/>
  </si>
  <si>
    <r>
      <rPr>
        <sz val="10"/>
        <rFont val="華康粗圓體"/>
        <family val="3"/>
        <charset val="136"/>
      </rPr>
      <t>特別收入基金</t>
    </r>
    <phoneticPr fontId="2" type="noConversion"/>
  </si>
  <si>
    <r>
      <rPr>
        <sz val="10"/>
        <color theme="1"/>
        <rFont val="華康粗圓體"/>
        <family val="3"/>
        <charset val="136"/>
      </rPr>
      <t>桃園市
警察人員
安全基金</t>
    </r>
    <phoneticPr fontId="2" type="noConversion"/>
  </si>
  <si>
    <r>
      <rPr>
        <sz val="10"/>
        <color indexed="8"/>
        <rFont val="華康粗圓體"/>
        <family val="3"/>
        <charset val="136"/>
      </rPr>
      <t>桃園市公益
彩券盈餘
分配基金</t>
    </r>
    <phoneticPr fontId="2" type="noConversion"/>
  </si>
  <si>
    <r>
      <rPr>
        <sz val="10"/>
        <color indexed="8"/>
        <rFont val="華康粗圓體"/>
        <family val="3"/>
        <charset val="136"/>
      </rPr>
      <t>桃園市建築物
無障礙設備與
設施改善基金</t>
    </r>
    <phoneticPr fontId="2" type="noConversion"/>
  </si>
  <si>
    <r>
      <rPr>
        <sz val="10"/>
        <color theme="1"/>
        <rFont val="華康粗圓體"/>
        <family val="3"/>
        <charset val="136"/>
      </rPr>
      <t>小計</t>
    </r>
    <phoneticPr fontId="2" type="noConversion"/>
  </si>
  <si>
    <r>
      <rPr>
        <sz val="10"/>
        <color indexed="8"/>
        <rFont val="華康粗圓體"/>
        <family val="3"/>
        <charset val="136"/>
      </rPr>
      <t>桃園市
空氣污染
防制基金</t>
    </r>
    <phoneticPr fontId="2" type="noConversion"/>
  </si>
  <si>
    <t>Taoyuan MRT Co., Ltd.</t>
    <phoneticPr fontId="2" type="noConversion"/>
  </si>
  <si>
    <t>Taoyuan Aerotropolis Co., Ltd.</t>
    <phoneticPr fontId="2" type="noConversion"/>
  </si>
  <si>
    <r>
      <rPr>
        <sz val="10"/>
        <color theme="0"/>
        <rFont val="Arial Narrow"/>
        <family val="2"/>
      </rPr>
      <t>Note : 3.</t>
    </r>
    <r>
      <rPr>
        <sz val="10"/>
        <rFont val="Arial Narrow"/>
        <family val="2"/>
      </rPr>
      <t xml:space="preserve">from operation funds to special revenue funds. </t>
    </r>
    <phoneticPr fontId="2" type="noConversion"/>
  </si>
  <si>
    <r>
      <rPr>
        <sz val="10"/>
        <rFont val="華康粗圓體"/>
        <family val="3"/>
        <charset val="136"/>
      </rPr>
      <t>桃園市勞工權益基金</t>
    </r>
    <phoneticPr fontId="2" type="noConversion"/>
  </si>
  <si>
    <r>
      <rPr>
        <sz val="10"/>
        <rFont val="華康粗圓體"/>
        <family val="3"/>
        <charset val="136"/>
      </rPr>
      <t>桃園市農業發展基金</t>
    </r>
    <phoneticPr fontId="2" type="noConversion"/>
  </si>
  <si>
    <t>Taoyuan County Investment and Development Fund</t>
    <phoneticPr fontId="2" type="noConversion"/>
  </si>
  <si>
    <t>Taoyuan City Labor Rights Fund</t>
    <phoneticPr fontId="2" type="noConversion"/>
  </si>
  <si>
    <t xml:space="preserve">Taoyuan City Education Development Fund </t>
    <phoneticPr fontId="2" type="noConversion"/>
  </si>
  <si>
    <t>Note : 1.Taoyuan City Education Development Fund was established in 2010.</t>
    <phoneticPr fontId="2" type="noConversion"/>
  </si>
  <si>
    <t>Taoyuan City Medical Operation Fund</t>
    <phoneticPr fontId="2" type="noConversion"/>
  </si>
  <si>
    <r>
      <rPr>
        <sz val="10"/>
        <rFont val="華康粗圓體"/>
        <family val="3"/>
        <charset val="136"/>
      </rPr>
      <t>說明：</t>
    </r>
    <r>
      <rPr>
        <sz val="10"/>
        <rFont val="Arial Narrow"/>
        <family val="2"/>
      </rPr>
      <t>1.</t>
    </r>
    <r>
      <rPr>
        <sz val="10"/>
        <rFont val="華康粗圓體"/>
        <family val="3"/>
        <charset val="136"/>
      </rPr>
      <t>桃園市地方教育發展基金於</t>
    </r>
    <r>
      <rPr>
        <sz val="10"/>
        <rFont val="Arial Narrow"/>
        <family val="2"/>
      </rPr>
      <t>99</t>
    </r>
    <r>
      <rPr>
        <sz val="10"/>
        <rFont val="華康粗圓體"/>
        <family val="3"/>
        <charset val="136"/>
      </rPr>
      <t>年度成立。</t>
    </r>
    <phoneticPr fontId="2" type="noConversion"/>
  </si>
  <si>
    <t>Taoyuan City Enviromental Education Fund</t>
    <phoneticPr fontId="2" type="noConversion"/>
  </si>
  <si>
    <t>Taoyuan City Road Fund</t>
    <phoneticPr fontId="2" type="noConversion"/>
  </si>
  <si>
    <t>Taoyuan City Disabled Employment Fund</t>
    <phoneticPr fontId="2" type="noConversion"/>
  </si>
  <si>
    <r>
      <rPr>
        <sz val="10"/>
        <color theme="0"/>
        <rFont val="Arial Narrow"/>
        <family val="2"/>
      </rPr>
      <t>Note :</t>
    </r>
    <r>
      <rPr>
        <sz val="10"/>
        <rFont val="Arial Narrow"/>
        <family val="2"/>
      </rPr>
      <t xml:space="preserve"> 2.Taoyuan County Investment and Development Fund was no longer exist since 2012.</t>
    </r>
    <phoneticPr fontId="2" type="noConversion"/>
  </si>
  <si>
    <r>
      <rPr>
        <sz val="10"/>
        <color theme="0"/>
        <rFont val="Arial Narrow"/>
        <family val="2"/>
      </rPr>
      <t xml:space="preserve">Note : </t>
    </r>
    <r>
      <rPr>
        <sz val="10"/>
        <rFont val="Arial Narrow"/>
        <family val="2"/>
      </rPr>
      <t>3.Taoyuan City Mazz Rapid Transit Development Fund was established in 2013.</t>
    </r>
    <phoneticPr fontId="2" type="noConversion"/>
  </si>
  <si>
    <r>
      <rPr>
        <sz val="10"/>
        <color theme="0"/>
        <rFont val="華康粗圓體"/>
        <family val="3"/>
        <charset val="136"/>
      </rPr>
      <t>說明：</t>
    </r>
    <r>
      <rPr>
        <sz val="10"/>
        <rFont val="Arial Narrow"/>
        <family val="2"/>
      </rPr>
      <t>2.</t>
    </r>
    <r>
      <rPr>
        <sz val="10"/>
        <rFont val="華康粗圓體"/>
        <family val="3"/>
        <charset val="136"/>
      </rPr>
      <t>自</t>
    </r>
    <r>
      <rPr>
        <sz val="10"/>
        <rFont val="Arial Narrow"/>
        <family val="2"/>
      </rPr>
      <t>101</t>
    </r>
    <r>
      <rPr>
        <sz val="10"/>
        <rFont val="華康粗圓體"/>
        <family val="3"/>
        <charset val="136"/>
      </rPr>
      <t>年度起，無桃園縣投資開發基金。</t>
    </r>
    <phoneticPr fontId="2" type="noConversion"/>
  </si>
  <si>
    <r>
      <rPr>
        <sz val="10"/>
        <color theme="0"/>
        <rFont val="華康粗圓體"/>
        <family val="3"/>
        <charset val="136"/>
      </rPr>
      <t>說明：</t>
    </r>
    <r>
      <rPr>
        <sz val="10"/>
        <rFont val="Arial Narrow"/>
        <family val="2"/>
      </rPr>
      <t>3.</t>
    </r>
    <r>
      <rPr>
        <sz val="10"/>
        <rFont val="華康粗圓體"/>
        <family val="3"/>
        <charset val="136"/>
      </rPr>
      <t>桃園市軌道建設發展基金於</t>
    </r>
    <r>
      <rPr>
        <sz val="10"/>
        <rFont val="Arial Narrow"/>
        <family val="2"/>
      </rPr>
      <t>102</t>
    </r>
    <r>
      <rPr>
        <sz val="10"/>
        <rFont val="華康粗圓體"/>
        <family val="3"/>
        <charset val="136"/>
      </rPr>
      <t>年度成立。</t>
    </r>
    <phoneticPr fontId="2" type="noConversion"/>
  </si>
  <si>
    <r>
      <rPr>
        <sz val="10"/>
        <color theme="0"/>
        <rFont val="華康粗圓體"/>
        <family val="3"/>
        <charset val="136"/>
      </rPr>
      <t>說明：</t>
    </r>
    <r>
      <rPr>
        <sz val="10"/>
        <rFont val="Arial Narrow"/>
        <family val="2"/>
      </rPr>
      <t>4.</t>
    </r>
    <r>
      <rPr>
        <sz val="10"/>
        <rFont val="華康粗圓體"/>
        <family val="3"/>
        <charset val="136"/>
      </rPr>
      <t>自</t>
    </r>
    <r>
      <rPr>
        <sz val="10"/>
        <rFont val="Arial Narrow"/>
        <family val="2"/>
      </rPr>
      <t>102</t>
    </r>
    <r>
      <rPr>
        <sz val="10"/>
        <rFont val="華康粗圓體"/>
        <family val="3"/>
        <charset val="136"/>
      </rPr>
      <t>年度起，桃園市勞工權益基金分類由作業基金改至特別收入基金。</t>
    </r>
    <r>
      <rPr>
        <sz val="8"/>
        <rFont val="Arial Narrow"/>
        <family val="2"/>
      </rPr>
      <t/>
    </r>
    <phoneticPr fontId="2" type="noConversion"/>
  </si>
  <si>
    <r>
      <rPr>
        <sz val="10"/>
        <color theme="0"/>
        <rFont val="華康粗圓體"/>
        <family val="3"/>
        <charset val="136"/>
      </rPr>
      <t>說明：</t>
    </r>
    <r>
      <rPr>
        <sz val="10"/>
        <rFont val="Arial Narrow"/>
        <family val="2"/>
      </rPr>
      <t>6.</t>
    </r>
    <r>
      <rPr>
        <sz val="10"/>
        <rFont val="華康粗圓體"/>
        <family val="3"/>
        <charset val="136"/>
      </rPr>
      <t>桃園市住宅基金於</t>
    </r>
    <r>
      <rPr>
        <sz val="10"/>
        <rFont val="Arial Narrow"/>
        <family val="2"/>
      </rPr>
      <t>104</t>
    </r>
    <r>
      <rPr>
        <sz val="10"/>
        <rFont val="華康粗圓體"/>
        <family val="3"/>
        <charset val="136"/>
      </rPr>
      <t>年度成立。</t>
    </r>
    <phoneticPr fontId="2" type="noConversion"/>
  </si>
  <si>
    <r>
      <rPr>
        <sz val="10"/>
        <color theme="0"/>
        <rFont val="Arial Narrow"/>
        <family val="2"/>
      </rPr>
      <t>Note :</t>
    </r>
    <r>
      <rPr>
        <sz val="10"/>
        <rFont val="Arial Narrow"/>
        <family val="2"/>
      </rPr>
      <t xml:space="preserve"> 4.As from 2013, the classfication of Taoyuan City Labor Rights Fund was changed from operation funds to special revenue funds. </t>
    </r>
    <phoneticPr fontId="2" type="noConversion"/>
  </si>
  <si>
    <r>
      <rPr>
        <sz val="10"/>
        <color theme="0"/>
        <rFont val="Arial Narrow"/>
        <family val="2"/>
      </rPr>
      <t>Note : 3.</t>
    </r>
    <r>
      <rPr>
        <sz val="10"/>
        <rFont val="Arial Narrow"/>
        <family val="2"/>
      </rPr>
      <t xml:space="preserve"> established in 2011.</t>
    </r>
    <phoneticPr fontId="2" type="noConversion"/>
  </si>
  <si>
    <r>
      <rPr>
        <sz val="10"/>
        <color theme="0"/>
        <rFont val="Arial Narrow"/>
        <family val="2"/>
      </rPr>
      <t>Note : 7.</t>
    </r>
    <r>
      <rPr>
        <sz val="10"/>
        <rFont val="Arial Narrow"/>
        <family val="2"/>
      </rPr>
      <t>City Enviromental Education Fund" and "Taoyuan City Water Pollution Control Fund" shall be combined to be "Taoyuan</t>
    </r>
    <phoneticPr fontId="2" type="noConversion"/>
  </si>
  <si>
    <r>
      <rPr>
        <sz val="10"/>
        <color theme="0"/>
        <rFont val="Arial Narrow"/>
        <family val="2"/>
      </rPr>
      <t>Note : 7.</t>
    </r>
    <r>
      <rPr>
        <sz val="10"/>
        <rFont val="Arial Narrow"/>
        <family val="2"/>
      </rPr>
      <t>City Environmental Protection Funds".</t>
    </r>
    <phoneticPr fontId="2" type="noConversion"/>
  </si>
  <si>
    <r>
      <rPr>
        <sz val="10"/>
        <color theme="0"/>
        <rFont val="華康粗圓體"/>
        <family val="3"/>
        <charset val="136"/>
      </rPr>
      <t>說明：</t>
    </r>
    <r>
      <rPr>
        <sz val="10"/>
        <color theme="0"/>
        <rFont val="Arial Narrow"/>
        <family val="2"/>
      </rPr>
      <t>7.</t>
    </r>
    <r>
      <rPr>
        <sz val="10"/>
        <rFont val="華康粗圓體"/>
        <family val="3"/>
        <charset val="136"/>
      </rPr>
      <t>市水汙染防治基金等</t>
    </r>
    <r>
      <rPr>
        <sz val="10"/>
        <rFont val="Arial Narrow"/>
        <family val="2"/>
      </rPr>
      <t>4</t>
    </r>
    <r>
      <rPr>
        <sz val="10"/>
        <rFont val="華康粗圓體"/>
        <family val="3"/>
        <charset val="136"/>
      </rPr>
      <t>個基金整併為桃園市環境保護基金。</t>
    </r>
    <phoneticPr fontId="2" type="noConversion"/>
  </si>
  <si>
    <r>
      <rPr>
        <sz val="10"/>
        <rFont val="華康粗圓體"/>
        <family val="3"/>
        <charset val="136"/>
      </rPr>
      <t>桃園市環境保護基金</t>
    </r>
    <r>
      <rPr>
        <sz val="10"/>
        <rFont val="Arial Narrow"/>
        <family val="2"/>
      </rPr>
      <t>Taoyuan City Environmental Protection Funds</t>
    </r>
    <phoneticPr fontId="2" type="noConversion"/>
  </si>
  <si>
    <t xml:space="preserve">           Treasury by Provincial Gov't allocated funds revenue for 2011 came to -167 thousand dollars, caused by tax refunds. </t>
    <phoneticPr fontId="2" type="noConversion"/>
  </si>
  <si>
    <t xml:space="preserve">Note : As from 2011, there will no longer be allocations of National Treasury by Provincial Gov't funded revenues. The National </t>
    <phoneticPr fontId="2" type="noConversion"/>
  </si>
  <si>
    <r>
      <rPr>
        <sz val="10"/>
        <rFont val="華康粗圓體"/>
        <family val="3"/>
        <charset val="136"/>
      </rPr>
      <t>說明：自</t>
    </r>
    <r>
      <rPr>
        <sz val="10"/>
        <rFont val="Arial Narrow"/>
        <family val="2"/>
      </rPr>
      <t>100</t>
    </r>
    <r>
      <rPr>
        <sz val="10"/>
        <rFont val="華康粗圓體"/>
        <family val="3"/>
        <charset val="136"/>
      </rPr>
      <t>年度起，已無中央統籌分配款，</t>
    </r>
    <r>
      <rPr>
        <sz val="10"/>
        <rFont val="Arial Narrow"/>
        <family val="2"/>
      </rPr>
      <t>100</t>
    </r>
    <r>
      <rPr>
        <sz val="10"/>
        <rFont val="華康粗圓體"/>
        <family val="3"/>
        <charset val="136"/>
      </rPr>
      <t>年度中央統籌科目為</t>
    </r>
    <r>
      <rPr>
        <sz val="10"/>
        <rFont val="Arial Narrow"/>
        <family val="2"/>
      </rPr>
      <t>-167</t>
    </r>
    <r>
      <rPr>
        <sz val="10"/>
        <rFont val="華康粗圓體"/>
        <family val="3"/>
        <charset val="136"/>
      </rPr>
      <t>千元，乃因退稅所致。</t>
    </r>
    <phoneticPr fontId="2" type="noConversion"/>
  </si>
  <si>
    <t xml:space="preserve">Source : Department of Taxation,Taoyuan City Gov. </t>
    <phoneticPr fontId="2" type="noConversion"/>
  </si>
  <si>
    <r>
      <rPr>
        <sz val="10"/>
        <rFont val="華康粗圓體"/>
        <family val="3"/>
        <charset val="136"/>
      </rPr>
      <t>資料來源：本府地方稅務局。</t>
    </r>
    <phoneticPr fontId="3" type="noConversion"/>
  </si>
  <si>
    <t>Fines</t>
    <phoneticPr fontId="2" type="noConversion"/>
  </si>
  <si>
    <r>
      <rPr>
        <sz val="10"/>
        <rFont val="華康粗圓體"/>
        <family val="3"/>
        <charset val="136"/>
      </rPr>
      <t>　罰　　　鍰</t>
    </r>
  </si>
  <si>
    <t>Temporary Tax</t>
    <phoneticPr fontId="2" type="noConversion"/>
  </si>
  <si>
    <r>
      <rPr>
        <sz val="10"/>
        <rFont val="華康粗圓體"/>
        <family val="3"/>
        <charset val="136"/>
      </rPr>
      <t>　臨　時　捐</t>
    </r>
  </si>
  <si>
    <t>Education Surtax</t>
    <phoneticPr fontId="2" type="noConversion"/>
  </si>
  <si>
    <r>
      <rPr>
        <sz val="10"/>
        <rFont val="華康粗圓體"/>
        <family val="3"/>
        <charset val="136"/>
      </rPr>
      <t>　教　育　捐</t>
    </r>
  </si>
  <si>
    <t>Amusement Tax</t>
    <phoneticPr fontId="2" type="noConversion"/>
  </si>
  <si>
    <r>
      <rPr>
        <sz val="10"/>
        <rFont val="華康粗圓體"/>
        <family val="3"/>
        <charset val="136"/>
      </rPr>
      <t>　娛　樂　稅</t>
    </r>
  </si>
  <si>
    <t>Stamp Tax</t>
    <phoneticPr fontId="2" type="noConversion"/>
  </si>
  <si>
    <r>
      <rPr>
        <sz val="10"/>
        <rFont val="華康粗圓體"/>
        <family val="3"/>
        <charset val="136"/>
      </rPr>
      <t>　印　花　稅</t>
    </r>
  </si>
  <si>
    <t>Deed Tax</t>
    <phoneticPr fontId="2" type="noConversion"/>
  </si>
  <si>
    <r>
      <rPr>
        <sz val="10"/>
        <rFont val="華康粗圓體"/>
        <family val="3"/>
        <charset val="136"/>
      </rPr>
      <t>　契　　　稅</t>
    </r>
  </si>
  <si>
    <t>Vehicle License Tax</t>
    <phoneticPr fontId="2" type="noConversion"/>
  </si>
  <si>
    <r>
      <rPr>
        <sz val="10"/>
        <rFont val="華康粗圓體"/>
        <family val="3"/>
        <charset val="136"/>
      </rPr>
      <t>　使用牌照稅</t>
    </r>
  </si>
  <si>
    <t>Building Tax</t>
    <phoneticPr fontId="2" type="noConversion"/>
  </si>
  <si>
    <r>
      <rPr>
        <sz val="10"/>
        <rFont val="華康粗圓體"/>
        <family val="3"/>
        <charset val="136"/>
      </rPr>
      <t>　房　屋　稅</t>
    </r>
  </si>
  <si>
    <t>Land Value Increment Tax</t>
    <phoneticPr fontId="2" type="noConversion"/>
  </si>
  <si>
    <r>
      <rPr>
        <sz val="10"/>
        <rFont val="華康粗圓體"/>
        <family val="3"/>
        <charset val="136"/>
      </rPr>
      <t>　土地增值稅</t>
    </r>
  </si>
  <si>
    <t>Land Value Tax</t>
    <phoneticPr fontId="2" type="noConversion"/>
  </si>
  <si>
    <r>
      <rPr>
        <sz val="10"/>
        <rFont val="華康粗圓體"/>
        <family val="3"/>
        <charset val="136"/>
      </rPr>
      <t>　地　價　稅</t>
    </r>
  </si>
  <si>
    <r>
      <t xml:space="preserve">  105</t>
    </r>
    <r>
      <rPr>
        <sz val="10"/>
        <rFont val="華康粗圓體"/>
        <family val="3"/>
        <charset val="136"/>
      </rPr>
      <t>年度</t>
    </r>
    <r>
      <rPr>
        <sz val="10"/>
        <rFont val="Arial Narrow"/>
        <family val="2"/>
      </rPr>
      <t xml:space="preserve">   2016</t>
    </r>
    <phoneticPr fontId="2" type="noConversion"/>
  </si>
  <si>
    <r>
      <t xml:space="preserve">  104</t>
    </r>
    <r>
      <rPr>
        <sz val="10"/>
        <rFont val="華康粗圓體"/>
        <family val="3"/>
        <charset val="136"/>
      </rPr>
      <t>年度</t>
    </r>
    <r>
      <rPr>
        <sz val="10"/>
        <rFont val="Arial Narrow"/>
        <family val="2"/>
      </rPr>
      <t xml:space="preserve">  2015</t>
    </r>
    <phoneticPr fontId="2" type="noConversion"/>
  </si>
  <si>
    <r>
      <t xml:space="preserve">  103</t>
    </r>
    <r>
      <rPr>
        <sz val="10"/>
        <rFont val="華康粗圓體"/>
        <family val="3"/>
        <charset val="136"/>
      </rPr>
      <t>年度</t>
    </r>
    <r>
      <rPr>
        <sz val="10"/>
        <rFont val="Arial Narrow"/>
        <family val="2"/>
      </rPr>
      <t xml:space="preserve">  2014</t>
    </r>
    <phoneticPr fontId="2" type="noConversion"/>
  </si>
  <si>
    <r>
      <t xml:space="preserve">  102</t>
    </r>
    <r>
      <rPr>
        <sz val="10"/>
        <rFont val="華康粗圓體"/>
        <family val="3"/>
        <charset val="136"/>
      </rPr>
      <t>年度</t>
    </r>
    <r>
      <rPr>
        <sz val="10"/>
        <rFont val="Arial Narrow"/>
        <family val="2"/>
      </rPr>
      <t xml:space="preserve">  2013</t>
    </r>
  </si>
  <si>
    <r>
      <t xml:space="preserve">  101</t>
    </r>
    <r>
      <rPr>
        <sz val="10"/>
        <rFont val="華康粗圓體"/>
        <family val="3"/>
        <charset val="136"/>
      </rPr>
      <t>年度</t>
    </r>
    <r>
      <rPr>
        <sz val="10"/>
        <rFont val="Arial Narrow"/>
        <family val="2"/>
      </rPr>
      <t xml:space="preserve">  2012</t>
    </r>
  </si>
  <si>
    <r>
      <t xml:space="preserve">  100</t>
    </r>
    <r>
      <rPr>
        <sz val="10"/>
        <rFont val="華康粗圓體"/>
        <family val="3"/>
        <charset val="136"/>
      </rPr>
      <t>年度</t>
    </r>
    <r>
      <rPr>
        <sz val="10"/>
        <rFont val="Arial Narrow"/>
        <family val="2"/>
      </rPr>
      <t xml:space="preserve">  2011</t>
    </r>
  </si>
  <si>
    <r>
      <t xml:space="preserve">  99</t>
    </r>
    <r>
      <rPr>
        <sz val="10"/>
        <rFont val="華康粗圓體"/>
        <family val="3"/>
        <charset val="136"/>
      </rPr>
      <t>年度</t>
    </r>
    <r>
      <rPr>
        <sz val="10"/>
        <rFont val="Arial Narrow"/>
        <family val="2"/>
      </rPr>
      <t xml:space="preserve">   2010</t>
    </r>
  </si>
  <si>
    <r>
      <t xml:space="preserve">  98</t>
    </r>
    <r>
      <rPr>
        <sz val="10"/>
        <rFont val="華康粗圓體"/>
        <family val="3"/>
        <charset val="136"/>
      </rPr>
      <t>年度</t>
    </r>
    <r>
      <rPr>
        <sz val="10"/>
        <rFont val="Arial Narrow"/>
        <family val="2"/>
      </rPr>
      <t xml:space="preserve">   2009</t>
    </r>
  </si>
  <si>
    <t>No. of Unpaid to Treasury</t>
    <phoneticPr fontId="2" type="noConversion"/>
  </si>
  <si>
    <t>Temporary Tax by County Gov't</t>
    <phoneticPr fontId="2" type="noConversion"/>
  </si>
  <si>
    <t>District Treasuries</t>
    <phoneticPr fontId="2" type="noConversion"/>
  </si>
  <si>
    <t>Unified Taxation 
by City Gov't</t>
    <phoneticPr fontId="2" type="noConversion"/>
  </si>
  <si>
    <t>City Treasury</t>
    <phoneticPr fontId="2" type="noConversion"/>
  </si>
  <si>
    <t>Reconstruction Fund</t>
    <phoneticPr fontId="2" type="noConversion"/>
  </si>
  <si>
    <t>Unified Taxation
by Central Gov't</t>
    <phoneticPr fontId="2" type="noConversion"/>
  </si>
  <si>
    <t>National Treasury</t>
    <phoneticPr fontId="2" type="noConversion"/>
  </si>
  <si>
    <t>Net Actual Collection</t>
    <phoneticPr fontId="2" type="noConversion"/>
  </si>
  <si>
    <r>
      <rPr>
        <sz val="10"/>
        <rFont val="華康粗圓體"/>
        <family val="3"/>
        <charset val="136"/>
      </rPr>
      <t>臨時稅款專戶</t>
    </r>
    <phoneticPr fontId="3" type="noConversion"/>
  </si>
  <si>
    <r>
      <rPr>
        <sz val="10"/>
        <rFont val="華康粗圓體"/>
        <family val="3"/>
        <charset val="136"/>
      </rPr>
      <t>區庫</t>
    </r>
    <phoneticPr fontId="2" type="noConversion"/>
  </si>
  <si>
    <r>
      <rPr>
        <sz val="10"/>
        <rFont val="華康粗圓體"/>
        <family val="3"/>
        <charset val="136"/>
      </rPr>
      <t>市統籌分配專戶</t>
    </r>
    <phoneticPr fontId="3" type="noConversion"/>
  </si>
  <si>
    <r>
      <rPr>
        <sz val="10"/>
        <rFont val="華康粗圓體"/>
        <family val="3"/>
        <charset val="136"/>
      </rPr>
      <t>市　庫</t>
    </r>
    <phoneticPr fontId="3" type="noConversion"/>
  </si>
  <si>
    <r>
      <rPr>
        <sz val="10"/>
        <rFont val="華康粗圓體"/>
        <family val="3"/>
        <charset val="136"/>
      </rPr>
      <t>重建基金</t>
    </r>
    <phoneticPr fontId="2" type="noConversion"/>
  </si>
  <si>
    <r>
      <rPr>
        <sz val="10"/>
        <rFont val="華康粗圓體"/>
        <family val="3"/>
        <charset val="136"/>
      </rPr>
      <t>國　庫</t>
    </r>
    <phoneticPr fontId="3" type="noConversion"/>
  </si>
  <si>
    <r>
      <rPr>
        <sz val="10"/>
        <rFont val="華康粗圓體"/>
        <family val="3"/>
        <charset val="136"/>
      </rPr>
      <t>未　納
庫　數</t>
    </r>
    <phoneticPr fontId="3" type="noConversion"/>
  </si>
  <si>
    <t>No. of Paid to Treasury</t>
    <phoneticPr fontId="2" type="noConversion"/>
  </si>
  <si>
    <r>
      <rPr>
        <sz val="10"/>
        <rFont val="華康粗圓體"/>
        <family val="3"/>
        <charset val="136"/>
      </rPr>
      <t>納　　　庫　　　數</t>
    </r>
    <phoneticPr fontId="3" type="noConversion"/>
  </si>
  <si>
    <r>
      <rPr>
        <sz val="10"/>
        <rFont val="華康粗圓體"/>
        <family val="3"/>
        <charset val="136"/>
      </rPr>
      <t>實徵淨額</t>
    </r>
    <phoneticPr fontId="3" type="noConversion"/>
  </si>
  <si>
    <r>
      <rPr>
        <sz val="10"/>
        <rFont val="華康粗圓體"/>
        <family val="3"/>
        <charset val="136"/>
      </rPr>
      <t xml:space="preserve">年度及稅目別
</t>
    </r>
    <r>
      <rPr>
        <sz val="10"/>
        <rFont val="Arial Narrow"/>
        <family val="2"/>
      </rPr>
      <t>Fiscal Year &amp; Tax Item</t>
    </r>
    <phoneticPr fontId="3" type="noConversion"/>
  </si>
  <si>
    <t>Table 6-7. No. of Various Taxes Paid to Treasury</t>
    <phoneticPr fontId="3" type="noConversion"/>
  </si>
  <si>
    <r>
      <rPr>
        <sz val="13"/>
        <rFont val="華康粗圓體"/>
        <family val="3"/>
        <charset val="136"/>
      </rPr>
      <t>表</t>
    </r>
    <r>
      <rPr>
        <sz val="13"/>
        <rFont val="Arial Narrow"/>
        <family val="2"/>
      </rPr>
      <t>6-7</t>
    </r>
    <r>
      <rPr>
        <sz val="13"/>
        <rFont val="華康粗圓體"/>
        <family val="3"/>
        <charset val="136"/>
      </rPr>
      <t>、各項稅捐納庫數</t>
    </r>
    <phoneticPr fontId="3" type="noConversion"/>
  </si>
  <si>
    <r>
      <rPr>
        <sz val="10"/>
        <rFont val="華康粗圓體"/>
        <family val="3"/>
        <charset val="136"/>
      </rPr>
      <t>菸酒稅</t>
    </r>
  </si>
  <si>
    <t>Land Value
Increment Tax</t>
  </si>
  <si>
    <t>Land Value Tax</t>
  </si>
  <si>
    <t>Stamp Tax</t>
  </si>
  <si>
    <r>
      <t xml:space="preserve">  106</t>
    </r>
    <r>
      <rPr>
        <sz val="10"/>
        <rFont val="華康粗圓體"/>
        <family val="3"/>
        <charset val="136"/>
      </rPr>
      <t>年度</t>
    </r>
    <r>
      <rPr>
        <sz val="10"/>
        <rFont val="Arial Narrow"/>
        <family val="2"/>
      </rPr>
      <t xml:space="preserve">   2017</t>
    </r>
    <phoneticPr fontId="2" type="noConversion"/>
  </si>
  <si>
    <r>
      <t xml:space="preserve">  107</t>
    </r>
    <r>
      <rPr>
        <sz val="10"/>
        <rFont val="華康粗圓體"/>
        <family val="3"/>
        <charset val="136"/>
      </rPr>
      <t>年度</t>
    </r>
    <r>
      <rPr>
        <sz val="10"/>
        <rFont val="Arial Narrow"/>
        <family val="2"/>
      </rPr>
      <t xml:space="preserve">   2018</t>
    </r>
    <phoneticPr fontId="2" type="noConversion"/>
  </si>
  <si>
    <t>Finance and Taxation</t>
    <phoneticPr fontId="2" type="noConversion"/>
  </si>
  <si>
    <r>
      <rPr>
        <sz val="13"/>
        <rFont val="華康粗圓體"/>
        <family val="3"/>
        <charset val="136"/>
      </rPr>
      <t>表</t>
    </r>
    <r>
      <rPr>
        <sz val="13"/>
        <rFont val="Arial Narrow"/>
        <family val="2"/>
      </rPr>
      <t>6-6</t>
    </r>
    <r>
      <rPr>
        <sz val="13"/>
        <rFont val="華康粗圓體"/>
        <family val="3"/>
        <charset val="136"/>
      </rPr>
      <t>、各項稅捐實徵數</t>
    </r>
    <phoneticPr fontId="3" type="noConversion"/>
  </si>
  <si>
    <t>Table 6-6. No. of Actual Collection of Various Taxes</t>
    <phoneticPr fontId="3" type="noConversion"/>
  </si>
  <si>
    <r>
      <rPr>
        <sz val="10"/>
        <rFont val="華康粗圓體"/>
        <family val="3"/>
        <charset val="136"/>
      </rPr>
      <t xml:space="preserve">年　度　別
</t>
    </r>
    <r>
      <rPr>
        <sz val="10"/>
        <rFont val="Arial Narrow"/>
        <family val="2"/>
      </rPr>
      <t>Fiscal Year</t>
    </r>
    <phoneticPr fontId="3" type="noConversion"/>
  </si>
  <si>
    <r>
      <rPr>
        <sz val="10"/>
        <rFont val="華康粗圓體"/>
        <family val="3"/>
        <charset val="136"/>
      </rPr>
      <t>國稅</t>
    </r>
    <phoneticPr fontId="2" type="noConversion"/>
  </si>
  <si>
    <t>National Taxes</t>
    <phoneticPr fontId="2" type="noConversion"/>
  </si>
  <si>
    <r>
      <rPr>
        <sz val="10"/>
        <rFont val="華康粗圓體"/>
        <family val="3"/>
        <charset val="136"/>
      </rPr>
      <t>營利事業所得稅</t>
    </r>
    <phoneticPr fontId="2" type="noConversion"/>
  </si>
  <si>
    <r>
      <rPr>
        <sz val="10"/>
        <rFont val="華康粗圓體"/>
        <family val="3"/>
        <charset val="136"/>
      </rPr>
      <t>綜合所得稅</t>
    </r>
    <phoneticPr fontId="2" type="noConversion"/>
  </si>
  <si>
    <r>
      <rPr>
        <sz val="10"/>
        <rFont val="華康粗圓體"/>
        <family val="3"/>
        <charset val="136"/>
      </rPr>
      <t>遺產及贈與稅</t>
    </r>
    <phoneticPr fontId="2" type="noConversion"/>
  </si>
  <si>
    <r>
      <rPr>
        <sz val="10"/>
        <rFont val="華康粗圓體"/>
        <family val="3"/>
        <charset val="136"/>
      </rPr>
      <t>貨物稅</t>
    </r>
    <phoneticPr fontId="2" type="noConversion"/>
  </si>
  <si>
    <r>
      <rPr>
        <sz val="10"/>
        <rFont val="華康粗圓體"/>
        <family val="3"/>
        <charset val="136"/>
      </rPr>
      <t>證券交易稅</t>
    </r>
    <phoneticPr fontId="2" type="noConversion"/>
  </si>
  <si>
    <r>
      <rPr>
        <sz val="10"/>
        <rFont val="華康粗圓體"/>
        <family val="3"/>
        <charset val="136"/>
      </rPr>
      <t>期貨交易稅</t>
    </r>
    <phoneticPr fontId="2" type="noConversion"/>
  </si>
  <si>
    <r>
      <rPr>
        <sz val="10"/>
        <rFont val="華康粗圓體"/>
        <family val="3"/>
        <charset val="136"/>
      </rPr>
      <t>營業稅</t>
    </r>
    <phoneticPr fontId="2" type="noConversion"/>
  </si>
  <si>
    <r>
      <rPr>
        <sz val="10"/>
        <rFont val="華康粗圓體"/>
        <family val="3"/>
        <charset val="136"/>
      </rPr>
      <t>特種貨物及勞務稅</t>
    </r>
    <phoneticPr fontId="2" type="noConversion"/>
  </si>
  <si>
    <t>Profit-seeking Enterprise Income Tax</t>
    <phoneticPr fontId="2" type="noConversion"/>
  </si>
  <si>
    <t>Individual Income Tax</t>
    <phoneticPr fontId="2" type="noConversion"/>
  </si>
  <si>
    <t>Estate and Gift Tax</t>
    <phoneticPr fontId="2" type="noConversion"/>
  </si>
  <si>
    <t>Commodities Tax</t>
    <phoneticPr fontId="2" type="noConversion"/>
  </si>
  <si>
    <t>Securities Transaction Tax</t>
    <phoneticPr fontId="2" type="noConversion"/>
  </si>
  <si>
    <t>Futures Transaction Tax</t>
    <phoneticPr fontId="2" type="noConversion"/>
  </si>
  <si>
    <t>Tobacco and Alcohol Tax</t>
    <phoneticPr fontId="2" type="noConversion"/>
  </si>
  <si>
    <t>Business Tax</t>
    <phoneticPr fontId="2" type="noConversion"/>
  </si>
  <si>
    <t>Specifically Selected Goods and
Services Tax</t>
    <phoneticPr fontId="2" type="noConversion"/>
  </si>
  <si>
    <r>
      <t>103</t>
    </r>
    <r>
      <rPr>
        <sz val="10"/>
        <rFont val="華康粗圓體"/>
        <family val="3"/>
        <charset val="136"/>
      </rPr>
      <t xml:space="preserve">年度
</t>
    </r>
    <r>
      <rPr>
        <sz val="10"/>
        <rFont val="Arial Narrow"/>
        <family val="2"/>
      </rPr>
      <t>2014</t>
    </r>
    <phoneticPr fontId="2" type="noConversion"/>
  </si>
  <si>
    <r>
      <t>104</t>
    </r>
    <r>
      <rPr>
        <sz val="10"/>
        <rFont val="華康粗圓體"/>
        <family val="3"/>
        <charset val="136"/>
      </rPr>
      <t xml:space="preserve">年度
</t>
    </r>
    <r>
      <rPr>
        <sz val="10"/>
        <rFont val="Arial Narrow"/>
        <family val="2"/>
      </rPr>
      <t>2015</t>
    </r>
    <phoneticPr fontId="2" type="noConversion"/>
  </si>
  <si>
    <t xml:space="preserve">Source : Department of Taxation,Taoyuan City Gov. </t>
    <phoneticPr fontId="2" type="noConversion"/>
  </si>
  <si>
    <r>
      <rPr>
        <sz val="10"/>
        <rFont val="華康粗圓體"/>
        <family val="3"/>
        <charset val="136"/>
      </rPr>
      <t>說明：</t>
    </r>
    <r>
      <rPr>
        <sz val="10"/>
        <rFont val="Arial Narrow"/>
        <family val="2"/>
      </rPr>
      <t>1.</t>
    </r>
    <r>
      <rPr>
        <sz val="10"/>
        <rFont val="華康粗圓體"/>
        <family val="3"/>
        <charset val="136"/>
      </rPr>
      <t>本表皆採用實徵淨額。</t>
    </r>
    <phoneticPr fontId="3" type="noConversion"/>
  </si>
  <si>
    <t>Note : 1.Figures in the form were net actual collection.</t>
    <phoneticPr fontId="2" type="noConversion"/>
  </si>
  <si>
    <r>
      <rPr>
        <sz val="10"/>
        <rFont val="華康粗圓體"/>
        <family val="3"/>
        <charset val="136"/>
      </rPr>
      <t>　　　</t>
    </r>
    <r>
      <rPr>
        <sz val="10"/>
        <rFont val="Arial Narrow"/>
        <family val="2"/>
      </rPr>
      <t>2.</t>
    </r>
    <r>
      <rPr>
        <sz val="10"/>
        <rFont val="華康粗圓體"/>
        <family val="3"/>
        <charset val="136"/>
      </rPr>
      <t>罰鍰為國稅及市稅合計數。</t>
    </r>
    <phoneticPr fontId="2" type="noConversion"/>
  </si>
  <si>
    <r>
      <rPr>
        <sz val="13"/>
        <rFont val="華康粗圓體"/>
        <family val="3"/>
        <charset val="136"/>
      </rPr>
      <t>表</t>
    </r>
    <r>
      <rPr>
        <sz val="13"/>
        <rFont val="Arial Narrow"/>
        <family val="2"/>
      </rPr>
      <t>6-6</t>
    </r>
    <r>
      <rPr>
        <sz val="13"/>
        <rFont val="華康粗圓體"/>
        <family val="3"/>
        <charset val="136"/>
      </rPr>
      <t>、各項稅捐實徵數（續）</t>
    </r>
    <phoneticPr fontId="3" type="noConversion"/>
  </si>
  <si>
    <t>Table 6-6. No. of Actual Collection of Various Taxes (Cont.)</t>
    <phoneticPr fontId="3" type="noConversion"/>
  </si>
  <si>
    <r>
      <rPr>
        <sz val="10"/>
        <rFont val="華康粗圓體"/>
        <family val="3"/>
        <charset val="136"/>
      </rPr>
      <t>市　　　　　　　　　　　　　　　　　　　　稅</t>
    </r>
    <phoneticPr fontId="2" type="noConversion"/>
  </si>
  <si>
    <t>City    Taxes</t>
    <phoneticPr fontId="2" type="noConversion"/>
  </si>
  <si>
    <r>
      <rPr>
        <sz val="10"/>
        <rFont val="華康粗圓體"/>
        <family val="3"/>
        <charset val="136"/>
      </rPr>
      <t>教育捐</t>
    </r>
    <phoneticPr fontId="2" type="noConversion"/>
  </si>
  <si>
    <r>
      <rPr>
        <sz val="10"/>
        <rFont val="華康粗圓體"/>
        <family val="3"/>
        <charset val="136"/>
      </rPr>
      <t>臨時捐</t>
    </r>
    <phoneticPr fontId="2" type="noConversion"/>
  </si>
  <si>
    <r>
      <rPr>
        <sz val="10"/>
        <rFont val="華康粗圓體"/>
        <family val="3"/>
        <charset val="136"/>
      </rPr>
      <t>罰鍰</t>
    </r>
    <phoneticPr fontId="2" type="noConversion"/>
  </si>
  <si>
    <r>
      <rPr>
        <sz val="10"/>
        <rFont val="華康粗圓體"/>
        <family val="3"/>
        <charset val="136"/>
      </rPr>
      <t>印花稅</t>
    </r>
    <phoneticPr fontId="2" type="noConversion"/>
  </si>
  <si>
    <r>
      <rPr>
        <sz val="10"/>
        <rFont val="華康粗圓體"/>
        <family val="3"/>
        <charset val="136"/>
      </rPr>
      <t>使用牌照稅</t>
    </r>
    <phoneticPr fontId="2" type="noConversion"/>
  </si>
  <si>
    <r>
      <rPr>
        <sz val="10"/>
        <rFont val="華康粗圓體"/>
        <family val="3"/>
        <charset val="136"/>
      </rPr>
      <t>田賦</t>
    </r>
    <phoneticPr fontId="2" type="noConversion"/>
  </si>
  <si>
    <r>
      <rPr>
        <sz val="10"/>
        <rFont val="華康粗圓體"/>
        <family val="3"/>
        <charset val="136"/>
      </rPr>
      <t>地價稅</t>
    </r>
    <phoneticPr fontId="2" type="noConversion"/>
  </si>
  <si>
    <r>
      <rPr>
        <sz val="10"/>
        <rFont val="華康粗圓體"/>
        <family val="3"/>
        <charset val="136"/>
      </rPr>
      <t>土地增值稅</t>
    </r>
    <phoneticPr fontId="2" type="noConversion"/>
  </si>
  <si>
    <r>
      <rPr>
        <sz val="10"/>
        <rFont val="華康粗圓體"/>
        <family val="3"/>
        <charset val="136"/>
      </rPr>
      <t>房屋稅</t>
    </r>
    <phoneticPr fontId="2" type="noConversion"/>
  </si>
  <si>
    <r>
      <rPr>
        <sz val="10"/>
        <rFont val="華康粗圓體"/>
        <family val="3"/>
        <charset val="136"/>
      </rPr>
      <t>娛樂稅</t>
    </r>
    <phoneticPr fontId="2" type="noConversion"/>
  </si>
  <si>
    <r>
      <rPr>
        <sz val="10"/>
        <rFont val="華康粗圓體"/>
        <family val="3"/>
        <charset val="136"/>
      </rPr>
      <t>契稅</t>
    </r>
    <phoneticPr fontId="2" type="noConversion"/>
  </si>
  <si>
    <t>Total</t>
    <phoneticPr fontId="2" type="noConversion"/>
  </si>
  <si>
    <t>Vehicle License Tax</t>
    <phoneticPr fontId="2" type="noConversion"/>
  </si>
  <si>
    <t>Agricultural Land Tax</t>
    <phoneticPr fontId="2" type="noConversion"/>
  </si>
  <si>
    <t>Building Tax</t>
    <phoneticPr fontId="2" type="noConversion"/>
  </si>
  <si>
    <t>Amusement Tax</t>
    <phoneticPr fontId="2" type="noConversion"/>
  </si>
  <si>
    <t>Deed Tax</t>
    <phoneticPr fontId="2" type="noConversion"/>
  </si>
  <si>
    <t>Education Surtax</t>
    <phoneticPr fontId="2" type="noConversion"/>
  </si>
  <si>
    <t>Temporary Tax</t>
    <phoneticPr fontId="2" type="noConversion"/>
  </si>
  <si>
    <t>Fines</t>
    <phoneticPr fontId="2" type="noConversion"/>
  </si>
  <si>
    <r>
      <t>107</t>
    </r>
    <r>
      <rPr>
        <sz val="10"/>
        <rFont val="華康粗圓體"/>
        <family val="3"/>
        <charset val="136"/>
      </rPr>
      <t xml:space="preserve">年度
</t>
    </r>
    <r>
      <rPr>
        <sz val="10"/>
        <rFont val="Arial Narrow"/>
        <family val="2"/>
      </rPr>
      <t>2018</t>
    </r>
    <phoneticPr fontId="2" type="noConversion"/>
  </si>
  <si>
    <r>
      <rPr>
        <sz val="10"/>
        <rFont val="華康粗圓體"/>
        <family val="3"/>
        <charset val="136"/>
      </rPr>
      <t>民國</t>
    </r>
    <r>
      <rPr>
        <sz val="10"/>
        <rFont val="Arial Narrow"/>
        <family val="2"/>
      </rPr>
      <t>107</t>
    </r>
    <r>
      <rPr>
        <sz val="10"/>
        <rFont val="華康粗圓體"/>
        <family val="3"/>
        <charset val="136"/>
      </rPr>
      <t>年底</t>
    </r>
    <r>
      <rPr>
        <sz val="10"/>
        <rFont val="Arial Narrow"/>
        <family val="2"/>
      </rPr>
      <t xml:space="preserve"> End of 2018</t>
    </r>
    <phoneticPr fontId="2" type="noConversion"/>
  </si>
  <si>
    <r>
      <rPr>
        <sz val="10"/>
        <rFont val="華康粗圓體"/>
        <family val="3"/>
        <charset val="136"/>
      </rPr>
      <t>民國</t>
    </r>
    <r>
      <rPr>
        <sz val="10"/>
        <rFont val="Arial Narrow"/>
        <family val="2"/>
      </rPr>
      <t>107</t>
    </r>
    <r>
      <rPr>
        <sz val="10"/>
        <rFont val="華康粗圓體"/>
        <family val="3"/>
        <charset val="136"/>
      </rPr>
      <t>年</t>
    </r>
    <r>
      <rPr>
        <sz val="10"/>
        <rFont val="Arial Narrow"/>
        <family val="2"/>
      </rPr>
      <t xml:space="preserve">    2018</t>
    </r>
    <phoneticPr fontId="2" type="noConversion"/>
  </si>
  <si>
    <r>
      <t xml:space="preserve">    108</t>
    </r>
    <r>
      <rPr>
        <sz val="10"/>
        <rFont val="華康粗圓體"/>
        <family val="3"/>
        <charset val="136"/>
      </rPr>
      <t>年度</t>
    </r>
    <phoneticPr fontId="2" type="noConversion"/>
  </si>
  <si>
    <r>
      <t>107</t>
    </r>
    <r>
      <rPr>
        <sz val="10"/>
        <rFont val="華康粗圓體"/>
        <family val="3"/>
        <charset val="136"/>
      </rPr>
      <t>年度</t>
    </r>
    <r>
      <rPr>
        <sz val="10"/>
        <rFont val="Arial Narrow"/>
        <family val="2"/>
      </rPr>
      <t xml:space="preserve">  2018</t>
    </r>
    <phoneticPr fontId="2" type="noConversion"/>
  </si>
  <si>
    <r>
      <t>107</t>
    </r>
    <r>
      <rPr>
        <sz val="10"/>
        <rFont val="華康粗圓體"/>
        <family val="3"/>
        <charset val="136"/>
      </rPr>
      <t>年度</t>
    </r>
    <phoneticPr fontId="2" type="noConversion"/>
  </si>
  <si>
    <r>
      <rPr>
        <sz val="10"/>
        <color theme="0"/>
        <rFont val="Arial Narrow"/>
        <family val="2"/>
      </rPr>
      <t xml:space="preserve">Note: </t>
    </r>
    <r>
      <rPr>
        <sz val="10"/>
        <rFont val="Arial Narrow"/>
        <family val="2"/>
      </rPr>
      <t>4. Taoyuan was reorganized and changed its name to Taoyuan City on 25th of  December, 2014. Except Fuxing District,</t>
    </r>
    <phoneticPr fontId="2" type="noConversion"/>
  </si>
  <si>
    <r>
      <rPr>
        <sz val="10"/>
        <rFont val="華康粗圓體"/>
        <family val="3"/>
        <charset val="136"/>
      </rPr>
      <t>本國再保險
公</t>
    </r>
    <r>
      <rPr>
        <sz val="10"/>
        <rFont val="Arial Narrow"/>
        <family val="2"/>
      </rPr>
      <t xml:space="preserve">  </t>
    </r>
    <r>
      <rPr>
        <sz val="10"/>
        <rFont val="華康粗圓體"/>
        <family val="3"/>
        <charset val="136"/>
      </rPr>
      <t>司</t>
    </r>
    <phoneticPr fontId="2" type="noConversion"/>
  </si>
  <si>
    <r>
      <rPr>
        <sz val="10"/>
        <rFont val="華康粗圓體"/>
        <family val="3"/>
        <charset val="136"/>
      </rPr>
      <t>外國再保險
公</t>
    </r>
    <r>
      <rPr>
        <sz val="10"/>
        <rFont val="Arial Narrow"/>
        <family val="2"/>
      </rPr>
      <t xml:space="preserve">  </t>
    </r>
    <r>
      <rPr>
        <sz val="10"/>
        <rFont val="華康粗圓體"/>
        <family val="3"/>
        <charset val="136"/>
      </rPr>
      <t>司</t>
    </r>
    <phoneticPr fontId="2" type="noConversion"/>
  </si>
  <si>
    <r>
      <rPr>
        <sz val="10"/>
        <color theme="0"/>
        <rFont val="華康粗圓體"/>
        <family val="3"/>
        <charset val="136"/>
      </rPr>
      <t>說明：</t>
    </r>
    <r>
      <rPr>
        <sz val="10"/>
        <rFont val="Arial Narrow"/>
        <family val="2"/>
      </rPr>
      <t>6.</t>
    </r>
    <r>
      <rPr>
        <sz val="10"/>
        <rFont val="華康粗圓體"/>
        <family val="3"/>
        <charset val="136"/>
      </rPr>
      <t>金融控股公司之子公司及其分支機構，如係金融機構，納入各該金融機構統計。</t>
    </r>
    <phoneticPr fontId="2" type="noConversion"/>
  </si>
  <si>
    <t>Note : Balance of deposits of domestic banks included postal savings.</t>
    <phoneticPr fontId="2" type="noConversion"/>
  </si>
  <si>
    <r>
      <rPr>
        <sz val="13"/>
        <rFont val="華康粗圓體"/>
        <family val="3"/>
        <charset val="136"/>
      </rPr>
      <t>表</t>
    </r>
    <r>
      <rPr>
        <sz val="13"/>
        <rFont val="Arial Narrow"/>
        <family val="2"/>
      </rPr>
      <t>6-4</t>
    </r>
    <r>
      <rPr>
        <sz val="13"/>
        <rFont val="華康粗圓體"/>
        <family val="3"/>
        <charset val="136"/>
      </rPr>
      <t>、歲出預決算－按政事別分</t>
    </r>
    <phoneticPr fontId="3" type="noConversion"/>
  </si>
  <si>
    <r>
      <rPr>
        <sz val="10"/>
        <rFont val="華康粗圓體"/>
        <family val="3"/>
        <charset val="136"/>
      </rPr>
      <t>　預算　</t>
    </r>
    <phoneticPr fontId="3" type="noConversion"/>
  </si>
  <si>
    <r>
      <rPr>
        <sz val="10"/>
        <rFont val="華康粗圓體"/>
        <family val="3"/>
        <charset val="136"/>
      </rPr>
      <t>立法支出</t>
    </r>
    <phoneticPr fontId="2" type="noConversion"/>
  </si>
  <si>
    <r>
      <rPr>
        <sz val="10"/>
        <rFont val="華康粗圓體"/>
        <family val="3"/>
        <charset val="136"/>
      </rPr>
      <t>行政支出</t>
    </r>
    <phoneticPr fontId="2" type="noConversion"/>
  </si>
  <si>
    <r>
      <rPr>
        <sz val="10"/>
        <rFont val="華康粗圓體"/>
        <family val="3"/>
        <charset val="136"/>
      </rPr>
      <t>財務支出</t>
    </r>
    <phoneticPr fontId="2" type="noConversion"/>
  </si>
  <si>
    <r>
      <rPr>
        <sz val="10"/>
        <rFont val="華康粗圓體"/>
        <family val="3"/>
        <charset val="136"/>
      </rPr>
      <t>文化支出</t>
    </r>
    <phoneticPr fontId="2" type="noConversion"/>
  </si>
  <si>
    <r>
      <rPr>
        <sz val="10"/>
        <rFont val="華康粗圓體"/>
        <family val="3"/>
        <charset val="136"/>
      </rPr>
      <t>交通支出</t>
    </r>
    <phoneticPr fontId="2" type="noConversion"/>
  </si>
  <si>
    <r>
      <rPr>
        <sz val="10"/>
        <rFont val="華康粗圓體"/>
        <family val="3"/>
        <charset val="136"/>
      </rPr>
      <t>其他經濟
服務支出</t>
    </r>
    <phoneticPr fontId="2" type="noConversion"/>
  </si>
  <si>
    <r>
      <rPr>
        <sz val="10"/>
        <rFont val="華康粗圓體"/>
        <family val="3"/>
        <charset val="136"/>
      </rPr>
      <t>社會救助
支　　出</t>
    </r>
    <phoneticPr fontId="2" type="noConversion"/>
  </si>
  <si>
    <r>
      <t xml:space="preserve">  106</t>
    </r>
    <r>
      <rPr>
        <sz val="10"/>
        <rFont val="華康粗圓體"/>
        <family val="3"/>
        <charset val="136"/>
      </rPr>
      <t>年度</t>
    </r>
    <r>
      <rPr>
        <sz val="8.5"/>
        <rFont val="超研澤中黑"/>
        <family val="3"/>
        <charset val="136"/>
      </rPr>
      <t/>
    </r>
    <phoneticPr fontId="2" type="noConversion"/>
  </si>
  <si>
    <r>
      <t xml:space="preserve">  107</t>
    </r>
    <r>
      <rPr>
        <sz val="10"/>
        <rFont val="華康粗圓體"/>
        <family val="3"/>
        <charset val="136"/>
      </rPr>
      <t>年度</t>
    </r>
    <r>
      <rPr>
        <sz val="8.5"/>
        <rFont val="超研澤中黑"/>
        <family val="3"/>
        <charset val="136"/>
      </rPr>
      <t/>
    </r>
    <phoneticPr fontId="2" type="noConversion"/>
  </si>
  <si>
    <r>
      <t xml:space="preserve">   108</t>
    </r>
    <r>
      <rPr>
        <sz val="10"/>
        <rFont val="華康粗圓體"/>
        <family val="3"/>
        <charset val="136"/>
      </rPr>
      <t>年度</t>
    </r>
    <phoneticPr fontId="2" type="noConversion"/>
  </si>
  <si>
    <r>
      <rPr>
        <sz val="10"/>
        <rFont val="華康粗圓體"/>
        <family val="3"/>
        <charset val="136"/>
      </rPr>
      <t>說明：</t>
    </r>
    <r>
      <rPr>
        <sz val="10"/>
        <rFont val="Arial Narrow"/>
        <family val="2"/>
      </rPr>
      <t>1.103</t>
    </r>
    <r>
      <rPr>
        <sz val="10"/>
        <rFont val="華康粗圓體"/>
        <family val="3"/>
        <charset val="136"/>
      </rPr>
      <t>年</t>
    </r>
    <r>
      <rPr>
        <sz val="10"/>
        <rFont val="Arial Narrow"/>
        <family val="2"/>
      </rPr>
      <t>12</t>
    </r>
    <r>
      <rPr>
        <sz val="10"/>
        <rFont val="華康粗圓體"/>
        <family val="3"/>
        <charset val="136"/>
      </rPr>
      <t>月</t>
    </r>
    <r>
      <rPr>
        <sz val="10"/>
        <rFont val="Arial Narrow"/>
        <family val="2"/>
      </rPr>
      <t>25</t>
    </r>
    <r>
      <rPr>
        <sz val="10"/>
        <rFont val="華康粗圓體"/>
        <family val="3"/>
        <charset val="136"/>
      </rPr>
      <t>日本市改制為直轄市，</t>
    </r>
    <r>
      <rPr>
        <sz val="10"/>
        <rFont val="Arial Narrow"/>
        <family val="2"/>
      </rPr>
      <t>104</t>
    </r>
    <r>
      <rPr>
        <sz val="10"/>
        <rFont val="華康粗圓體"/>
        <family val="3"/>
        <charset val="136"/>
      </rPr>
      <t>年度起統計資料含各區（復興區除外）。</t>
    </r>
    <phoneticPr fontId="2" type="noConversion"/>
  </si>
  <si>
    <r>
      <rPr>
        <sz val="13"/>
        <rFont val="華康粗圓體"/>
        <family val="3"/>
        <charset val="136"/>
      </rPr>
      <t>表</t>
    </r>
    <r>
      <rPr>
        <sz val="13"/>
        <rFont val="Arial Narrow"/>
        <family val="2"/>
      </rPr>
      <t>6-4</t>
    </r>
    <r>
      <rPr>
        <sz val="13"/>
        <rFont val="華康粗圓體"/>
        <family val="3"/>
        <charset val="136"/>
      </rPr>
      <t>、歲出預決算－按政事別分（續</t>
    </r>
    <r>
      <rPr>
        <sz val="13"/>
        <rFont val="Arial Narrow"/>
        <family val="2"/>
      </rPr>
      <t xml:space="preserve"> 1</t>
    </r>
    <r>
      <rPr>
        <sz val="13"/>
        <rFont val="華康粗圓體"/>
        <family val="3"/>
        <charset val="136"/>
      </rPr>
      <t>）</t>
    </r>
    <phoneticPr fontId="3" type="noConversion"/>
  </si>
  <si>
    <r>
      <rPr>
        <sz val="10"/>
        <rFont val="華康粗圓體"/>
        <family val="3"/>
        <charset val="136"/>
      </rPr>
      <t>國民就業
支　　出</t>
    </r>
    <phoneticPr fontId="2" type="noConversion"/>
  </si>
  <si>
    <r>
      <rPr>
        <sz val="10"/>
        <rFont val="華康粗圓體"/>
        <family val="3"/>
        <charset val="136"/>
      </rPr>
      <t>退休撫卹
給付支出</t>
    </r>
    <phoneticPr fontId="2" type="noConversion"/>
  </si>
  <si>
    <r>
      <rPr>
        <sz val="10"/>
        <rFont val="華康粗圓體"/>
        <family val="3"/>
        <charset val="136"/>
      </rPr>
      <t>退休撫卹
業務支出</t>
    </r>
    <phoneticPr fontId="2" type="noConversion"/>
  </si>
  <si>
    <r>
      <rPr>
        <sz val="10"/>
        <rFont val="華康粗圓體"/>
        <family val="3"/>
        <charset val="136"/>
      </rPr>
      <t>警政支出</t>
    </r>
    <phoneticPr fontId="2" type="noConversion"/>
  </si>
  <si>
    <r>
      <rPr>
        <sz val="10"/>
        <rFont val="華康粗圓體"/>
        <family val="3"/>
        <charset val="136"/>
      </rPr>
      <t>債務付息
支　　出</t>
    </r>
    <phoneticPr fontId="2" type="noConversion"/>
  </si>
  <si>
    <r>
      <rPr>
        <sz val="10"/>
        <rFont val="華康粗圓體"/>
        <family val="3"/>
        <charset val="136"/>
      </rPr>
      <t>專案補助
支　　出</t>
    </r>
    <phoneticPr fontId="2" type="noConversion"/>
  </si>
  <si>
    <r>
      <rPr>
        <sz val="10"/>
        <rFont val="華康粗圓體"/>
        <family val="3"/>
        <charset val="136"/>
      </rPr>
      <t>平衡預算
補助支出</t>
    </r>
    <phoneticPr fontId="2" type="noConversion"/>
  </si>
  <si>
    <r>
      <rPr>
        <sz val="10"/>
        <rFont val="華康粗圓體"/>
        <family val="3"/>
        <charset val="136"/>
      </rPr>
      <t>協助
支出</t>
    </r>
    <phoneticPr fontId="2" type="noConversion"/>
  </si>
  <si>
    <r>
      <rPr>
        <sz val="10"/>
        <rFont val="華康粗圓體"/>
        <family val="3"/>
        <charset val="136"/>
      </rPr>
      <t>第　二
預備金</t>
    </r>
    <phoneticPr fontId="2" type="noConversion"/>
  </si>
  <si>
    <r>
      <t xml:space="preserve">   106</t>
    </r>
    <r>
      <rPr>
        <sz val="10"/>
        <rFont val="華康粗圓體"/>
        <family val="3"/>
        <charset val="136"/>
      </rPr>
      <t>年度</t>
    </r>
    <r>
      <rPr>
        <sz val="8.5"/>
        <rFont val="超研澤中黑"/>
        <family val="3"/>
        <charset val="136"/>
      </rPr>
      <t/>
    </r>
    <phoneticPr fontId="2" type="noConversion"/>
  </si>
  <si>
    <r>
      <t xml:space="preserve">   107</t>
    </r>
    <r>
      <rPr>
        <sz val="10"/>
        <rFont val="華康粗圓體"/>
        <family val="3"/>
        <charset val="136"/>
      </rPr>
      <t>年度</t>
    </r>
    <r>
      <rPr>
        <sz val="8.5"/>
        <rFont val="超研澤中黑"/>
        <family val="3"/>
        <charset val="136"/>
      </rPr>
      <t/>
    </r>
    <phoneticPr fontId="2" type="noConversion"/>
  </si>
  <si>
    <r>
      <t xml:space="preserve"> 108</t>
    </r>
    <r>
      <rPr>
        <sz val="10"/>
        <rFont val="華康粗圓體"/>
        <family val="3"/>
        <charset val="136"/>
      </rPr>
      <t>年度</t>
    </r>
    <phoneticPr fontId="2" type="noConversion"/>
  </si>
  <si>
    <t>-</t>
    <phoneticPr fontId="2" type="noConversion"/>
  </si>
  <si>
    <r>
      <t>107</t>
    </r>
    <r>
      <rPr>
        <sz val="10"/>
        <color theme="1"/>
        <rFont val="華康粗圓體"/>
        <family val="3"/>
        <charset val="136"/>
      </rPr>
      <t>年度</t>
    </r>
    <phoneticPr fontId="2" type="noConversion"/>
  </si>
  <si>
    <t>Domestic Reinsurance Companies</t>
    <phoneticPr fontId="2" type="noConversion"/>
  </si>
  <si>
    <t xml:space="preserve">Foreign Reinsurance Companies </t>
    <phoneticPr fontId="2" type="noConversion"/>
  </si>
  <si>
    <r>
      <rPr>
        <sz val="10"/>
        <rFont val="華康粗圓體"/>
        <family val="3"/>
        <charset val="136"/>
      </rPr>
      <t>　</t>
    </r>
    <r>
      <rPr>
        <sz val="10"/>
        <rFont val="Arial Narrow"/>
        <family val="2"/>
      </rPr>
      <t xml:space="preserve"> </t>
    </r>
    <r>
      <rPr>
        <sz val="10"/>
        <rFont val="華康粗圓體"/>
        <family val="3"/>
        <charset val="136"/>
      </rPr>
      <t>　</t>
    </r>
    <r>
      <rPr>
        <sz val="10"/>
        <rFont val="Arial Narrow"/>
        <family val="2"/>
      </rPr>
      <t>6. If the subsidiaries and affiliated companies of financial holding companies are financial institutions, they are included in their</t>
    </r>
    <phoneticPr fontId="2" type="noConversion"/>
  </si>
  <si>
    <t>Expenditures
for Social Assistance</t>
    <phoneticPr fontId="2" type="noConversion"/>
  </si>
  <si>
    <t>Expenditures for Culture</t>
    <phoneticPr fontId="2" type="noConversion"/>
  </si>
  <si>
    <t>Fiscal Year</t>
    <phoneticPr fontId="2" type="noConversion"/>
  </si>
  <si>
    <t>Unit : N.T.$1,000</t>
    <phoneticPr fontId="2" type="noConversion"/>
  </si>
  <si>
    <t>Final Accounts</t>
    <phoneticPr fontId="3" type="noConversion"/>
  </si>
  <si>
    <t>Table 6-4. The Budget and Final Accounts of Annual Expenditures by Functions (Cont. 2)</t>
    <phoneticPr fontId="3" type="noConversion"/>
  </si>
  <si>
    <r>
      <rPr>
        <sz val="13"/>
        <rFont val="華康粗圓體"/>
        <family val="3"/>
        <charset val="136"/>
      </rPr>
      <t>表</t>
    </r>
    <r>
      <rPr>
        <sz val="13"/>
        <rFont val="Arial Narrow"/>
        <family val="2"/>
      </rPr>
      <t>6-4</t>
    </r>
    <r>
      <rPr>
        <sz val="13"/>
        <rFont val="華康粗圓體"/>
        <family val="3"/>
        <charset val="136"/>
      </rPr>
      <t>、歲出預決算－按政事別分（續</t>
    </r>
    <r>
      <rPr>
        <sz val="13"/>
        <rFont val="Arial Narrow"/>
        <family val="2"/>
      </rPr>
      <t xml:space="preserve"> 2</t>
    </r>
    <r>
      <rPr>
        <sz val="13"/>
        <rFont val="華康粗圓體"/>
        <family val="3"/>
        <charset val="136"/>
      </rPr>
      <t>）</t>
    </r>
    <phoneticPr fontId="3" type="noConversion"/>
  </si>
  <si>
    <t>Finance and Taxation</t>
    <phoneticPr fontId="3" type="noConversion"/>
  </si>
  <si>
    <t xml:space="preserve">                     since 2018.</t>
    <phoneticPr fontId="2" type="noConversion"/>
  </si>
  <si>
    <r>
      <rPr>
        <sz val="10"/>
        <color rgb="FFFF0000"/>
        <rFont val="華康粗圓體"/>
        <family val="3"/>
        <charset val="136"/>
      </rPr>
      <t>審定數</t>
    </r>
    <phoneticPr fontId="2" type="noConversion"/>
  </si>
  <si>
    <r>
      <rPr>
        <sz val="10"/>
        <color rgb="FFFF0000"/>
        <rFont val="華康粗圓體"/>
        <family val="3"/>
        <charset val="136"/>
      </rPr>
      <t>決算數</t>
    </r>
    <phoneticPr fontId="2" type="noConversion"/>
  </si>
  <si>
    <t>Finance and Taxation</t>
    <phoneticPr fontId="3" type="noConversion"/>
  </si>
  <si>
    <r>
      <rPr>
        <sz val="13"/>
        <rFont val="華康粗圓體"/>
        <family val="3"/>
        <charset val="136"/>
      </rPr>
      <t>表</t>
    </r>
    <r>
      <rPr>
        <sz val="13"/>
        <rFont val="Arial Narrow"/>
        <family val="2"/>
      </rPr>
      <t>6-8</t>
    </r>
    <r>
      <rPr>
        <sz val="13"/>
        <rFont val="華康粗圓體"/>
        <family val="3"/>
        <charset val="136"/>
      </rPr>
      <t>、公庫收支（續</t>
    </r>
    <r>
      <rPr>
        <sz val="13"/>
        <rFont val="Arial Narrow"/>
        <family val="2"/>
      </rPr>
      <t xml:space="preserve"> 1</t>
    </r>
    <r>
      <rPr>
        <sz val="13"/>
        <rFont val="華康粗圓體"/>
        <family val="3"/>
        <charset val="136"/>
      </rPr>
      <t>）</t>
    </r>
    <phoneticPr fontId="3" type="noConversion"/>
  </si>
  <si>
    <t>Table 6-8. Revenues and Expenditures of Treasury (Cont.1)</t>
    <phoneticPr fontId="3" type="noConversion"/>
  </si>
  <si>
    <t>Expenditures</t>
    <phoneticPr fontId="3" type="noConversion"/>
  </si>
  <si>
    <t>Unit : N.T.$1,000</t>
    <phoneticPr fontId="2" type="noConversion"/>
  </si>
  <si>
    <r>
      <rPr>
        <sz val="10"/>
        <rFont val="華康粗圓體"/>
        <family val="3"/>
        <charset val="136"/>
      </rPr>
      <t>總　　計</t>
    </r>
    <phoneticPr fontId="3" type="noConversion"/>
  </si>
  <si>
    <r>
      <rPr>
        <sz val="10"/>
        <rFont val="華康粗圓體"/>
        <family val="3"/>
        <charset val="136"/>
      </rPr>
      <t>本年度支出</t>
    </r>
    <phoneticPr fontId="2" type="noConversion"/>
  </si>
  <si>
    <t>Expenditures of Current Fiscal Year</t>
    <phoneticPr fontId="2" type="noConversion"/>
  </si>
  <si>
    <r>
      <rPr>
        <sz val="10"/>
        <rFont val="華康粗圓體"/>
        <family val="3"/>
        <charset val="136"/>
      </rPr>
      <t xml:space="preserve">教育科學文化支出
</t>
    </r>
    <r>
      <rPr>
        <sz val="10"/>
        <rFont val="Arial Narrow"/>
        <family val="2"/>
      </rPr>
      <t xml:space="preserve">Expenditures for Education, Science, and Culture </t>
    </r>
    <phoneticPr fontId="2" type="noConversion"/>
  </si>
  <si>
    <t>Fiscal Year &amp; Month</t>
    <phoneticPr fontId="2" type="noConversion"/>
  </si>
  <si>
    <r>
      <rPr>
        <sz val="10"/>
        <rFont val="華康粗圓體"/>
        <family val="3"/>
        <charset val="136"/>
      </rPr>
      <t>合　</t>
    </r>
    <r>
      <rPr>
        <sz val="10"/>
        <rFont val="Arial Narrow"/>
        <family val="2"/>
      </rPr>
      <t xml:space="preserve">  </t>
    </r>
    <r>
      <rPr>
        <sz val="10"/>
        <rFont val="華康粗圓體"/>
        <family val="3"/>
        <charset val="136"/>
      </rPr>
      <t>計</t>
    </r>
    <phoneticPr fontId="3" type="noConversion"/>
  </si>
  <si>
    <r>
      <rPr>
        <sz val="10"/>
        <rFont val="華康粗圓體"/>
        <family val="3"/>
        <charset val="136"/>
      </rPr>
      <t>合</t>
    </r>
    <r>
      <rPr>
        <sz val="10"/>
        <rFont val="Arial Narrow"/>
        <family val="2"/>
      </rPr>
      <t xml:space="preserve">   </t>
    </r>
    <r>
      <rPr>
        <sz val="10"/>
        <rFont val="華康粗圓體"/>
        <family val="3"/>
        <charset val="136"/>
      </rPr>
      <t>計</t>
    </r>
    <phoneticPr fontId="2" type="noConversion"/>
  </si>
  <si>
    <t>Grand Total</t>
    <phoneticPr fontId="2" type="noConversion"/>
  </si>
  <si>
    <t>Total</t>
    <phoneticPr fontId="2" type="noConversion"/>
  </si>
  <si>
    <t>Expenditures for Police Service</t>
  </si>
  <si>
    <r>
      <t xml:space="preserve">    2</t>
    </r>
    <r>
      <rPr>
        <sz val="10"/>
        <rFont val="華康粗圓體"/>
        <family val="3"/>
        <charset val="136"/>
      </rPr>
      <t>月</t>
    </r>
    <r>
      <rPr>
        <sz val="10"/>
        <rFont val="Arial Narrow"/>
        <family val="2"/>
      </rPr>
      <t xml:space="preserve"> February</t>
    </r>
    <phoneticPr fontId="2" type="noConversion"/>
  </si>
  <si>
    <r>
      <t xml:space="preserve">    7</t>
    </r>
    <r>
      <rPr>
        <sz val="10"/>
        <rFont val="華康粗圓體"/>
        <family val="3"/>
        <charset val="136"/>
      </rPr>
      <t>月</t>
    </r>
    <r>
      <rPr>
        <sz val="10"/>
        <rFont val="Arial Narrow"/>
        <family val="2"/>
      </rPr>
      <t xml:space="preserve"> July</t>
    </r>
    <phoneticPr fontId="2" type="noConversion"/>
  </si>
  <si>
    <r>
      <rPr>
        <sz val="10"/>
        <rFont val="華康粗圓體"/>
        <family val="3"/>
        <charset val="136"/>
      </rPr>
      <t>本年度支出</t>
    </r>
    <phoneticPr fontId="3" type="noConversion"/>
  </si>
  <si>
    <r>
      <rPr>
        <sz val="10"/>
        <rFont val="華康粗圓體"/>
        <family val="3"/>
        <charset val="136"/>
      </rPr>
      <t xml:space="preserve">社區發展及環境保護支出
</t>
    </r>
    <r>
      <rPr>
        <sz val="10"/>
        <rFont val="Arial Narrow"/>
        <family val="2"/>
      </rPr>
      <t>Expenditures for Community Development and 
Environmental Protection</t>
    </r>
    <phoneticPr fontId="2" type="noConversion"/>
  </si>
  <si>
    <r>
      <rPr>
        <sz val="10"/>
        <rFont val="華康粗圓體"/>
        <family val="3"/>
        <charset val="136"/>
      </rPr>
      <t>合計</t>
    </r>
    <phoneticPr fontId="3" type="noConversion"/>
  </si>
  <si>
    <t>Expenditures for Other Economic Service</t>
    <phoneticPr fontId="2" type="noConversion"/>
  </si>
  <si>
    <r>
      <t xml:space="preserve">    3</t>
    </r>
    <r>
      <rPr>
        <sz val="10"/>
        <rFont val="華康粗圓體"/>
        <family val="3"/>
        <charset val="136"/>
      </rPr>
      <t>月</t>
    </r>
    <r>
      <rPr>
        <sz val="10"/>
        <rFont val="Arial Narrow"/>
        <family val="2"/>
      </rPr>
      <t xml:space="preserve"> March</t>
    </r>
    <phoneticPr fontId="2" type="noConversion"/>
  </si>
  <si>
    <t>Finance and Taxation</t>
    <phoneticPr fontId="3" type="noConversion"/>
  </si>
  <si>
    <r>
      <rPr>
        <sz val="13"/>
        <rFont val="華康粗圓體"/>
        <family val="3"/>
        <charset val="136"/>
      </rPr>
      <t>表</t>
    </r>
    <r>
      <rPr>
        <sz val="13"/>
        <rFont val="Arial Narrow"/>
        <family val="2"/>
      </rPr>
      <t>6-8</t>
    </r>
    <r>
      <rPr>
        <sz val="13"/>
        <rFont val="華康粗圓體"/>
        <family val="3"/>
        <charset val="136"/>
      </rPr>
      <t>、公庫收支（續</t>
    </r>
    <r>
      <rPr>
        <sz val="13"/>
        <rFont val="Arial Narrow"/>
        <family val="2"/>
      </rPr>
      <t xml:space="preserve"> 3 </t>
    </r>
    <r>
      <rPr>
        <sz val="13"/>
        <rFont val="華康粗圓體"/>
        <family val="3"/>
        <charset val="136"/>
      </rPr>
      <t>完）</t>
    </r>
    <phoneticPr fontId="3" type="noConversion"/>
  </si>
  <si>
    <t>Table 6-8. Revenues and Expenditures of Treasury (Cont.3 End)</t>
    <phoneticPr fontId="3" type="noConversion"/>
  </si>
  <si>
    <t>Expenditures</t>
    <phoneticPr fontId="3" type="noConversion"/>
  </si>
  <si>
    <t>Unit : N.T.$1,000</t>
    <phoneticPr fontId="2" type="noConversion"/>
  </si>
  <si>
    <r>
      <rPr>
        <sz val="10"/>
        <rFont val="華康粗圓體"/>
        <family val="3"/>
        <charset val="136"/>
      </rPr>
      <t>以前年度
支　　出</t>
    </r>
    <phoneticPr fontId="2" type="noConversion"/>
  </si>
  <si>
    <r>
      <rPr>
        <sz val="10"/>
        <rFont val="華康粗圓體"/>
        <family val="3"/>
        <charset val="136"/>
      </rPr>
      <t>預</t>
    </r>
    <r>
      <rPr>
        <sz val="10"/>
        <rFont val="Arial Narrow"/>
        <family val="2"/>
      </rPr>
      <t xml:space="preserve"> </t>
    </r>
    <r>
      <rPr>
        <sz val="10"/>
        <rFont val="華康粗圓體"/>
        <family val="3"/>
        <charset val="136"/>
      </rPr>
      <t>算</t>
    </r>
    <r>
      <rPr>
        <sz val="10"/>
        <rFont val="Arial Narrow"/>
        <family val="2"/>
      </rPr>
      <t xml:space="preserve"> </t>
    </r>
    <r>
      <rPr>
        <sz val="10"/>
        <rFont val="華康粗圓體"/>
        <family val="3"/>
        <charset val="136"/>
      </rPr>
      <t>外
支</t>
    </r>
    <r>
      <rPr>
        <sz val="10"/>
        <rFont val="Arial Narrow"/>
        <family val="2"/>
      </rPr>
      <t xml:space="preserve">   </t>
    </r>
    <r>
      <rPr>
        <sz val="10"/>
        <rFont val="華康粗圓體"/>
        <family val="3"/>
        <charset val="136"/>
      </rPr>
      <t>出</t>
    </r>
    <phoneticPr fontId="2" type="noConversion"/>
  </si>
  <si>
    <r>
      <rPr>
        <sz val="10"/>
        <rFont val="華康粗圓體"/>
        <family val="3"/>
        <charset val="136"/>
      </rPr>
      <t>特別預算
支　　出</t>
    </r>
    <phoneticPr fontId="2" type="noConversion"/>
  </si>
  <si>
    <r>
      <rPr>
        <sz val="10"/>
        <rFont val="華康粗圓體"/>
        <family val="3"/>
        <charset val="136"/>
      </rPr>
      <t xml:space="preserve">債務支出
</t>
    </r>
    <r>
      <rPr>
        <sz val="10"/>
        <rFont val="Arial Narrow"/>
        <family val="2"/>
      </rPr>
      <t xml:space="preserve">Expenditures for Debt </t>
    </r>
    <phoneticPr fontId="2" type="noConversion"/>
  </si>
  <si>
    <r>
      <t xml:space="preserve">             </t>
    </r>
    <r>
      <rPr>
        <sz val="10"/>
        <rFont val="華康粗圓體"/>
        <family val="3"/>
        <charset val="136"/>
      </rPr>
      <t xml:space="preserve">協助及補助支出
</t>
    </r>
    <r>
      <rPr>
        <sz val="10"/>
        <rFont val="Arial Narrow"/>
        <family val="2"/>
      </rPr>
      <t xml:space="preserve">            Expenditures for Assistance </t>
    </r>
    <phoneticPr fontId="2" type="noConversion"/>
  </si>
  <si>
    <t xml:space="preserve">
 and Subsidies</t>
    <phoneticPr fontId="2" type="noConversion"/>
  </si>
  <si>
    <r>
      <rPr>
        <sz val="10"/>
        <rFont val="華康粗圓體"/>
        <family val="3"/>
        <charset val="136"/>
      </rPr>
      <t xml:space="preserve">其他支出
</t>
    </r>
    <r>
      <rPr>
        <sz val="10"/>
        <rFont val="Arial Narrow"/>
        <family val="2"/>
      </rPr>
      <t>Others</t>
    </r>
    <phoneticPr fontId="2" type="noConversion"/>
  </si>
  <si>
    <t>Fiscal Year &amp; Month</t>
    <phoneticPr fontId="2" type="noConversion"/>
  </si>
  <si>
    <r>
      <rPr>
        <sz val="10"/>
        <rFont val="華康粗圓體"/>
        <family val="3"/>
        <charset val="136"/>
      </rPr>
      <t>協助支出</t>
    </r>
    <phoneticPr fontId="2" type="noConversion"/>
  </si>
  <si>
    <r>
      <rPr>
        <sz val="10"/>
        <rFont val="華康粗圓體"/>
        <family val="3"/>
        <charset val="136"/>
      </rPr>
      <t>其他支出</t>
    </r>
    <phoneticPr fontId="3" type="noConversion"/>
  </si>
  <si>
    <t>Expenditures of Previous Fiscal Year</t>
    <phoneticPr fontId="2" type="noConversion"/>
  </si>
  <si>
    <t>Expenditures of Extra-budget</t>
    <phoneticPr fontId="2" type="noConversion"/>
  </si>
  <si>
    <t>Expenditures of Special Budget</t>
    <phoneticPr fontId="2" type="noConversion"/>
  </si>
  <si>
    <t>Balances of Treasuries</t>
    <phoneticPr fontId="2" type="noConversion"/>
  </si>
  <si>
    <t>Total</t>
    <phoneticPr fontId="2" type="noConversion"/>
  </si>
  <si>
    <t xml:space="preserve">Interest Payment </t>
    <phoneticPr fontId="2" type="noConversion"/>
  </si>
  <si>
    <t>Expenditures for Transfers of Special Characters</t>
    <phoneticPr fontId="2" type="noConversion"/>
  </si>
  <si>
    <t xml:space="preserve">    1月 January</t>
  </si>
  <si>
    <t xml:space="preserve">    2月 February</t>
  </si>
  <si>
    <t xml:space="preserve">    3月 March</t>
  </si>
  <si>
    <t xml:space="preserve">    4月 April</t>
  </si>
  <si>
    <t xml:space="preserve">    5月 May</t>
  </si>
  <si>
    <t xml:space="preserve">    6月 June</t>
  </si>
  <si>
    <t xml:space="preserve">    7月 July</t>
  </si>
  <si>
    <t xml:space="preserve">    8月 August</t>
  </si>
  <si>
    <t xml:space="preserve">    9月 September</t>
  </si>
  <si>
    <t xml:space="preserve">    10月 October</t>
  </si>
  <si>
    <t xml:space="preserve">    11月 November</t>
  </si>
  <si>
    <t xml:space="preserve">    12月 December</t>
  </si>
  <si>
    <t>總計</t>
    <phoneticPr fontId="2" type="noConversion"/>
  </si>
  <si>
    <t>預 算 外 支   出</t>
    <phoneticPr fontId="2" type="noConversion"/>
  </si>
  <si>
    <t>債務還本支出</t>
    <phoneticPr fontId="2" type="noConversion"/>
  </si>
  <si>
    <t>預算外庫款支出</t>
    <phoneticPr fontId="2" type="noConversion"/>
  </si>
  <si>
    <t>Taoyuan City Development Fund</t>
    <phoneticPr fontId="2" type="noConversion"/>
  </si>
  <si>
    <r>
      <rPr>
        <sz val="10"/>
        <color theme="0"/>
        <rFont val="Arial Narrow"/>
        <family val="2"/>
      </rPr>
      <t xml:space="preserve">Note : </t>
    </r>
    <r>
      <rPr>
        <sz val="10"/>
        <rFont val="Arial Narrow"/>
        <family val="2"/>
      </rPr>
      <t xml:space="preserve">2.Fines were the total of national tax and city tax. </t>
    </r>
    <phoneticPr fontId="2" type="noConversion"/>
  </si>
  <si>
    <r>
      <rPr>
        <sz val="10"/>
        <rFont val="華康粗圓體"/>
        <family val="3"/>
        <charset val="136"/>
      </rPr>
      <t xml:space="preserve">一般政務支出
</t>
    </r>
    <r>
      <rPr>
        <sz val="10"/>
        <rFont val="Arial Narrow"/>
        <family val="2"/>
      </rPr>
      <t>Expenditures for General Administration</t>
    </r>
    <phoneticPr fontId="2" type="noConversion"/>
  </si>
  <si>
    <t>Expenditures for Legislative</t>
    <phoneticPr fontId="2" type="noConversion"/>
  </si>
  <si>
    <r>
      <t xml:space="preserve">Note: 4. </t>
    </r>
    <r>
      <rPr>
        <sz val="10"/>
        <rFont val="Arial Narrow"/>
        <family val="2"/>
      </rPr>
      <t>the data of every district has been included from 2015.</t>
    </r>
    <phoneticPr fontId="2" type="noConversion"/>
  </si>
  <si>
    <r>
      <rPr>
        <sz val="10"/>
        <color theme="0"/>
        <rFont val="Arial Narrow"/>
        <family val="2"/>
      </rPr>
      <t xml:space="preserve">Note : 1. </t>
    </r>
    <r>
      <rPr>
        <sz val="10"/>
        <rFont val="Arial Narrow"/>
        <family val="2"/>
      </rPr>
      <t>the data of every district has been included from 2015.</t>
    </r>
    <phoneticPr fontId="2" type="noConversion"/>
  </si>
  <si>
    <t>Expenditures for Legislative</t>
    <phoneticPr fontId="2" type="noConversion"/>
  </si>
  <si>
    <r>
      <rPr>
        <sz val="10"/>
        <color theme="0"/>
        <rFont val="Arial Narrow"/>
        <family val="2"/>
      </rPr>
      <t>Note :</t>
    </r>
    <r>
      <rPr>
        <sz val="10"/>
        <color theme="1"/>
        <rFont val="Arial Narrow"/>
        <family val="2"/>
      </rPr>
      <t xml:space="preserve"> 2.</t>
    </r>
    <r>
      <rPr>
        <sz val="10"/>
        <rFont val="Arial Narrow"/>
        <family val="2"/>
      </rPr>
      <t xml:space="preserve"> From 2018, "Expenditures for the Exercise of Political Power" was renamed to "Expenditures for Legislative".</t>
    </r>
    <phoneticPr fontId="2" type="noConversion"/>
  </si>
  <si>
    <t>Note : From 2018, "Expenditures for the Exercise of Political Power" renamed "Expenditures for Legislative", and "Expenditures for</t>
    <phoneticPr fontId="2" type="noConversion"/>
  </si>
  <si>
    <r>
      <rPr>
        <sz val="10"/>
        <color theme="0"/>
        <rFont val="Arial Narrow"/>
        <family val="2"/>
      </rPr>
      <t xml:space="preserve">Note : </t>
    </r>
    <r>
      <rPr>
        <sz val="10"/>
        <rFont val="Arial Narrow"/>
        <family val="2"/>
      </rPr>
      <t>Police Service" was merged into "Expenditures for General Administration".</t>
    </r>
    <phoneticPr fontId="2" type="noConversion"/>
  </si>
  <si>
    <r>
      <rPr>
        <sz val="10"/>
        <rFont val="華康粗圓體"/>
        <family val="3"/>
        <charset val="136"/>
      </rPr>
      <t>　　　</t>
    </r>
    <r>
      <rPr>
        <sz val="10"/>
        <rFont val="Arial Narrow"/>
        <family val="2"/>
      </rPr>
      <t>3.</t>
    </r>
    <r>
      <rPr>
        <sz val="10"/>
        <rFont val="華康粗圓體"/>
        <family val="3"/>
        <charset val="136"/>
      </rPr>
      <t>自</t>
    </r>
    <r>
      <rPr>
        <sz val="10"/>
        <rFont val="Arial Narrow"/>
        <family val="2"/>
      </rPr>
      <t>103</t>
    </r>
    <r>
      <rPr>
        <sz val="10"/>
        <rFont val="華康粗圓體"/>
        <family val="3"/>
        <charset val="136"/>
      </rPr>
      <t>年起，本表新增「特種貨物及勞務稅」統計項目。</t>
    </r>
    <phoneticPr fontId="3" type="noConversion"/>
  </si>
  <si>
    <r>
      <rPr>
        <sz val="10"/>
        <color theme="0"/>
        <rFont val="Arial Narrow"/>
        <family val="2"/>
      </rPr>
      <t xml:space="preserve">Note : </t>
    </r>
    <r>
      <rPr>
        <sz val="10"/>
        <rFont val="Arial Narrow"/>
        <family val="2"/>
      </rPr>
      <t>3.The item of "specifically selected goods and services tax" was calculated since 2014.</t>
    </r>
    <phoneticPr fontId="2" type="noConversion"/>
  </si>
  <si>
    <r>
      <rPr>
        <sz val="10"/>
        <color theme="0"/>
        <rFont val="華康粗圓體"/>
        <family val="3"/>
        <charset val="136"/>
      </rPr>
      <t>說明：</t>
    </r>
    <r>
      <rPr>
        <sz val="10"/>
        <rFont val="Arial Narrow"/>
        <family val="2"/>
      </rPr>
      <t>3.</t>
    </r>
    <r>
      <rPr>
        <sz val="10"/>
        <rFont val="華康粗圓體"/>
        <family val="3"/>
        <charset val="136"/>
      </rPr>
      <t>本國銀行及本國壽險公司部分不包括中華郵政公司。</t>
    </r>
    <phoneticPr fontId="2" type="noConversion"/>
  </si>
  <si>
    <t>Domestic Life
Insurance Companies</t>
    <phoneticPr fontId="2" type="noConversion"/>
  </si>
  <si>
    <r>
      <rPr>
        <sz val="10"/>
        <rFont val="華康粗圓體"/>
        <family val="3"/>
        <charset val="136"/>
      </rPr>
      <t>　</t>
    </r>
    <r>
      <rPr>
        <sz val="10"/>
        <rFont val="Arial Narrow"/>
        <family val="2"/>
      </rPr>
      <t xml:space="preserve"> </t>
    </r>
    <r>
      <rPr>
        <sz val="10"/>
        <rFont val="華康粗圓體"/>
        <family val="3"/>
        <charset val="136"/>
      </rPr>
      <t>　</t>
    </r>
    <r>
      <rPr>
        <sz val="10"/>
        <rFont val="Arial Narrow"/>
        <family val="2"/>
      </rPr>
      <t>3. Domestic banks and life insurance companies excluding branches of the Chunghwa Post Company.</t>
    </r>
    <phoneticPr fontId="2" type="noConversion"/>
  </si>
  <si>
    <r>
      <rPr>
        <sz val="10"/>
        <color theme="0"/>
        <rFont val="華康粗圓體"/>
        <family val="3"/>
        <charset val="136"/>
      </rPr>
      <t>說明：</t>
    </r>
    <r>
      <rPr>
        <sz val="10"/>
        <rFont val="Arial Narrow"/>
        <family val="2"/>
      </rPr>
      <t>4.</t>
    </r>
    <r>
      <rPr>
        <sz val="10"/>
        <rFont val="華康粗圓體"/>
        <family val="3"/>
        <charset val="136"/>
      </rPr>
      <t>產物保險合作社納入本國產險公司計算。</t>
    </r>
    <phoneticPr fontId="2" type="noConversion"/>
  </si>
  <si>
    <t>Domestic Property and Casualty Insurance Companies</t>
    <phoneticPr fontId="2" type="noConversion"/>
  </si>
  <si>
    <r>
      <rPr>
        <sz val="10"/>
        <rFont val="華康粗圓體"/>
        <family val="3"/>
        <charset val="136"/>
      </rPr>
      <t>　</t>
    </r>
    <r>
      <rPr>
        <sz val="10"/>
        <rFont val="Arial Narrow"/>
        <family val="2"/>
      </rPr>
      <t xml:space="preserve"> </t>
    </r>
    <r>
      <rPr>
        <sz val="10"/>
        <rFont val="華康粗圓體"/>
        <family val="3"/>
        <charset val="136"/>
      </rPr>
      <t>　</t>
    </r>
    <r>
      <rPr>
        <sz val="10"/>
        <rFont val="Arial Narrow"/>
        <family val="2"/>
      </rPr>
      <t>4. Property insurance credit unions count as domestic property and casualty insurance companies.</t>
    </r>
    <phoneticPr fontId="2" type="noConversion"/>
  </si>
  <si>
    <r>
      <rPr>
        <sz val="10"/>
        <color theme="0"/>
        <rFont val="華康粗圓體"/>
        <family val="3"/>
        <charset val="136"/>
      </rPr>
      <t>說明：</t>
    </r>
    <r>
      <rPr>
        <sz val="10"/>
        <rFont val="Arial Narrow"/>
        <family val="2"/>
      </rPr>
      <t>5.</t>
    </r>
    <r>
      <rPr>
        <sz val="10"/>
        <rFont val="華康粗圓體"/>
        <family val="3"/>
        <charset val="136"/>
      </rPr>
      <t>外國銀行、外國壽險公司、外國產險公司及外國銀行駐台代表人辦事處之總機構不納入統計。</t>
    </r>
    <phoneticPr fontId="2" type="noConversion"/>
  </si>
  <si>
    <r>
      <rPr>
        <sz val="10"/>
        <color theme="0"/>
        <rFont val="華康粗圓體"/>
        <family val="3"/>
        <charset val="136"/>
      </rPr>
      <t>說明：</t>
    </r>
    <r>
      <rPr>
        <sz val="10"/>
        <rFont val="Arial Narrow"/>
        <family val="2"/>
      </rPr>
      <t>2.</t>
    </r>
    <r>
      <rPr>
        <sz val="10"/>
        <rFont val="華康粗圓體"/>
        <family val="3"/>
        <charset val="136"/>
      </rPr>
      <t>預算外支出包含預撥經費、退還以前年度歲入款、預付墊付款、預算外其他支出、保管款支出及債務</t>
    </r>
    <phoneticPr fontId="2" type="noConversion"/>
  </si>
  <si>
    <r>
      <rPr>
        <sz val="10"/>
        <color theme="0"/>
        <rFont val="Arial Narrow"/>
        <family val="2"/>
      </rPr>
      <t xml:space="preserve">Note: </t>
    </r>
    <r>
      <rPr>
        <sz val="10"/>
        <rFont val="Arial Narrow"/>
        <family val="2"/>
      </rPr>
      <t xml:space="preserve">2. Expenditures of extra-budget includes appropriation in advance, refund of annual revenue, prepaid advances, other </t>
    </r>
    <phoneticPr fontId="2" type="noConversion"/>
  </si>
  <si>
    <r>
      <rPr>
        <sz val="10"/>
        <color theme="0"/>
        <rFont val="Arial Narrow"/>
        <family val="2"/>
      </rPr>
      <t xml:space="preserve">Note: 2. </t>
    </r>
    <r>
      <rPr>
        <sz val="10"/>
        <rFont val="Arial Narrow"/>
        <family val="2"/>
      </rPr>
      <t xml:space="preserve">expenditures of extra-budget , custody fee expenses and debt payment. </t>
    </r>
    <phoneticPr fontId="2" type="noConversion"/>
  </si>
  <si>
    <r>
      <rPr>
        <sz val="10"/>
        <color theme="0"/>
        <rFont val="華康粗圓體"/>
        <family val="3"/>
        <charset val="136"/>
      </rPr>
      <t>說明：</t>
    </r>
    <r>
      <rPr>
        <sz val="9.5"/>
        <rFont val="Arial Narrow"/>
        <family val="2"/>
      </rPr>
      <t>5.</t>
    </r>
    <r>
      <rPr>
        <sz val="9.5"/>
        <rFont val="華康粗圓體"/>
        <family val="3"/>
        <charset val="136"/>
      </rPr>
      <t>自</t>
    </r>
    <r>
      <rPr>
        <sz val="9.5"/>
        <rFont val="Arial Narrow"/>
        <family val="2"/>
      </rPr>
      <t>103</t>
    </r>
    <r>
      <rPr>
        <sz val="9.5"/>
        <rFont val="華康粗圓體"/>
        <family val="3"/>
        <charset val="136"/>
      </rPr>
      <t>年度起，無桃園縣國民住宅管理維護基金。</t>
    </r>
    <phoneticPr fontId="2" type="noConversion"/>
  </si>
  <si>
    <r>
      <rPr>
        <sz val="10"/>
        <color theme="0"/>
        <rFont val="Arial Narrow"/>
        <family val="2"/>
      </rPr>
      <t xml:space="preserve">Note : </t>
    </r>
    <r>
      <rPr>
        <sz val="10"/>
        <rFont val="Arial Narrow"/>
        <family val="2"/>
      </rPr>
      <t>5.As from 2014, Taoyuan County Public Housing Maintain Fund was no longer exist.</t>
    </r>
    <phoneticPr fontId="2" type="noConversion"/>
  </si>
  <si>
    <r>
      <rPr>
        <sz val="10"/>
        <rFont val="華康粗圓體"/>
        <family val="3"/>
        <charset val="136"/>
      </rPr>
      <t>說明：</t>
    </r>
    <r>
      <rPr>
        <sz val="10"/>
        <rFont val="Arial Narrow"/>
        <family val="2"/>
      </rPr>
      <t>1.</t>
    </r>
    <r>
      <rPr>
        <sz val="10"/>
        <rFont val="華康粗圓體"/>
        <family val="3"/>
        <charset val="136"/>
      </rPr>
      <t>桃園市道路基金於</t>
    </r>
    <r>
      <rPr>
        <sz val="10"/>
        <rFont val="Arial Narrow"/>
        <family val="2"/>
      </rPr>
      <t>99</t>
    </r>
    <r>
      <rPr>
        <sz val="10"/>
        <rFont val="華康粗圓體"/>
        <family val="3"/>
        <charset val="136"/>
      </rPr>
      <t>年度成立。</t>
    </r>
    <phoneticPr fontId="2" type="noConversion"/>
  </si>
  <si>
    <r>
      <rPr>
        <sz val="10"/>
        <color theme="0"/>
        <rFont val="華康粗圓體"/>
        <family val="3"/>
        <charset val="136"/>
      </rPr>
      <t>說明：</t>
    </r>
    <r>
      <rPr>
        <sz val="10"/>
        <rFont val="Arial Narrow"/>
        <family val="2"/>
      </rPr>
      <t>2.</t>
    </r>
    <r>
      <rPr>
        <sz val="10"/>
        <rFont val="華康粗圓體"/>
        <family val="3"/>
        <charset val="136"/>
      </rPr>
      <t>桃園市環境教育基金與桃園國際機場航空噪音防制費及回饋金基金於</t>
    </r>
    <r>
      <rPr>
        <sz val="10"/>
        <rFont val="Arial Narrow"/>
        <family val="2"/>
      </rPr>
      <t>100</t>
    </r>
    <r>
      <rPr>
        <sz val="10"/>
        <rFont val="華康粗圓體"/>
        <family val="3"/>
        <charset val="136"/>
      </rPr>
      <t>年度成立。</t>
    </r>
    <phoneticPr fontId="2" type="noConversion"/>
  </si>
  <si>
    <r>
      <rPr>
        <sz val="10"/>
        <color theme="0"/>
        <rFont val="華康粗圓體"/>
        <family val="3"/>
        <charset val="136"/>
      </rPr>
      <t>說明：</t>
    </r>
    <r>
      <rPr>
        <sz val="10"/>
        <rFont val="Arial Narrow"/>
        <family val="2"/>
      </rPr>
      <t>3.</t>
    </r>
    <r>
      <rPr>
        <sz val="10"/>
        <rFont val="華康粗圓體"/>
        <family val="3"/>
        <charset val="136"/>
      </rPr>
      <t>桃園市區域垃圾處理廠場回饋金基金於</t>
    </r>
    <r>
      <rPr>
        <sz val="10"/>
        <rFont val="Arial Narrow"/>
        <family val="2"/>
      </rPr>
      <t>101</t>
    </r>
    <r>
      <rPr>
        <sz val="10"/>
        <rFont val="華康粗圓體"/>
        <family val="3"/>
        <charset val="136"/>
      </rPr>
      <t>年度成立。</t>
    </r>
    <phoneticPr fontId="2" type="noConversion"/>
  </si>
  <si>
    <r>
      <rPr>
        <sz val="10"/>
        <color theme="0"/>
        <rFont val="華康粗圓體"/>
        <family val="3"/>
        <charset val="136"/>
      </rPr>
      <t>說明：</t>
    </r>
    <r>
      <rPr>
        <sz val="10"/>
        <rFont val="Arial Narrow"/>
        <family val="2"/>
      </rPr>
      <t>4.</t>
    </r>
    <r>
      <rPr>
        <sz val="10"/>
        <rFont val="華康粗圓體"/>
        <family val="3"/>
        <charset val="136"/>
      </rPr>
      <t>桃園市食品安全保護基金於</t>
    </r>
    <r>
      <rPr>
        <sz val="10"/>
        <rFont val="Arial Narrow"/>
        <family val="2"/>
      </rPr>
      <t>104</t>
    </r>
    <r>
      <rPr>
        <sz val="10"/>
        <rFont val="華康粗圓體"/>
        <family val="3"/>
        <charset val="136"/>
      </rPr>
      <t>年度成立。</t>
    </r>
    <phoneticPr fontId="2" type="noConversion"/>
  </si>
  <si>
    <r>
      <rPr>
        <sz val="10"/>
        <color theme="0"/>
        <rFont val="華康粗圓體"/>
        <family val="3"/>
        <charset val="136"/>
      </rPr>
      <t>說明：</t>
    </r>
    <r>
      <rPr>
        <sz val="10"/>
        <rFont val="Arial Narrow"/>
        <family val="2"/>
      </rPr>
      <t>5.</t>
    </r>
    <r>
      <rPr>
        <sz val="10"/>
        <rFont val="華康粗圓體"/>
        <family val="3"/>
        <charset val="136"/>
      </rPr>
      <t>桃園市水汙染防治基金於</t>
    </r>
    <r>
      <rPr>
        <sz val="10"/>
        <rFont val="Arial Narrow"/>
        <family val="2"/>
      </rPr>
      <t>105</t>
    </r>
    <r>
      <rPr>
        <sz val="10"/>
        <rFont val="華康粗圓體"/>
        <family val="3"/>
        <charset val="136"/>
      </rPr>
      <t>年度成立。</t>
    </r>
    <phoneticPr fontId="2" type="noConversion"/>
  </si>
  <si>
    <r>
      <rPr>
        <sz val="10"/>
        <color theme="0"/>
        <rFont val="華康粗圓體"/>
        <family val="3"/>
        <charset val="136"/>
      </rPr>
      <t>說明：</t>
    </r>
    <r>
      <rPr>
        <sz val="10"/>
        <rFont val="Arial Narrow"/>
        <family val="2"/>
      </rPr>
      <t>6.</t>
    </r>
    <r>
      <rPr>
        <sz val="10"/>
        <rFont val="華康粗圓體"/>
        <family val="3"/>
        <charset val="136"/>
      </rPr>
      <t>自</t>
    </r>
    <r>
      <rPr>
        <sz val="10"/>
        <rFont val="Arial Narrow"/>
        <family val="2"/>
      </rPr>
      <t>106</t>
    </r>
    <r>
      <rPr>
        <sz val="10"/>
        <rFont val="華康粗圓體"/>
        <family val="3"/>
        <charset val="136"/>
      </rPr>
      <t>年度起，桃園市空氣污染防制基金、桃園市一般廢棄物清除處理基金、桃園市環境教育基金及桃園</t>
    </r>
    <phoneticPr fontId="2" type="noConversion"/>
  </si>
  <si>
    <t>Note : 1.Taoyuan City Road Fund was established in 2010.</t>
    <phoneticPr fontId="2" type="noConversion"/>
  </si>
  <si>
    <r>
      <rPr>
        <sz val="10"/>
        <color theme="0"/>
        <rFont val="Arial Narrow"/>
        <family val="2"/>
      </rPr>
      <t xml:space="preserve">Note : </t>
    </r>
    <r>
      <rPr>
        <sz val="10"/>
        <rFont val="Arial Narrow"/>
        <family val="2"/>
      </rPr>
      <t>2.Taoyuan City Enviromental Education Fund and Taoyuan International Airport Noise Control and Reward Fund were</t>
    </r>
    <phoneticPr fontId="2" type="noConversion"/>
  </si>
  <si>
    <r>
      <rPr>
        <sz val="10"/>
        <color theme="0"/>
        <rFont val="Arial Narrow"/>
        <family val="2"/>
      </rPr>
      <t>Note :</t>
    </r>
    <r>
      <rPr>
        <sz val="10"/>
        <rFont val="Arial Narrow"/>
        <family val="2"/>
      </rPr>
      <t xml:space="preserve"> 3.Taoyuan City Garbage Management Reward Fund was established in 2012.</t>
    </r>
    <phoneticPr fontId="2" type="noConversion"/>
  </si>
  <si>
    <r>
      <rPr>
        <sz val="10"/>
        <color theme="0"/>
        <rFont val="Arial Narrow"/>
        <family val="2"/>
      </rPr>
      <t xml:space="preserve">Note : </t>
    </r>
    <r>
      <rPr>
        <sz val="10"/>
        <rFont val="Arial Narrow"/>
        <family val="2"/>
      </rPr>
      <t>4.Taoyuan City Food Safty Protection Fund was established in 2015.</t>
    </r>
    <phoneticPr fontId="2" type="noConversion"/>
  </si>
  <si>
    <r>
      <rPr>
        <sz val="10"/>
        <color theme="0"/>
        <rFont val="Arial Narrow"/>
        <family val="2"/>
      </rPr>
      <t>Note :</t>
    </r>
    <r>
      <rPr>
        <sz val="10"/>
        <rFont val="Arial Narrow"/>
        <family val="2"/>
      </rPr>
      <t xml:space="preserve"> 5.Taoyuan City Water Pollution Control Fund was established in 2016.</t>
    </r>
    <phoneticPr fontId="2" type="noConversion"/>
  </si>
  <si>
    <r>
      <rPr>
        <sz val="10"/>
        <color theme="0"/>
        <rFont val="Arial Narrow"/>
        <family val="2"/>
      </rPr>
      <t xml:space="preserve">Note : </t>
    </r>
    <r>
      <rPr>
        <sz val="10"/>
        <rFont val="Arial Narrow"/>
        <family val="2"/>
      </rPr>
      <t>6.As from 2017, "Taoyuan City Air Pollution Control Fund", "Taoyuan City General Waste Management Fund", "Taoyuan</t>
    </r>
    <phoneticPr fontId="2" type="noConversion"/>
  </si>
  <si>
    <r>
      <rPr>
        <sz val="10"/>
        <rFont val="華康粗圓體"/>
        <family val="3"/>
        <charset val="136"/>
      </rPr>
      <t>　</t>
    </r>
    <r>
      <rPr>
        <sz val="10"/>
        <rFont val="Arial Narrow"/>
        <family val="2"/>
      </rPr>
      <t xml:space="preserve"> </t>
    </r>
    <r>
      <rPr>
        <sz val="10"/>
        <rFont val="華康粗圓體"/>
        <family val="3"/>
        <charset val="136"/>
      </rPr>
      <t>　</t>
    </r>
    <r>
      <rPr>
        <sz val="10"/>
        <rFont val="Arial Narrow"/>
        <family val="2"/>
      </rPr>
      <t xml:space="preserve">5. Foreign banks, life insurance companies, property and casualty insurance companies and the head offices of foreign </t>
    </r>
    <phoneticPr fontId="2" type="noConversion"/>
  </si>
  <si>
    <t xml:space="preserve">              banks' Taiwan representatives' offices do not count.</t>
    <phoneticPr fontId="2" type="noConversion"/>
  </si>
  <si>
    <r>
      <rPr>
        <sz val="10"/>
        <color theme="0"/>
        <rFont val="Arial Narrow"/>
        <family val="2"/>
      </rPr>
      <t>Note :</t>
    </r>
    <r>
      <rPr>
        <sz val="10"/>
        <rFont val="Arial Narrow"/>
        <family val="2"/>
      </rPr>
      <t xml:space="preserve"> 6.Taoyuan City Housing Fund was established in 2015.</t>
    </r>
    <phoneticPr fontId="2" type="noConversion"/>
  </si>
  <si>
    <r>
      <rPr>
        <sz val="10"/>
        <color theme="0"/>
        <rFont val="Arial Narrow"/>
        <family val="2"/>
      </rPr>
      <t xml:space="preserve">Note : </t>
    </r>
    <r>
      <rPr>
        <sz val="10"/>
        <rFont val="Arial Narrow"/>
        <family val="2"/>
      </rPr>
      <t>7.As from 2018,Taoyuan City Redevelopment Fund was renamed Taoyuan City Development Fund.</t>
    </r>
    <phoneticPr fontId="2" type="noConversion"/>
  </si>
  <si>
    <t>Source:Taoyuan City Audit Division, NAO, and Department of Budget, Accounting and Statistics,Taoyuan City Gov.</t>
    <phoneticPr fontId="2" type="noConversion"/>
  </si>
  <si>
    <t>Source:Taoyuan City Audit Division, NAO, and Department of Budget, Accounting and Statistics,Taoyuan City Gov.</t>
    <phoneticPr fontId="2" type="noConversion"/>
  </si>
  <si>
    <r>
      <rPr>
        <sz val="10"/>
        <rFont val="華康粗圓體"/>
        <family val="3"/>
        <charset val="136"/>
      </rPr>
      <t>說明：</t>
    </r>
    <r>
      <rPr>
        <sz val="10"/>
        <rFont val="Arial Narrow"/>
        <family val="2"/>
      </rPr>
      <t xml:space="preserve"> 1.103</t>
    </r>
    <r>
      <rPr>
        <sz val="10"/>
        <rFont val="華康粗圓體"/>
        <family val="3"/>
        <charset val="136"/>
      </rPr>
      <t>年</t>
    </r>
    <r>
      <rPr>
        <sz val="10"/>
        <rFont val="Arial Narrow"/>
        <family val="2"/>
      </rPr>
      <t>12</t>
    </r>
    <r>
      <rPr>
        <sz val="10"/>
        <rFont val="華康粗圓體"/>
        <family val="3"/>
        <charset val="136"/>
      </rPr>
      <t>月</t>
    </r>
    <r>
      <rPr>
        <sz val="10"/>
        <rFont val="Arial Narrow"/>
        <family val="2"/>
      </rPr>
      <t>25</t>
    </r>
    <r>
      <rPr>
        <sz val="10"/>
        <rFont val="華康粗圓體"/>
        <family val="3"/>
        <charset val="136"/>
      </rPr>
      <t>日本市改制為直轄市，</t>
    </r>
    <r>
      <rPr>
        <sz val="10"/>
        <rFont val="Arial Narrow"/>
        <family val="2"/>
      </rPr>
      <t>104</t>
    </r>
    <r>
      <rPr>
        <sz val="10"/>
        <rFont val="華康粗圓體"/>
        <family val="3"/>
        <charset val="136"/>
      </rPr>
      <t>年度起統計資料含各區（復興區除外）。</t>
    </r>
    <phoneticPr fontId="2" type="noConversion"/>
  </si>
  <si>
    <r>
      <rPr>
        <sz val="10"/>
        <color theme="0"/>
        <rFont val="Arial Narrow"/>
        <family val="2"/>
      </rPr>
      <t xml:space="preserve">Note: </t>
    </r>
    <r>
      <rPr>
        <sz val="10"/>
        <rFont val="Arial Narrow"/>
        <family val="2"/>
      </rPr>
      <t>the data of every district has been included from 2015.</t>
    </r>
    <phoneticPr fontId="3" type="noConversion"/>
  </si>
  <si>
    <t>Note: Taoyuan was reorganized and changed its name to Taoyuan City on 25th of  December, 2014. Except Fuxing District,</t>
    <phoneticPr fontId="3" type="noConversion"/>
  </si>
  <si>
    <r>
      <rPr>
        <sz val="10"/>
        <color theme="0"/>
        <rFont val="華康粗圓體"/>
        <family val="3"/>
        <charset val="136"/>
      </rPr>
      <t>說明：</t>
    </r>
    <r>
      <rPr>
        <sz val="10"/>
        <color theme="0"/>
        <rFont val="Arial Narrow"/>
        <family val="2"/>
      </rPr>
      <t xml:space="preserve"> </t>
    </r>
    <r>
      <rPr>
        <sz val="10"/>
        <rFont val="Arial Narrow"/>
        <family val="2"/>
      </rPr>
      <t>2.</t>
    </r>
    <r>
      <rPr>
        <sz val="10"/>
        <rFont val="華康粗圓體"/>
        <family val="3"/>
        <charset val="136"/>
      </rPr>
      <t>行政院主計總處修訂歲出政事別科目歸類原則與範圍，</t>
    </r>
    <r>
      <rPr>
        <sz val="10"/>
        <rFont val="Arial Narrow"/>
        <family val="2"/>
      </rPr>
      <t>107</t>
    </r>
    <r>
      <rPr>
        <sz val="10"/>
        <rFont val="華康粗圓體"/>
        <family val="3"/>
        <charset val="136"/>
      </rPr>
      <t>年度起政權行使支出更名為立法支出。</t>
    </r>
    <phoneticPr fontId="2" type="noConversion"/>
  </si>
  <si>
    <t>Note : 1.Taoyuan was reorganized and changed its name to Taoyuan City on 25th of  December, 2014. Except Fuxing District,</t>
    <phoneticPr fontId="3" type="noConversion"/>
  </si>
  <si>
    <r>
      <rPr>
        <sz val="10"/>
        <color theme="0"/>
        <rFont val="Arial Narrow"/>
        <family val="2"/>
      </rPr>
      <t>Note :</t>
    </r>
    <r>
      <rPr>
        <sz val="10"/>
        <rFont val="Arial Narrow"/>
        <family val="2"/>
      </rPr>
      <t xml:space="preserve"> 2. From 2018, "Expenditures for the Exercise of Political Power" was renamed to "Expenditures for Legislative".</t>
    </r>
    <phoneticPr fontId="3" type="noConversion"/>
  </si>
  <si>
    <t xml:space="preserve">           4.Taoyuan was reorganized and changed its name to Taoyuan City on 25th of  December, 2014. Except Fuxing District,</t>
    <phoneticPr fontId="2" type="noConversion"/>
  </si>
  <si>
    <t xml:space="preserve">              </t>
    <phoneticPr fontId="2" type="noConversion"/>
  </si>
  <si>
    <t xml:space="preserve">              the data of every district has been included from 2015.</t>
    <phoneticPr fontId="2" type="noConversion"/>
  </si>
  <si>
    <r>
      <rPr>
        <sz val="10"/>
        <color theme="0"/>
        <rFont val="Arial Narrow"/>
        <family val="2"/>
      </rPr>
      <t xml:space="preserve">Note :    </t>
    </r>
    <r>
      <rPr>
        <sz val="10"/>
        <rFont val="Arial Narrow"/>
        <family val="2"/>
      </rPr>
      <t>the data of every district has been included from 2015.</t>
    </r>
    <phoneticPr fontId="3" type="noConversion"/>
  </si>
  <si>
    <r>
      <rPr>
        <sz val="10"/>
        <rFont val="華康粗圓體"/>
        <family val="3"/>
        <charset val="136"/>
      </rPr>
      <t>說明：</t>
    </r>
    <r>
      <rPr>
        <sz val="10"/>
        <rFont val="Arial Narrow"/>
        <family val="2"/>
      </rPr>
      <t>1.</t>
    </r>
    <r>
      <rPr>
        <sz val="10"/>
        <rFont val="華康粗圓體"/>
        <family val="3"/>
        <charset val="136"/>
      </rPr>
      <t>桃園航空城股份有限公司於</t>
    </r>
    <r>
      <rPr>
        <sz val="10"/>
        <rFont val="Arial Narrow"/>
        <family val="2"/>
      </rPr>
      <t>99</t>
    </r>
    <r>
      <rPr>
        <sz val="10"/>
        <rFont val="華康粗圓體"/>
        <family val="3"/>
        <charset val="136"/>
      </rPr>
      <t>年度成立。</t>
    </r>
    <phoneticPr fontId="2" type="noConversion"/>
  </si>
  <si>
    <r>
      <rPr>
        <sz val="10"/>
        <color theme="0"/>
        <rFont val="華康粗圓體"/>
        <family val="3"/>
        <charset val="136"/>
      </rPr>
      <t>說明：</t>
    </r>
    <r>
      <rPr>
        <sz val="10"/>
        <rFont val="Arial Narrow"/>
        <family val="2"/>
      </rPr>
      <t>2.</t>
    </r>
    <r>
      <rPr>
        <sz val="10"/>
        <rFont val="華康粗圓體"/>
        <family val="3"/>
        <charset val="136"/>
      </rPr>
      <t>自</t>
    </r>
    <r>
      <rPr>
        <sz val="10"/>
        <rFont val="Arial Narrow"/>
        <family val="2"/>
      </rPr>
      <t>100</t>
    </r>
    <r>
      <rPr>
        <sz val="10"/>
        <rFont val="華康粗圓體"/>
        <family val="3"/>
        <charset val="136"/>
      </rPr>
      <t>年度起，桃園大眾捷運股份有限公司始有決算審定數。</t>
    </r>
    <phoneticPr fontId="2" type="noConversion"/>
  </si>
  <si>
    <r>
      <rPr>
        <sz val="10"/>
        <color theme="0"/>
        <rFont val="華康粗圓體"/>
        <family val="3"/>
        <charset val="136"/>
      </rPr>
      <t>說明：</t>
    </r>
    <r>
      <rPr>
        <sz val="10"/>
        <rFont val="Arial Narrow"/>
        <family val="2"/>
      </rPr>
      <t>3.</t>
    </r>
    <r>
      <rPr>
        <sz val="10"/>
        <rFont val="華康粗圓體"/>
        <family val="3"/>
        <charset val="136"/>
      </rPr>
      <t>自</t>
    </r>
    <r>
      <rPr>
        <sz val="10"/>
        <rFont val="Arial Narrow"/>
        <family val="2"/>
      </rPr>
      <t>103</t>
    </r>
    <r>
      <rPr>
        <sz val="10"/>
        <rFont val="華康粗圓體"/>
        <family val="3"/>
        <charset val="136"/>
      </rPr>
      <t>年度起，桃園市消防人員安全基金及桃園市警察人員安全基金分類由作業基金改至特別收入基金。</t>
    </r>
    <r>
      <rPr>
        <sz val="8"/>
        <rFont val="Arial Narrow"/>
        <family val="2"/>
      </rPr>
      <t/>
    </r>
    <phoneticPr fontId="2" type="noConversion"/>
  </si>
  <si>
    <r>
      <rPr>
        <sz val="10"/>
        <color theme="0"/>
        <rFont val="華康粗圓體"/>
        <family val="3"/>
        <charset val="136"/>
      </rPr>
      <t>說明：</t>
    </r>
    <r>
      <rPr>
        <sz val="10"/>
        <rFont val="Arial Narrow"/>
        <family val="2"/>
      </rPr>
      <t>4.</t>
    </r>
    <r>
      <rPr>
        <sz val="10"/>
        <rFont val="華康粗圓體"/>
        <family val="3"/>
        <charset val="136"/>
      </rPr>
      <t>自</t>
    </r>
    <r>
      <rPr>
        <sz val="10"/>
        <rFont val="Arial Narrow"/>
        <family val="2"/>
      </rPr>
      <t>104</t>
    </r>
    <r>
      <rPr>
        <sz val="10"/>
        <rFont val="華康粗圓體"/>
        <family val="3"/>
        <charset val="136"/>
      </rPr>
      <t>年度起，新增桃園果菜市場股份有限公司。</t>
    </r>
    <phoneticPr fontId="2" type="noConversion"/>
  </si>
  <si>
    <t>Note : 1.Taoyuan Aerotropolis Co., Ltd. was established in 2010.</t>
    <phoneticPr fontId="2" type="noConversion"/>
  </si>
  <si>
    <r>
      <rPr>
        <sz val="10"/>
        <color theme="0"/>
        <rFont val="Arial Narrow"/>
        <family val="2"/>
      </rPr>
      <t xml:space="preserve">Note : </t>
    </r>
    <r>
      <rPr>
        <sz val="10"/>
        <rFont val="Arial Narrow"/>
        <family val="2"/>
      </rPr>
      <t>2.The Audited Final Accounts of "Taoyuan MRT Co., Ltd." was calculated since 2011.</t>
    </r>
    <phoneticPr fontId="2" type="noConversion"/>
  </si>
  <si>
    <r>
      <rPr>
        <sz val="10"/>
        <color theme="0"/>
        <rFont val="Arial Narrow"/>
        <family val="2"/>
      </rPr>
      <t xml:space="preserve">Note : </t>
    </r>
    <r>
      <rPr>
        <sz val="10"/>
        <rFont val="Arial Narrow"/>
        <family val="2"/>
      </rPr>
      <t>3.As from 2014, the classfication of Taoyuan City Firefighter Security Fund and Taoyuan City Police Security Fund was changed</t>
    </r>
    <phoneticPr fontId="2" type="noConversion"/>
  </si>
  <si>
    <r>
      <rPr>
        <sz val="10"/>
        <color theme="0"/>
        <rFont val="Arial Narrow"/>
        <family val="2"/>
      </rPr>
      <t xml:space="preserve">Note : </t>
    </r>
    <r>
      <rPr>
        <sz val="10"/>
        <rFont val="Arial Narrow"/>
        <family val="2"/>
      </rPr>
      <t>4.The item of "Taoyuan Fruit &amp; Vegetable Co., Ltd." was calculated since 2015.</t>
    </r>
    <phoneticPr fontId="2" type="noConversion"/>
  </si>
  <si>
    <r>
      <rPr>
        <sz val="10"/>
        <color theme="0"/>
        <rFont val="華康粗圓體"/>
        <family val="3"/>
        <charset val="136"/>
      </rPr>
      <t>說明：</t>
    </r>
    <r>
      <rPr>
        <sz val="10"/>
        <rFont val="Arial Narrow"/>
        <family val="2"/>
      </rPr>
      <t>7.</t>
    </r>
    <r>
      <rPr>
        <sz val="10"/>
        <rFont val="華康粗圓體"/>
        <family val="3"/>
        <charset val="136"/>
      </rPr>
      <t>自</t>
    </r>
    <r>
      <rPr>
        <sz val="10"/>
        <rFont val="Arial Narrow"/>
        <family val="2"/>
      </rPr>
      <t>107</t>
    </r>
    <r>
      <rPr>
        <sz val="10"/>
        <rFont val="華康粗圓體"/>
        <family val="3"/>
        <charset val="136"/>
      </rPr>
      <t>年起，統計項目「再保險公司」拆分為「本國再保險公司」及「外國再保險公司」。</t>
    </r>
    <phoneticPr fontId="2" type="noConversion"/>
  </si>
  <si>
    <r>
      <rPr>
        <sz val="10"/>
        <color theme="0"/>
        <rFont val="華康粗圓體"/>
        <family val="3"/>
        <charset val="136"/>
      </rPr>
      <t>　</t>
    </r>
    <r>
      <rPr>
        <sz val="10"/>
        <color theme="0"/>
        <rFont val="Arial Narrow"/>
        <family val="2"/>
      </rPr>
      <t xml:space="preserve"> </t>
    </r>
    <r>
      <rPr>
        <sz val="10"/>
        <color theme="0"/>
        <rFont val="華康粗圓體"/>
        <family val="3"/>
        <charset val="136"/>
      </rPr>
      <t>　</t>
    </r>
    <r>
      <rPr>
        <sz val="10"/>
        <rFont val="Arial Narrow"/>
        <family val="2"/>
      </rPr>
      <t xml:space="preserve">7.Reinsurance Companies was divided into Domestic Reinsurance Companies and Foreign Reinsurance Companies </t>
    </r>
    <phoneticPr fontId="2" type="noConversion"/>
  </si>
  <si>
    <r>
      <rPr>
        <sz val="10"/>
        <rFont val="華康粗圓體"/>
        <family val="3"/>
        <charset val="136"/>
      </rPr>
      <t>說明：本國銀行存款餘額含郵匯轉存款。</t>
    </r>
    <phoneticPr fontId="2" type="noConversion"/>
  </si>
  <si>
    <r>
      <rPr>
        <sz val="10"/>
        <rFont val="華康粗圓體"/>
        <family val="3"/>
        <charset val="136"/>
      </rPr>
      <t>資料來源：審計部桃園市審計處及本府主計處。</t>
    </r>
    <phoneticPr fontId="2" type="noConversion"/>
  </si>
  <si>
    <r>
      <rPr>
        <sz val="10"/>
        <color theme="0"/>
        <rFont val="華康粗圓體"/>
        <family val="3"/>
        <charset val="136"/>
      </rPr>
      <t>說明：</t>
    </r>
    <r>
      <rPr>
        <sz val="10"/>
        <rFont val="Arial Narrow"/>
        <family val="2"/>
      </rPr>
      <t>2.</t>
    </r>
    <r>
      <rPr>
        <sz val="10"/>
        <rFont val="華康粗圓體"/>
        <family val="3"/>
        <charset val="136"/>
      </rPr>
      <t>行政院主計總處修訂歲出政事別科目歸類原則與範圍，</t>
    </r>
    <r>
      <rPr>
        <sz val="10"/>
        <rFont val="Arial Narrow"/>
        <family val="2"/>
      </rPr>
      <t>107</t>
    </r>
    <r>
      <rPr>
        <sz val="10"/>
        <rFont val="華康粗圓體"/>
        <family val="3"/>
        <charset val="136"/>
      </rPr>
      <t>年度政權行使支出更名為立法支出。</t>
    </r>
    <phoneticPr fontId="2" type="noConversion"/>
  </si>
  <si>
    <r>
      <rPr>
        <sz val="10"/>
        <rFont val="華康粗圓體"/>
        <family val="3"/>
        <charset val="136"/>
      </rPr>
      <t>債務未償餘額</t>
    </r>
    <phoneticPr fontId="2" type="noConversion"/>
  </si>
  <si>
    <r>
      <rPr>
        <sz val="10"/>
        <rFont val="華康粗圓體"/>
        <family val="3"/>
        <charset val="136"/>
      </rPr>
      <t>歲入歲出差短</t>
    </r>
    <phoneticPr fontId="2" type="noConversion"/>
  </si>
  <si>
    <r>
      <rPr>
        <b/>
        <sz val="10"/>
        <color rgb="FFFF0000"/>
        <rFont val="華康粗圓體"/>
        <family val="3"/>
        <charset val="136"/>
      </rPr>
      <t>統籌分配稅收入</t>
    </r>
    <phoneticPr fontId="2" type="noConversion"/>
  </si>
  <si>
    <r>
      <rPr>
        <sz val="10"/>
        <rFont val="華康粗圓體"/>
        <family val="3"/>
        <charset val="136"/>
      </rPr>
      <t xml:space="preserve">債務未償餘額占歲出
</t>
    </r>
    <r>
      <rPr>
        <sz val="10"/>
        <rFont val="Arial Narrow"/>
        <family val="2"/>
      </rPr>
      <t>(%)</t>
    </r>
    <phoneticPr fontId="2" type="noConversion"/>
  </si>
  <si>
    <r>
      <rPr>
        <sz val="10"/>
        <rFont val="華康粗圓體"/>
        <family val="3"/>
        <charset val="136"/>
      </rPr>
      <t>賦稅依存度</t>
    </r>
    <phoneticPr fontId="2" type="noConversion"/>
  </si>
  <si>
    <r>
      <rPr>
        <sz val="10"/>
        <rFont val="華康粗圓體"/>
        <family val="3"/>
        <charset val="136"/>
      </rPr>
      <t>補助及協助依存度</t>
    </r>
    <phoneticPr fontId="2" type="noConversion"/>
  </si>
  <si>
    <r>
      <rPr>
        <sz val="10"/>
        <rFont val="華康粗圓體"/>
        <family val="3"/>
        <charset val="136"/>
      </rPr>
      <t>中央統籌分配</t>
    </r>
    <phoneticPr fontId="3" type="noConversion"/>
  </si>
  <si>
    <r>
      <rPr>
        <sz val="10"/>
        <color theme="0"/>
        <rFont val="華康粗圓體"/>
        <family val="3"/>
        <charset val="136"/>
      </rPr>
      <t>說明：</t>
    </r>
    <r>
      <rPr>
        <sz val="10"/>
        <rFont val="華康粗圓體"/>
        <family val="3"/>
        <charset val="136"/>
      </rPr>
      <t>立法支出，警政支出併入一般政務支出。</t>
    </r>
    <phoneticPr fontId="2" type="noConversion"/>
  </si>
  <si>
    <r>
      <rPr>
        <sz val="10"/>
        <rFont val="華康粗圓體"/>
        <family val="3"/>
        <charset val="136"/>
      </rPr>
      <t>立法支出</t>
    </r>
    <phoneticPr fontId="3" type="noConversion"/>
  </si>
  <si>
    <r>
      <rPr>
        <sz val="10"/>
        <rFont val="華康粗圓體"/>
        <family val="3"/>
        <charset val="136"/>
      </rPr>
      <t>說明：行政院主計總處</t>
    </r>
    <r>
      <rPr>
        <sz val="10"/>
        <rFont val="Arial Narrow"/>
        <family val="2"/>
      </rPr>
      <t>107</t>
    </r>
    <r>
      <rPr>
        <sz val="10"/>
        <rFont val="華康粗圓體"/>
        <family val="3"/>
        <charset val="136"/>
      </rPr>
      <t>年度修訂歲出政事別科目歸類原則與範圍，一般政務支出之政權行使支出更名為</t>
    </r>
    <phoneticPr fontId="2" type="noConversion"/>
  </si>
  <si>
    <r>
      <rPr>
        <sz val="10"/>
        <rFont val="華康粗圓體"/>
        <family val="3"/>
        <charset val="136"/>
      </rPr>
      <t>本年度支出</t>
    </r>
  </si>
  <si>
    <r>
      <rPr>
        <sz val="10"/>
        <rFont val="華康粗圓體"/>
        <family val="3"/>
        <charset val="136"/>
      </rPr>
      <t>公庫結存</t>
    </r>
    <phoneticPr fontId="2" type="noConversion"/>
  </si>
  <si>
    <r>
      <rPr>
        <sz val="10"/>
        <rFont val="華康粗圓體"/>
        <family val="3"/>
        <charset val="136"/>
      </rPr>
      <t>桃園航空城
股份有限公司</t>
    </r>
    <phoneticPr fontId="2" type="noConversion"/>
  </si>
  <si>
    <r>
      <rPr>
        <sz val="10"/>
        <rFont val="華康粗圓體"/>
        <family val="3"/>
        <charset val="136"/>
      </rPr>
      <t>桃園大眾捷運
股份有限公司</t>
    </r>
    <phoneticPr fontId="2" type="noConversion"/>
  </si>
  <si>
    <r>
      <rPr>
        <sz val="10"/>
        <rFont val="華康粗圓體"/>
        <family val="3"/>
        <charset val="136"/>
      </rPr>
      <t>桃園果菜市場
股份有限公司</t>
    </r>
    <phoneticPr fontId="2" type="noConversion"/>
  </si>
  <si>
    <r>
      <rPr>
        <sz val="10"/>
        <rFont val="華康粗圓體"/>
        <family val="3"/>
        <charset val="136"/>
      </rPr>
      <t>桃園市公教人員
住宅貸款及
急難貸款基金</t>
    </r>
    <phoneticPr fontId="2" type="noConversion"/>
  </si>
  <si>
    <r>
      <rPr>
        <sz val="10"/>
        <rFont val="華康粗圓體"/>
        <family val="3"/>
        <charset val="136"/>
      </rPr>
      <t>桃園市消防
人員安全基金</t>
    </r>
    <phoneticPr fontId="2" type="noConversion"/>
  </si>
  <si>
    <r>
      <rPr>
        <sz val="10"/>
        <rFont val="華康粗圓體"/>
        <family val="3"/>
        <charset val="136"/>
      </rPr>
      <t>桃園市軌道
建設發展基金</t>
    </r>
    <phoneticPr fontId="2" type="noConversion"/>
  </si>
  <si>
    <r>
      <rPr>
        <sz val="10"/>
        <rFont val="華康粗圓體"/>
        <family val="3"/>
        <charset val="136"/>
      </rPr>
      <t>桃園縣
投資開發
基金</t>
    </r>
    <phoneticPr fontId="2" type="noConversion"/>
  </si>
  <si>
    <r>
      <rPr>
        <sz val="10"/>
        <rFont val="華康粗圓體"/>
        <family val="3"/>
        <charset val="136"/>
      </rPr>
      <t>桃園市
勞工權益基金</t>
    </r>
    <phoneticPr fontId="2" type="noConversion"/>
  </si>
  <si>
    <r>
      <rPr>
        <sz val="10"/>
        <rFont val="華康粗圓體"/>
        <family val="3"/>
        <charset val="136"/>
      </rPr>
      <t>桃園市
都市發展
基金</t>
    </r>
    <phoneticPr fontId="2" type="noConversion"/>
  </si>
  <si>
    <r>
      <rPr>
        <sz val="10"/>
        <rFont val="華康粗圓體"/>
        <family val="3"/>
        <charset val="136"/>
      </rPr>
      <t>桃園市
住宅基金</t>
    </r>
    <phoneticPr fontId="2" type="noConversion"/>
  </si>
  <si>
    <r>
      <rPr>
        <sz val="10"/>
        <rFont val="華康粗圓體"/>
        <family val="3"/>
        <charset val="136"/>
      </rPr>
      <t>桃園縣國民
住宅管理
維護基金</t>
    </r>
    <phoneticPr fontId="2" type="noConversion"/>
  </si>
  <si>
    <r>
      <rPr>
        <sz val="10"/>
        <rFont val="華康粗圓體"/>
        <family val="3"/>
        <charset val="136"/>
      </rPr>
      <t>桃園市
地方教育
發展基金</t>
    </r>
    <phoneticPr fontId="2" type="noConversion"/>
  </si>
  <si>
    <r>
      <rPr>
        <sz val="10"/>
        <color theme="0"/>
        <rFont val="華康粗圓體"/>
        <family val="3"/>
        <charset val="136"/>
      </rPr>
      <t>說明：</t>
    </r>
    <r>
      <rPr>
        <sz val="10"/>
        <rFont val="Arial Narrow"/>
        <family val="2"/>
      </rPr>
      <t>7.</t>
    </r>
    <r>
      <rPr>
        <sz val="10"/>
        <rFont val="華康粗圓體"/>
        <family val="3"/>
        <charset val="136"/>
      </rPr>
      <t>自</t>
    </r>
    <r>
      <rPr>
        <sz val="10"/>
        <rFont val="Arial Narrow"/>
        <family val="2"/>
      </rPr>
      <t>107</t>
    </r>
    <r>
      <rPr>
        <sz val="10"/>
        <rFont val="華康粗圓體"/>
        <family val="3"/>
        <charset val="136"/>
      </rPr>
      <t>年度起，桃園市都市更新基金更名為桃園市都市發展基金。</t>
    </r>
    <phoneticPr fontId="2" type="noConversion"/>
  </si>
  <si>
    <r>
      <rPr>
        <sz val="10"/>
        <color theme="1"/>
        <rFont val="華康粗圓體"/>
        <family val="3"/>
        <charset val="136"/>
      </rPr>
      <t>桃園市
食品安全
保護基金</t>
    </r>
    <phoneticPr fontId="2" type="noConversion"/>
  </si>
  <si>
    <r>
      <rPr>
        <sz val="10"/>
        <color indexed="8"/>
        <rFont val="華康粗圓體"/>
        <family val="3"/>
        <charset val="136"/>
      </rPr>
      <t>桃園國際機場
航空噪音防制費及回饋金基金</t>
    </r>
    <phoneticPr fontId="2" type="noConversion"/>
  </si>
  <si>
    <r>
      <rPr>
        <sz val="10"/>
        <color indexed="8"/>
        <rFont val="華康粗圓體"/>
        <family val="3"/>
        <charset val="136"/>
      </rPr>
      <t>桃園市區域
垃圾處理廠場
回饋金基金</t>
    </r>
    <phoneticPr fontId="2" type="noConversion"/>
  </si>
  <si>
    <r>
      <rPr>
        <sz val="10"/>
        <color indexed="8"/>
        <rFont val="華康粗圓體"/>
        <family val="3"/>
        <charset val="136"/>
      </rPr>
      <t>桃園市
道路
基金</t>
    </r>
    <phoneticPr fontId="2" type="noConversion"/>
  </si>
  <si>
    <r>
      <rPr>
        <sz val="10"/>
        <color indexed="8"/>
        <rFont val="華康粗圓體"/>
        <family val="3"/>
        <charset val="136"/>
      </rPr>
      <t>桃園市
共同管道
管理基金</t>
    </r>
    <phoneticPr fontId="2" type="noConversion"/>
  </si>
  <si>
    <r>
      <rPr>
        <sz val="10"/>
        <color indexed="8"/>
        <rFont val="華康粗圓體"/>
        <family val="3"/>
        <charset val="136"/>
      </rPr>
      <t>桃園市身
心障礙者
就業基金</t>
    </r>
    <phoneticPr fontId="2" type="noConversion"/>
  </si>
  <si>
    <r>
      <rPr>
        <sz val="10"/>
        <color indexed="8"/>
        <rFont val="華康粗圓體"/>
        <family val="3"/>
        <charset val="136"/>
      </rPr>
      <t>桃園市
勞工權益
基金</t>
    </r>
    <phoneticPr fontId="2" type="noConversion"/>
  </si>
  <si>
    <r>
      <rPr>
        <sz val="10"/>
        <color indexed="8"/>
        <rFont val="華康粗圓體"/>
        <family val="3"/>
        <charset val="136"/>
      </rPr>
      <t>桃園市一般
廢棄物清除
處理基金</t>
    </r>
    <phoneticPr fontId="2" type="noConversion"/>
  </si>
  <si>
    <r>
      <rPr>
        <sz val="10"/>
        <color indexed="8"/>
        <rFont val="華康粗圓體"/>
        <family val="3"/>
        <charset val="136"/>
      </rPr>
      <t>桃園市
環境教育
基金</t>
    </r>
    <phoneticPr fontId="2" type="noConversion"/>
  </si>
  <si>
    <r>
      <rPr>
        <sz val="10"/>
        <color indexed="8"/>
        <rFont val="華康粗圓體"/>
        <family val="3"/>
        <charset val="136"/>
      </rPr>
      <t>桃園市水汙染防治基金</t>
    </r>
    <phoneticPr fontId="2" type="noConversion"/>
  </si>
  <si>
    <t>-</t>
    <phoneticPr fontId="2" type="noConversion"/>
  </si>
  <si>
    <r>
      <t xml:space="preserve">  2.</t>
    </r>
    <r>
      <rPr>
        <sz val="10"/>
        <rFont val="華康粗圓體"/>
        <family val="3"/>
        <charset val="136"/>
      </rPr>
      <t>賦稅依存度</t>
    </r>
    <r>
      <rPr>
        <sz val="10"/>
        <rFont val="Arial Narrow"/>
        <family val="2"/>
      </rPr>
      <t xml:space="preserve"> = </t>
    </r>
    <r>
      <rPr>
        <sz val="10"/>
        <rFont val="華康粗圓體"/>
        <family val="3"/>
        <charset val="136"/>
      </rPr>
      <t>稅課收入</t>
    </r>
    <r>
      <rPr>
        <sz val="10"/>
        <rFont val="Arial Narrow"/>
        <family val="2"/>
      </rPr>
      <t xml:space="preserve"> / </t>
    </r>
    <r>
      <rPr>
        <sz val="10"/>
        <rFont val="華康粗圓體"/>
        <family val="3"/>
        <charset val="136"/>
      </rPr>
      <t>歲出</t>
    </r>
    <r>
      <rPr>
        <sz val="10"/>
        <rFont val="Arial Narrow"/>
        <family val="2"/>
      </rPr>
      <t>*100</t>
    </r>
    <r>
      <rPr>
        <sz val="10"/>
        <rFont val="華康粗圓體"/>
        <family val="3"/>
        <charset val="136"/>
      </rPr>
      <t>。</t>
    </r>
    <phoneticPr fontId="2" type="noConversion"/>
  </si>
  <si>
    <r>
      <t xml:space="preserve">  3.</t>
    </r>
    <r>
      <rPr>
        <sz val="10"/>
        <rFont val="華康粗圓體"/>
        <family val="3"/>
        <charset val="136"/>
      </rPr>
      <t>補助及協助依存度</t>
    </r>
    <r>
      <rPr>
        <sz val="10"/>
        <rFont val="Arial Narrow"/>
        <family val="2"/>
      </rPr>
      <t xml:space="preserve"> = </t>
    </r>
    <r>
      <rPr>
        <sz val="10"/>
        <rFont val="華康粗圓體"/>
        <family val="3"/>
        <charset val="136"/>
      </rPr>
      <t>補助及協助收入</t>
    </r>
    <r>
      <rPr>
        <sz val="10"/>
        <rFont val="Arial Narrow"/>
        <family val="2"/>
      </rPr>
      <t xml:space="preserve"> / </t>
    </r>
    <r>
      <rPr>
        <sz val="10"/>
        <rFont val="華康粗圓體"/>
        <family val="3"/>
        <charset val="136"/>
      </rPr>
      <t>歲出</t>
    </r>
    <r>
      <rPr>
        <sz val="10"/>
        <rFont val="Arial Narrow"/>
        <family val="2"/>
      </rPr>
      <t>*100</t>
    </r>
    <r>
      <rPr>
        <sz val="10"/>
        <rFont val="華康粗圓體"/>
        <family val="3"/>
        <charset val="136"/>
      </rPr>
      <t>。</t>
    </r>
    <phoneticPr fontId="2" type="noConversion"/>
  </si>
  <si>
    <r>
      <t xml:space="preserve">  4.103</t>
    </r>
    <r>
      <rPr>
        <sz val="10"/>
        <rFont val="華康粗圓體"/>
        <family val="3"/>
        <charset val="136"/>
      </rPr>
      <t>年</t>
    </r>
    <r>
      <rPr>
        <sz val="10"/>
        <rFont val="Arial Narrow"/>
        <family val="2"/>
      </rPr>
      <t>12</t>
    </r>
    <r>
      <rPr>
        <sz val="10"/>
        <rFont val="華康粗圓體"/>
        <family val="3"/>
        <charset val="136"/>
      </rPr>
      <t>月</t>
    </r>
    <r>
      <rPr>
        <sz val="10"/>
        <rFont val="Arial Narrow"/>
        <family val="2"/>
      </rPr>
      <t>25</t>
    </r>
    <r>
      <rPr>
        <sz val="10"/>
        <rFont val="華康粗圓體"/>
        <family val="3"/>
        <charset val="136"/>
      </rPr>
      <t>日本市改制為直轄市，</t>
    </r>
    <r>
      <rPr>
        <sz val="10"/>
        <rFont val="Arial Narrow"/>
        <family val="2"/>
      </rPr>
      <t>104</t>
    </r>
    <r>
      <rPr>
        <sz val="10"/>
        <rFont val="華康粗圓體"/>
        <family val="3"/>
        <charset val="136"/>
      </rPr>
      <t>年度起統計資料含各區（復興區除外）。</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</si>
</sst>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0_-;\-* #,##0_-;_-* &quot;-&quot;_-;_-@_-"/>
    <numFmt numFmtId="44" formatCode="_-&quot;$&quot;* #,##0.00_-;\-&quot;$&quot;* #,##0.00_-;_-&quot;$&quot;* &quot;-&quot;??_-;_-@_-"/>
    <numFmt numFmtId="43" formatCode="_-* #,##0.00_-;\-* #,##0.00_-;_-* &quot;-&quot;??_-;_-@_-"/>
    <numFmt numFmtId="176" formatCode="#,##0;[Red]#,##0"/>
    <numFmt numFmtId="177" formatCode="0.00_ "/>
    <numFmt numFmtId="178" formatCode="#,##0_ "/>
    <numFmt numFmtId="179" formatCode="_-* #,##0_-;\-* #,##0_-;_-* &quot;-&quot;??_-;_-@_-"/>
    <numFmt numFmtId="180" formatCode="#,##0.00_ "/>
    <numFmt numFmtId="181" formatCode="###,###,###,##0;\-###,###,###,##0;&quot;             －&quot;"/>
    <numFmt numFmtId="182" formatCode="###,###,###,##0"/>
    <numFmt numFmtId="183" formatCode="0.0000_ "/>
    <numFmt numFmtId="184" formatCode="0_ "/>
    <numFmt numFmtId="185" formatCode="0.00000000000E+00"/>
    <numFmt numFmtId="186" formatCode="#,##0;\-#,##0;\-"/>
  </numFmts>
  <fonts count="42">
    <font>
      <sz val="12"/>
      <name val="新細明體"/>
      <family val="1"/>
      <charset val="136"/>
    </font>
    <font>
      <sz val="12"/>
      <name val="新細明體"/>
      <family val="1"/>
      <charset val="136"/>
    </font>
    <font>
      <sz val="9"/>
      <name val="新細明體"/>
      <family val="1"/>
      <charset val="136"/>
    </font>
    <font>
      <sz val="9"/>
      <name val="細明體"/>
      <family val="3"/>
      <charset val="136"/>
    </font>
    <font>
      <sz val="8"/>
      <name val="Arial Narrow"/>
      <family val="2"/>
    </font>
    <font>
      <sz val="9.5"/>
      <name val="Arial Narrow"/>
      <family val="2"/>
    </font>
    <font>
      <sz val="10"/>
      <name val="Times New Roman"/>
      <family val="1"/>
    </font>
    <font>
      <b/>
      <sz val="12"/>
      <name val="Times"/>
      <family val="1"/>
    </font>
    <font>
      <sz val="8.5"/>
      <name val="超研澤中黑"/>
      <family val="3"/>
      <charset val="136"/>
    </font>
    <font>
      <sz val="12"/>
      <color theme="1"/>
      <name val="新細明體"/>
      <family val="1"/>
      <charset val="136"/>
      <scheme val="minor"/>
    </font>
    <font>
      <sz val="10"/>
      <name val="Arial Narrow"/>
      <family val="2"/>
    </font>
    <font>
      <sz val="10"/>
      <color theme="1"/>
      <name val="Arial Narrow"/>
      <family val="2"/>
    </font>
    <font>
      <sz val="10"/>
      <name val="華康粗圓體"/>
      <family val="3"/>
      <charset val="136"/>
    </font>
    <font>
      <sz val="13"/>
      <name val="Arial Narrow"/>
      <family val="2"/>
    </font>
    <font>
      <sz val="13"/>
      <name val="華康粗圓體"/>
      <family val="3"/>
      <charset val="136"/>
    </font>
    <font>
      <sz val="10"/>
      <color indexed="10"/>
      <name val="Arial Narrow"/>
      <family val="2"/>
    </font>
    <font>
      <sz val="10"/>
      <color rgb="FFC00000"/>
      <name val="Arial Narrow"/>
      <family val="2"/>
    </font>
    <font>
      <sz val="10"/>
      <color rgb="FFFF0000"/>
      <name val="Arial Narrow"/>
      <family val="2"/>
    </font>
    <font>
      <sz val="10"/>
      <color indexed="8"/>
      <name val="Arial Narrow"/>
      <family val="2"/>
    </font>
    <font>
      <sz val="10"/>
      <color indexed="8"/>
      <name val="華康粗圓體"/>
      <family val="3"/>
      <charset val="136"/>
    </font>
    <font>
      <sz val="10"/>
      <color theme="1"/>
      <name val="華康粗圓體"/>
      <family val="3"/>
      <charset val="136"/>
    </font>
    <font>
      <sz val="10"/>
      <color indexed="60"/>
      <name val="Arial Narrow"/>
      <family val="2"/>
    </font>
    <font>
      <b/>
      <sz val="10"/>
      <name val="華康粗圓體"/>
      <family val="3"/>
      <charset val="136"/>
    </font>
    <font>
      <b/>
      <sz val="10"/>
      <name val="Arial Narrow"/>
      <family val="2"/>
    </font>
    <font>
      <sz val="9"/>
      <color indexed="81"/>
      <name val="Tahoma"/>
      <family val="2"/>
    </font>
    <font>
      <sz val="12"/>
      <name val="Arial Narrow"/>
      <family val="2"/>
    </font>
    <font>
      <sz val="10"/>
      <color theme="0"/>
      <name val="華康粗圓體"/>
      <family val="3"/>
      <charset val="136"/>
    </font>
    <font>
      <sz val="10"/>
      <color theme="0"/>
      <name val="Arial Narrow"/>
      <family val="2"/>
    </font>
    <font>
      <b/>
      <sz val="9"/>
      <color indexed="81"/>
      <name val="細明體"/>
      <family val="3"/>
      <charset val="136"/>
    </font>
    <font>
      <sz val="9"/>
      <color indexed="81"/>
      <name val="細明體"/>
      <family val="3"/>
      <charset val="136"/>
    </font>
    <font>
      <sz val="12"/>
      <name val="雅真中楷"/>
      <family val="3"/>
      <charset val="136"/>
    </font>
    <font>
      <b/>
      <sz val="12"/>
      <name val="Arial Narrow"/>
      <family val="2"/>
    </font>
    <font>
      <sz val="10"/>
      <color rgb="FFFF0000"/>
      <name val="華康粗圓體"/>
      <family val="3"/>
      <charset val="136"/>
    </font>
    <font>
      <sz val="12"/>
      <color indexed="8"/>
      <name val="Arial Narrow"/>
      <family val="2"/>
    </font>
    <font>
      <sz val="9.5"/>
      <name val="華康粗圓體"/>
      <family val="3"/>
      <charset val="136"/>
    </font>
    <font>
      <sz val="12"/>
      <name val="Times New Roman"/>
      <family val="1"/>
    </font>
    <font>
      <b/>
      <sz val="16"/>
      <color rgb="FFFF0000"/>
      <name val="Arial Narrow"/>
      <family val="2"/>
    </font>
    <font>
      <sz val="11"/>
      <name val="Arial Narrow"/>
      <family val="2"/>
    </font>
    <font>
      <b/>
      <sz val="10"/>
      <color rgb="FFFF0000"/>
      <name val="華康粗圓體"/>
      <family val="3"/>
      <charset val="136"/>
    </font>
    <font>
      <b/>
      <sz val="12"/>
      <color rgb="FFFF0000"/>
      <name val="Arial Narrow"/>
      <family val="2"/>
    </font>
    <font>
      <b/>
      <sz val="10"/>
      <color rgb="FFFF0000"/>
      <name val="Arial Narrow"/>
      <family val="2"/>
    </font>
    <font>
      <sz val="10"/>
      <name val="Arial Narrow"/>
      <family val="3"/>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9" tint="0.39997558519241921"/>
        <bgColor indexed="64"/>
      </patternFill>
    </fill>
  </fills>
  <borders count="45">
    <border>
      <left/>
      <right/>
      <top/>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bottom style="medium">
        <color indexed="64"/>
      </bottom>
      <diagonal/>
    </border>
    <border>
      <left style="thin">
        <color indexed="64"/>
      </left>
      <right style="double">
        <color indexed="64"/>
      </right>
      <top/>
      <bottom style="medium">
        <color indexed="64"/>
      </bottom>
      <diagonal/>
    </border>
    <border>
      <left style="double">
        <color indexed="64"/>
      </left>
      <right/>
      <top/>
      <bottom/>
      <diagonal/>
    </border>
    <border>
      <left style="thin">
        <color indexed="64"/>
      </left>
      <right style="double">
        <color indexed="64"/>
      </right>
      <top/>
      <bottom/>
      <diagonal/>
    </border>
    <border>
      <left style="medium">
        <color indexed="64"/>
      </left>
      <right style="thin">
        <color indexed="64"/>
      </right>
      <top style="thin">
        <color indexed="64"/>
      </top>
      <bottom/>
      <diagonal/>
    </border>
    <border>
      <left style="double">
        <color indexed="64"/>
      </left>
      <right/>
      <top style="medium">
        <color indexed="64"/>
      </top>
      <bottom/>
      <diagonal/>
    </border>
    <border>
      <left style="thin">
        <color indexed="64"/>
      </left>
      <right style="double">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23"/>
      </top>
      <bottom style="thin">
        <color indexed="23"/>
      </bottom>
      <diagonal/>
    </border>
    <border>
      <left style="thin">
        <color indexed="64"/>
      </left>
      <right style="thin">
        <color indexed="64"/>
      </right>
      <top style="thin">
        <color indexed="64"/>
      </top>
      <bottom style="thin">
        <color indexed="64"/>
      </bottom>
      <diagonal/>
    </border>
  </borders>
  <cellStyleXfs count="11">
    <xf numFmtId="0" fontId="0" fillId="0" borderId="0"/>
    <xf numFmtId="44" fontId="1" fillId="0" borderId="0" applyFont="0" applyFill="0" applyBorder="0" applyAlignment="0" applyProtection="0"/>
    <xf numFmtId="0" fontId="6" fillId="0" borderId="0" applyNumberFormat="0" applyFont="0" applyBorder="0" applyAlignment="0"/>
    <xf numFmtId="0" fontId="1" fillId="0" borderId="0"/>
    <xf numFmtId="0" fontId="7" fillId="0" borderId="10"/>
    <xf numFmtId="43" fontId="1" fillId="0" borderId="0" applyFont="0" applyFill="0" applyBorder="0" applyAlignment="0" applyProtection="0"/>
    <xf numFmtId="0" fontId="9" fillId="0" borderId="0">
      <alignment vertical="center"/>
    </xf>
    <xf numFmtId="0" fontId="1" fillId="0" borderId="0"/>
    <xf numFmtId="43" fontId="1" fillId="0" borderId="0" applyFont="0" applyFill="0" applyBorder="0" applyAlignment="0" applyProtection="0">
      <alignment vertical="center"/>
    </xf>
    <xf numFmtId="0" fontId="30" fillId="0" borderId="0"/>
    <xf numFmtId="38" fontId="35" fillId="0" borderId="0" applyBorder="0">
      <alignment vertical="center"/>
    </xf>
  </cellStyleXfs>
  <cellXfs count="494">
    <xf numFmtId="0" fontId="0" fillId="0" borderId="0" xfId="0"/>
    <xf numFmtId="178" fontId="10" fillId="0" borderId="0" xfId="0" applyNumberFormat="1" applyFont="1" applyAlignment="1" applyProtection="1">
      <alignment vertical="center"/>
      <protection locked="0"/>
    </xf>
    <xf numFmtId="0" fontId="10" fillId="0" borderId="0" xfId="0" applyFont="1" applyAlignment="1" applyProtection="1">
      <alignment horizontal="left" vertical="center"/>
      <protection locked="0"/>
    </xf>
    <xf numFmtId="0" fontId="10" fillId="0" borderId="0" xfId="0" applyFont="1" applyAlignment="1" applyProtection="1">
      <alignment horizontal="center" vertical="center"/>
      <protection locked="0"/>
    </xf>
    <xf numFmtId="0" fontId="10" fillId="0" borderId="0" xfId="0" applyFont="1" applyAlignment="1" applyProtection="1">
      <alignment vertical="center"/>
      <protection locked="0"/>
    </xf>
    <xf numFmtId="0" fontId="10" fillId="0" borderId="0" xfId="0" applyFont="1" applyBorder="1" applyAlignment="1" applyProtection="1">
      <alignment horizontal="center" vertical="center"/>
      <protection locked="0"/>
    </xf>
    <xf numFmtId="0" fontId="10" fillId="0" borderId="0" xfId="0" applyFont="1" applyAlignment="1" applyProtection="1">
      <alignment horizontal="center" vertical="center" wrapText="1"/>
      <protection locked="0"/>
    </xf>
    <xf numFmtId="176" fontId="10" fillId="0" borderId="0" xfId="0" applyNumberFormat="1" applyFont="1" applyBorder="1" applyAlignment="1" applyProtection="1">
      <alignment horizontal="right" vertical="center"/>
      <protection locked="0"/>
    </xf>
    <xf numFmtId="0" fontId="10" fillId="0" borderId="0" xfId="0" applyFont="1" applyBorder="1" applyAlignment="1" applyProtection="1">
      <alignment vertical="center"/>
      <protection locked="0"/>
    </xf>
    <xf numFmtId="177" fontId="10" fillId="0" borderId="0" xfId="0" applyNumberFormat="1" applyFont="1" applyAlignment="1" applyProtection="1">
      <alignment vertical="center"/>
      <protection locked="0"/>
    </xf>
    <xf numFmtId="0" fontId="10" fillId="0" borderId="0" xfId="0" applyFont="1" applyFill="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178" fontId="10" fillId="0" borderId="0" xfId="0" applyNumberFormat="1" applyFont="1" applyFill="1" applyAlignment="1" applyProtection="1">
      <alignment horizontal="center" vertical="center"/>
      <protection locked="0"/>
    </xf>
    <xf numFmtId="178" fontId="10" fillId="0" borderId="16" xfId="0" applyNumberFormat="1" applyFont="1" applyFill="1" applyBorder="1" applyAlignment="1" applyProtection="1">
      <alignment horizontal="right" vertical="center"/>
      <protection locked="0"/>
    </xf>
    <xf numFmtId="0" fontId="10" fillId="0" borderId="0" xfId="0" applyFont="1" applyFill="1" applyAlignment="1" applyProtection="1">
      <alignment horizontal="center" vertical="center" wrapText="1"/>
      <protection locked="0"/>
    </xf>
    <xf numFmtId="178" fontId="10" fillId="0" borderId="0" xfId="0" applyNumberFormat="1" applyFont="1" applyFill="1" applyAlignment="1" applyProtection="1">
      <alignment horizontal="right" vertical="center"/>
      <protection locked="0"/>
    </xf>
    <xf numFmtId="0" fontId="13" fillId="0" borderId="0" xfId="0" applyFont="1" applyAlignment="1" applyProtection="1">
      <alignment horizontal="center" vertical="center"/>
      <protection locked="0"/>
    </xf>
    <xf numFmtId="0" fontId="13" fillId="0" borderId="0" xfId="0" applyFont="1" applyFill="1" applyAlignment="1" applyProtection="1">
      <alignment horizontal="center" vertical="center"/>
      <protection locked="0"/>
    </xf>
    <xf numFmtId="178" fontId="10" fillId="0" borderId="0" xfId="0" applyNumberFormat="1" applyFont="1" applyFill="1" applyBorder="1" applyAlignment="1" applyProtection="1">
      <alignment horizontal="right" vertical="center"/>
    </xf>
    <xf numFmtId="178" fontId="10" fillId="0" borderId="0" xfId="0" applyNumberFormat="1" applyFont="1" applyBorder="1" applyAlignment="1" applyProtection="1">
      <alignment horizontal="right" vertical="center"/>
      <protection locked="0"/>
    </xf>
    <xf numFmtId="0" fontId="15" fillId="0" borderId="0" xfId="0" applyFont="1" applyFill="1" applyBorder="1" applyAlignment="1" applyProtection="1">
      <alignment horizontal="center" vertical="center"/>
      <protection locked="0"/>
    </xf>
    <xf numFmtId="0" fontId="10" fillId="0" borderId="0" xfId="0" applyFont="1" applyFill="1" applyAlignment="1" applyProtection="1">
      <alignment vertical="center"/>
      <protection locked="0"/>
    </xf>
    <xf numFmtId="179" fontId="10" fillId="0" borderId="0" xfId="5" applyNumberFormat="1" applyFont="1" applyAlignment="1" applyProtection="1">
      <alignment vertical="center"/>
      <protection locked="0"/>
    </xf>
    <xf numFmtId="176" fontId="10" fillId="0" borderId="0" xfId="0" applyNumberFormat="1" applyFont="1" applyAlignment="1" applyProtection="1">
      <alignment horizontal="center" vertical="center"/>
      <protection locked="0"/>
    </xf>
    <xf numFmtId="1" fontId="10" fillId="0" borderId="0" xfId="0" applyNumberFormat="1" applyFont="1" applyAlignment="1" applyProtection="1">
      <alignment horizontal="center" vertical="center"/>
      <protection locked="0"/>
    </xf>
    <xf numFmtId="0" fontId="10" fillId="0" borderId="15" xfId="0" applyFont="1" applyBorder="1" applyAlignment="1" applyProtection="1">
      <alignment vertical="center"/>
      <protection locked="0"/>
    </xf>
    <xf numFmtId="0" fontId="10" fillId="0" borderId="0" xfId="0" applyFont="1" applyProtection="1">
      <protection locked="0"/>
    </xf>
    <xf numFmtId="177" fontId="10" fillId="0" borderId="0" xfId="0" applyNumberFormat="1" applyFont="1" applyAlignment="1" applyProtection="1">
      <alignment horizontal="left" vertical="center" indent="3"/>
      <protection locked="0"/>
    </xf>
    <xf numFmtId="43" fontId="10" fillId="0" borderId="0" xfId="5" applyFont="1" applyAlignment="1" applyProtection="1">
      <alignment horizontal="center" vertical="center"/>
      <protection locked="0"/>
    </xf>
    <xf numFmtId="0" fontId="23" fillId="0" borderId="19" xfId="0" applyFont="1" applyFill="1" applyBorder="1" applyAlignment="1">
      <alignment vertical="top" wrapText="1"/>
    </xf>
    <xf numFmtId="176" fontId="17" fillId="3" borderId="0" xfId="0" applyNumberFormat="1" applyFont="1" applyFill="1" applyBorder="1" applyAlignment="1" applyProtection="1">
      <alignment vertical="center"/>
      <protection locked="0"/>
    </xf>
    <xf numFmtId="0" fontId="10" fillId="0" borderId="0" xfId="0" applyNumberFormat="1" applyFont="1" applyAlignment="1" applyProtection="1">
      <alignment horizontal="left" vertical="center"/>
      <protection locked="0"/>
    </xf>
    <xf numFmtId="0" fontId="10" fillId="0" borderId="1" xfId="0" applyNumberFormat="1" applyFont="1" applyBorder="1" applyAlignment="1" applyProtection="1">
      <alignment horizontal="center" vertical="center"/>
      <protection locked="0"/>
    </xf>
    <xf numFmtId="0" fontId="10" fillId="0" borderId="0" xfId="0" applyNumberFormat="1" applyFont="1" applyBorder="1" applyAlignment="1" applyProtection="1">
      <alignment horizontal="left" vertical="center" wrapText="1"/>
      <protection locked="0"/>
    </xf>
    <xf numFmtId="0" fontId="10" fillId="0" borderId="0" xfId="0" applyNumberFormat="1" applyFont="1" applyBorder="1" applyAlignment="1" applyProtection="1">
      <alignment vertical="center"/>
      <protection locked="0"/>
    </xf>
    <xf numFmtId="0" fontId="10" fillId="0" borderId="0" xfId="0" applyNumberFormat="1" applyFont="1" applyBorder="1" applyAlignment="1" applyProtection="1">
      <alignment horizontal="left" vertical="center"/>
      <protection locked="0"/>
    </xf>
    <xf numFmtId="0" fontId="10" fillId="0" borderId="1" xfId="0" applyNumberFormat="1" applyFont="1" applyBorder="1" applyAlignment="1" applyProtection="1">
      <alignment horizontal="right" vertical="center"/>
      <protection locked="0"/>
    </xf>
    <xf numFmtId="0" fontId="10" fillId="0" borderId="0" xfId="0" applyNumberFormat="1" applyFont="1" applyBorder="1" applyAlignment="1" applyProtection="1">
      <alignment horizontal="right" vertical="center"/>
      <protection locked="0"/>
    </xf>
    <xf numFmtId="0" fontId="10" fillId="0" borderId="0" xfId="0" applyNumberFormat="1" applyFont="1" applyAlignment="1" applyProtection="1">
      <alignment horizontal="right" vertical="center"/>
      <protection locked="0"/>
    </xf>
    <xf numFmtId="0" fontId="10" fillId="0" borderId="0" xfId="0" applyNumberFormat="1" applyFont="1" applyFill="1" applyBorder="1" applyAlignment="1" applyProtection="1">
      <alignment vertical="center"/>
      <protection locked="0"/>
    </xf>
    <xf numFmtId="0" fontId="10" fillId="0" borderId="0" xfId="0" applyNumberFormat="1" applyFont="1" applyFill="1" applyAlignment="1" applyProtection="1">
      <alignment vertical="center"/>
      <protection locked="0"/>
    </xf>
    <xf numFmtId="0" fontId="10" fillId="0" borderId="0" xfId="0" applyNumberFormat="1" applyFont="1" applyAlignment="1" applyProtection="1">
      <alignment vertical="center"/>
      <protection locked="0"/>
    </xf>
    <xf numFmtId="0" fontId="10" fillId="0" borderId="7" xfId="0" applyNumberFormat="1" applyFont="1" applyBorder="1" applyAlignment="1" applyProtection="1">
      <alignment horizontal="left" vertical="center"/>
      <protection locked="0"/>
    </xf>
    <xf numFmtId="0" fontId="10" fillId="0" borderId="12" xfId="0" applyNumberFormat="1" applyFont="1" applyFill="1" applyBorder="1" applyAlignment="1" applyProtection="1">
      <alignment horizontal="center" vertical="center"/>
      <protection locked="0"/>
    </xf>
    <xf numFmtId="0" fontId="10" fillId="0" borderId="17" xfId="0" applyNumberFormat="1" applyFont="1" applyBorder="1" applyAlignment="1" applyProtection="1">
      <alignment horizontal="center" vertical="center" wrapText="1"/>
      <protection locked="0"/>
    </xf>
    <xf numFmtId="0" fontId="10" fillId="0" borderId="14" xfId="0" applyNumberFormat="1" applyFont="1" applyBorder="1" applyAlignment="1" applyProtection="1">
      <alignment horizontal="center" vertical="center" wrapText="1"/>
      <protection locked="0"/>
    </xf>
    <xf numFmtId="0" fontId="10" fillId="0" borderId="22" xfId="0" applyNumberFormat="1" applyFont="1" applyBorder="1" applyAlignment="1" applyProtection="1">
      <alignment horizontal="center" vertical="center" wrapText="1"/>
      <protection locked="0"/>
    </xf>
    <xf numFmtId="0" fontId="10" fillId="0" borderId="0" xfId="0" applyNumberFormat="1" applyFont="1" applyFill="1" applyAlignment="1" applyProtection="1">
      <alignment horizontal="left" vertical="center"/>
      <protection locked="0"/>
    </xf>
    <xf numFmtId="0" fontId="10" fillId="0" borderId="0" xfId="0" applyNumberFormat="1" applyFont="1" applyFill="1" applyBorder="1" applyAlignment="1" applyProtection="1">
      <alignment horizontal="center" vertical="center"/>
      <protection locked="0"/>
    </xf>
    <xf numFmtId="0" fontId="10" fillId="0" borderId="0" xfId="0" applyNumberFormat="1" applyFont="1" applyFill="1" applyBorder="1" applyAlignment="1" applyProtection="1">
      <alignment horizontal="right" vertical="center"/>
      <protection locked="0"/>
    </xf>
    <xf numFmtId="0" fontId="10" fillId="0" borderId="7" xfId="0" applyNumberFormat="1" applyFont="1" applyFill="1" applyBorder="1" applyAlignment="1" applyProtection="1">
      <alignment horizontal="left" vertical="center" wrapText="1"/>
      <protection locked="0"/>
    </xf>
    <xf numFmtId="0" fontId="10" fillId="0" borderId="1" xfId="0" applyNumberFormat="1" applyFont="1" applyFill="1" applyBorder="1" applyAlignment="1" applyProtection="1">
      <alignment horizontal="right" vertical="center"/>
      <protection locked="0"/>
    </xf>
    <xf numFmtId="0" fontId="10" fillId="0" borderId="13" xfId="0" applyNumberFormat="1" applyFont="1" applyFill="1" applyBorder="1" applyAlignment="1" applyProtection="1">
      <alignment horizontal="left" vertical="center" wrapText="1"/>
      <protection locked="0"/>
    </xf>
    <xf numFmtId="0" fontId="10" fillId="0" borderId="1" xfId="0" applyNumberFormat="1" applyFont="1" applyFill="1" applyBorder="1" applyAlignment="1" applyProtection="1">
      <alignment vertical="center"/>
      <protection locked="0"/>
    </xf>
    <xf numFmtId="0" fontId="10" fillId="0" borderId="25" xfId="0" applyNumberFormat="1" applyFont="1" applyFill="1" applyBorder="1" applyAlignment="1" applyProtection="1">
      <alignment horizontal="center" vertical="center" wrapText="1"/>
      <protection locked="0"/>
    </xf>
    <xf numFmtId="0" fontId="10" fillId="0" borderId="23" xfId="0" applyNumberFormat="1" applyFont="1" applyBorder="1" applyAlignment="1" applyProtection="1">
      <alignment horizontal="left" vertical="center"/>
      <protection locked="0"/>
    </xf>
    <xf numFmtId="0" fontId="10" fillId="0" borderId="1" xfId="0" applyNumberFormat="1" applyFont="1" applyBorder="1" applyAlignment="1" applyProtection="1">
      <alignment vertical="center"/>
      <protection locked="0"/>
    </xf>
    <xf numFmtId="0" fontId="10" fillId="0" borderId="19" xfId="0" applyNumberFormat="1" applyFont="1" applyBorder="1" applyAlignment="1" applyProtection="1">
      <alignment horizontal="center" vertical="center"/>
      <protection locked="0"/>
    </xf>
    <xf numFmtId="0" fontId="10" fillId="0" borderId="23" xfId="0" applyNumberFormat="1" applyFont="1" applyBorder="1" applyAlignment="1" applyProtection="1">
      <alignment vertical="center"/>
      <protection locked="0"/>
    </xf>
    <xf numFmtId="0" fontId="10" fillId="0" borderId="0" xfId="0" applyNumberFormat="1" applyFont="1" applyFill="1" applyBorder="1" applyAlignment="1" applyProtection="1">
      <alignment horizontal="left" vertical="center" indent="3"/>
      <protection locked="0"/>
    </xf>
    <xf numFmtId="0" fontId="10" fillId="0" borderId="7" xfId="0" applyNumberFormat="1" applyFont="1" applyBorder="1" applyAlignment="1" applyProtection="1">
      <alignment horizontal="left" vertical="center" wrapText="1"/>
      <protection locked="0"/>
    </xf>
    <xf numFmtId="0" fontId="10" fillId="0" borderId="1" xfId="0" applyNumberFormat="1" applyFont="1" applyBorder="1" applyAlignment="1" applyProtection="1">
      <alignment horizontal="left" vertical="center" wrapText="1"/>
      <protection locked="0"/>
    </xf>
    <xf numFmtId="0" fontId="10" fillId="0" borderId="0" xfId="0" applyNumberFormat="1" applyFont="1" applyFill="1" applyBorder="1" applyAlignment="1" applyProtection="1">
      <alignment horizontal="left" vertical="center" wrapText="1"/>
      <protection locked="0"/>
    </xf>
    <xf numFmtId="0" fontId="10" fillId="0" borderId="3" xfId="0" applyNumberFormat="1" applyFont="1" applyFill="1" applyBorder="1" applyAlignment="1" applyProtection="1">
      <alignment horizontal="center" vertical="center" wrapText="1"/>
      <protection locked="0"/>
    </xf>
    <xf numFmtId="0" fontId="10" fillId="0" borderId="20" xfId="0" applyNumberFormat="1" applyFont="1" applyFill="1" applyBorder="1" applyAlignment="1" applyProtection="1">
      <alignment horizontal="center" vertical="center" wrapText="1"/>
      <protection locked="0"/>
    </xf>
    <xf numFmtId="0" fontId="10" fillId="0" borderId="0" xfId="0" applyNumberFormat="1" applyFont="1" applyAlignment="1" applyProtection="1">
      <alignment horizontal="center" vertical="center" wrapText="1"/>
      <protection locked="0"/>
    </xf>
    <xf numFmtId="0" fontId="10" fillId="0" borderId="0" xfId="0" applyNumberFormat="1" applyFont="1" applyFill="1" applyBorder="1" applyAlignment="1" applyProtection="1">
      <alignment horizontal="left" vertical="center"/>
      <protection locked="0"/>
    </xf>
    <xf numFmtId="0" fontId="10" fillId="0" borderId="0" xfId="0" applyNumberFormat="1" applyFont="1" applyFill="1" applyAlignment="1" applyProtection="1">
      <alignment horizontal="left" vertical="center" indent="3"/>
      <protection locked="0"/>
    </xf>
    <xf numFmtId="0" fontId="10" fillId="0" borderId="10" xfId="0" applyNumberFormat="1" applyFont="1" applyFill="1" applyBorder="1" applyAlignment="1" applyProtection="1">
      <alignment horizontal="center" vertical="center"/>
      <protection locked="0"/>
    </xf>
    <xf numFmtId="0" fontId="10" fillId="0" borderId="1" xfId="0" applyNumberFormat="1" applyFont="1" applyFill="1" applyBorder="1" applyAlignment="1" applyProtection="1">
      <alignment horizontal="center" vertical="center"/>
      <protection locked="0"/>
    </xf>
    <xf numFmtId="0" fontId="10" fillId="0" borderId="1" xfId="0" applyNumberFormat="1" applyFont="1" applyFill="1" applyBorder="1" applyAlignment="1" applyProtection="1">
      <alignment horizontal="left" vertical="center"/>
      <protection locked="0"/>
    </xf>
    <xf numFmtId="0" fontId="10" fillId="0" borderId="0" xfId="0" applyNumberFormat="1" applyFont="1" applyFill="1" applyAlignment="1" applyProtection="1">
      <alignment horizontal="right" vertical="center"/>
      <protection locked="0"/>
    </xf>
    <xf numFmtId="0" fontId="5" fillId="0" borderId="24" xfId="0" applyNumberFormat="1" applyFont="1" applyFill="1" applyBorder="1" applyAlignment="1" applyProtection="1">
      <alignment horizontal="center" vertical="center" wrapText="1"/>
      <protection locked="0"/>
    </xf>
    <xf numFmtId="0" fontId="5" fillId="0" borderId="14" xfId="0" applyNumberFormat="1" applyFont="1" applyFill="1" applyBorder="1" applyAlignment="1" applyProtection="1">
      <alignment horizontal="center" vertical="center" wrapText="1"/>
      <protection locked="0"/>
    </xf>
    <xf numFmtId="0" fontId="5" fillId="0" borderId="15" xfId="0" applyNumberFormat="1" applyFont="1" applyFill="1" applyBorder="1" applyAlignment="1" applyProtection="1">
      <alignment horizontal="center" vertical="center" wrapText="1"/>
      <protection locked="0"/>
    </xf>
    <xf numFmtId="0" fontId="5" fillId="0" borderId="22" xfId="0" applyNumberFormat="1" applyFont="1" applyFill="1" applyBorder="1" applyAlignment="1" applyProtection="1">
      <alignment horizontal="center" vertical="center" wrapText="1"/>
      <protection locked="0"/>
    </xf>
    <xf numFmtId="0" fontId="10" fillId="0" borderId="11" xfId="0" applyNumberFormat="1" applyFont="1" applyFill="1" applyBorder="1" applyAlignment="1" applyProtection="1">
      <alignment horizontal="center" vertical="center"/>
      <protection locked="0"/>
    </xf>
    <xf numFmtId="0" fontId="10" fillId="0" borderId="0" xfId="0" applyNumberFormat="1" applyFont="1" applyFill="1" applyAlignment="1" applyProtection="1">
      <alignment horizontal="center" vertical="center" wrapText="1"/>
      <protection locked="0"/>
    </xf>
    <xf numFmtId="0" fontId="10" fillId="0" borderId="7" xfId="0" applyNumberFormat="1" applyFont="1" applyFill="1" applyBorder="1" applyAlignment="1" applyProtection="1">
      <alignment horizontal="left" vertical="center"/>
      <protection locked="0"/>
    </xf>
    <xf numFmtId="0" fontId="10" fillId="0" borderId="13" xfId="0" applyNumberFormat="1" applyFont="1" applyFill="1" applyBorder="1" applyAlignment="1" applyProtection="1">
      <alignment horizontal="left" vertical="center"/>
      <protection locked="0"/>
    </xf>
    <xf numFmtId="0" fontId="10" fillId="0" borderId="29" xfId="0" applyNumberFormat="1" applyFont="1" applyFill="1" applyBorder="1" applyAlignment="1" applyProtection="1">
      <alignment horizontal="center" vertical="center"/>
      <protection locked="0"/>
    </xf>
    <xf numFmtId="0" fontId="10" fillId="0" borderId="31" xfId="0" applyNumberFormat="1" applyFont="1" applyFill="1" applyBorder="1" applyAlignment="1" applyProtection="1">
      <alignment horizontal="left" vertical="center" wrapText="1"/>
      <protection locked="0"/>
    </xf>
    <xf numFmtId="0" fontId="10" fillId="0" borderId="0" xfId="7" applyNumberFormat="1" applyFont="1" applyFill="1" applyAlignment="1" applyProtection="1">
      <alignment horizontal="left" vertical="center"/>
      <protection locked="0"/>
    </xf>
    <xf numFmtId="0" fontId="10" fillId="0" borderId="0" xfId="7" applyNumberFormat="1" applyFont="1" applyFill="1" applyBorder="1" applyAlignment="1" applyProtection="1">
      <alignment horizontal="center" vertical="center"/>
      <protection locked="0"/>
    </xf>
    <xf numFmtId="0" fontId="10" fillId="0" borderId="1" xfId="7" applyNumberFormat="1" applyFont="1" applyFill="1" applyBorder="1" applyAlignment="1" applyProtection="1">
      <alignment horizontal="right" vertical="center"/>
      <protection locked="0"/>
    </xf>
    <xf numFmtId="0" fontId="10" fillId="0" borderId="0" xfId="0" applyNumberFormat="1" applyFont="1" applyAlignment="1" applyProtection="1">
      <alignment horizontal="left" vertical="center" wrapText="1"/>
      <protection locked="0"/>
    </xf>
    <xf numFmtId="0" fontId="10" fillId="0" borderId="0" xfId="7" applyNumberFormat="1" applyFont="1" applyFill="1" applyAlignment="1" applyProtection="1">
      <alignment horizontal="center" vertical="center"/>
      <protection locked="0"/>
    </xf>
    <xf numFmtId="0" fontId="13" fillId="0" borderId="0" xfId="7" applyNumberFormat="1" applyFont="1" applyAlignment="1" applyProtection="1">
      <alignment horizontal="center" vertical="center"/>
      <protection locked="0"/>
    </xf>
    <xf numFmtId="0" fontId="10" fillId="0" borderId="1" xfId="7" applyNumberFormat="1" applyFont="1" applyFill="1" applyBorder="1" applyAlignment="1" applyProtection="1">
      <alignment horizontal="center" vertical="center"/>
      <protection locked="0"/>
    </xf>
    <xf numFmtId="0" fontId="17" fillId="0" borderId="0" xfId="0" applyNumberFormat="1" applyFont="1" applyAlignment="1" applyProtection="1">
      <alignment vertical="center"/>
      <protection locked="0"/>
    </xf>
    <xf numFmtId="0" fontId="11" fillId="0" borderId="22" xfId="0" applyNumberFormat="1" applyFont="1" applyBorder="1" applyAlignment="1" applyProtection="1">
      <alignment horizontal="center" vertical="center" wrapText="1"/>
      <protection locked="0"/>
    </xf>
    <xf numFmtId="0" fontId="11" fillId="0" borderId="0" xfId="0" applyNumberFormat="1" applyFont="1" applyAlignment="1" applyProtection="1">
      <alignment horizontal="center" vertical="center"/>
      <protection locked="0"/>
    </xf>
    <xf numFmtId="0" fontId="11" fillId="0" borderId="1" xfId="0" applyNumberFormat="1" applyFont="1" applyBorder="1" applyAlignment="1" applyProtection="1">
      <alignment horizontal="center" vertical="center"/>
      <protection locked="0"/>
    </xf>
    <xf numFmtId="0" fontId="10" fillId="0" borderId="13" xfId="0" applyNumberFormat="1" applyFont="1" applyBorder="1" applyAlignment="1" applyProtection="1">
      <alignment horizontal="left" vertical="center" wrapText="1"/>
      <protection locked="0"/>
    </xf>
    <xf numFmtId="0" fontId="10" fillId="0" borderId="0" xfId="7" applyNumberFormat="1" applyFont="1" applyFill="1" applyBorder="1" applyAlignment="1" applyProtection="1">
      <alignment horizontal="right" vertical="center"/>
      <protection locked="0"/>
    </xf>
    <xf numFmtId="0" fontId="11" fillId="0" borderId="0" xfId="0" applyNumberFormat="1" applyFont="1" applyAlignment="1" applyProtection="1">
      <alignment vertical="center"/>
      <protection locked="0"/>
    </xf>
    <xf numFmtId="0" fontId="18" fillId="0" borderId="15" xfId="0" applyNumberFormat="1" applyFont="1" applyFill="1" applyBorder="1" applyAlignment="1" applyProtection="1">
      <alignment horizontal="center" vertical="center" wrapText="1"/>
      <protection locked="0"/>
    </xf>
    <xf numFmtId="0" fontId="11" fillId="0" borderId="15" xfId="0" applyNumberFormat="1" applyFont="1" applyFill="1" applyBorder="1" applyAlignment="1" applyProtection="1">
      <alignment horizontal="center" vertical="center" wrapText="1"/>
      <protection locked="0"/>
    </xf>
    <xf numFmtId="0" fontId="11" fillId="0" borderId="15" xfId="0" applyNumberFormat="1" applyFont="1" applyBorder="1" applyAlignment="1" applyProtection="1">
      <alignment horizontal="center" vertical="center" wrapText="1"/>
      <protection locked="0"/>
    </xf>
    <xf numFmtId="0" fontId="18" fillId="0" borderId="14" xfId="0" applyNumberFormat="1" applyFont="1" applyFill="1" applyBorder="1" applyAlignment="1" applyProtection="1">
      <alignment horizontal="center" vertical="center" wrapText="1"/>
      <protection locked="0"/>
    </xf>
    <xf numFmtId="178" fontId="10" fillId="0" borderId="0" xfId="0" applyNumberFormat="1" applyFont="1" applyBorder="1" applyAlignment="1" applyProtection="1">
      <alignment vertical="center"/>
      <protection locked="0"/>
    </xf>
    <xf numFmtId="178" fontId="10" fillId="0" borderId="0" xfId="0" applyNumberFormat="1" applyFont="1" applyFill="1" applyBorder="1" applyAlignment="1" applyProtection="1">
      <alignment vertical="center"/>
      <protection locked="0"/>
    </xf>
    <xf numFmtId="180" fontId="18" fillId="2" borderId="0" xfId="6" applyNumberFormat="1" applyFont="1" applyFill="1" applyBorder="1" applyAlignment="1" applyProtection="1">
      <alignment horizontal="right" vertical="center"/>
      <protection locked="0"/>
    </xf>
    <xf numFmtId="180" fontId="18" fillId="0" borderId="0" xfId="6" applyNumberFormat="1" applyFont="1" applyBorder="1" applyProtection="1">
      <alignment vertical="center"/>
      <protection locked="0"/>
    </xf>
    <xf numFmtId="180" fontId="18" fillId="0" borderId="0" xfId="6" applyNumberFormat="1" applyFont="1" applyProtection="1">
      <alignment vertical="center"/>
      <protection locked="0"/>
    </xf>
    <xf numFmtId="178" fontId="10" fillId="0" borderId="1" xfId="0" applyNumberFormat="1" applyFont="1" applyFill="1" applyBorder="1" applyAlignment="1" applyProtection="1">
      <alignment vertical="center"/>
      <protection locked="0"/>
    </xf>
    <xf numFmtId="178" fontId="10" fillId="0" borderId="16" xfId="0" applyNumberFormat="1" applyFont="1" applyBorder="1" applyAlignment="1" applyProtection="1">
      <alignment vertical="center"/>
      <protection locked="0"/>
    </xf>
    <xf numFmtId="178" fontId="10" fillId="0" borderId="0" xfId="0" applyNumberFormat="1" applyFont="1" applyFill="1" applyBorder="1" applyAlignment="1" applyProtection="1">
      <alignment vertical="center"/>
    </xf>
    <xf numFmtId="178" fontId="10" fillId="0" borderId="21" xfId="0" applyNumberFormat="1" applyFont="1" applyFill="1" applyBorder="1" applyAlignment="1" applyProtection="1">
      <alignment horizontal="right" vertical="center"/>
      <protection locked="0"/>
    </xf>
    <xf numFmtId="0" fontId="10" fillId="0" borderId="20" xfId="0" applyNumberFormat="1" applyFont="1" applyBorder="1" applyAlignment="1" applyProtection="1">
      <alignment horizontal="center" vertical="center"/>
      <protection locked="0"/>
    </xf>
    <xf numFmtId="0" fontId="25" fillId="0" borderId="0" xfId="0" applyFont="1"/>
    <xf numFmtId="180" fontId="10" fillId="0" borderId="0" xfId="0" applyNumberFormat="1" applyFont="1" applyFill="1" applyBorder="1" applyAlignment="1" applyProtection="1">
      <alignment vertical="center"/>
    </xf>
    <xf numFmtId="178" fontId="10" fillId="0" borderId="16" xfId="0" applyNumberFormat="1" applyFont="1" applyFill="1" applyBorder="1" applyAlignment="1" applyProtection="1">
      <alignment vertical="center"/>
    </xf>
    <xf numFmtId="0" fontId="10" fillId="0" borderId="0" xfId="0" applyFont="1" applyAlignment="1" applyProtection="1">
      <alignment vertical="center" wrapText="1"/>
      <protection locked="0"/>
    </xf>
    <xf numFmtId="178" fontId="31" fillId="0" borderId="0" xfId="5" applyNumberFormat="1" applyFont="1" applyAlignment="1">
      <alignment horizontal="right"/>
    </xf>
    <xf numFmtId="0" fontId="23" fillId="0" borderId="0" xfId="9" applyFont="1" applyFill="1" applyBorder="1" applyAlignment="1">
      <alignment vertical="center" wrapText="1"/>
    </xf>
    <xf numFmtId="0" fontId="23" fillId="0" borderId="10" xfId="0" applyFont="1" applyFill="1" applyBorder="1" applyAlignment="1">
      <alignment vertical="center" wrapText="1"/>
    </xf>
    <xf numFmtId="0" fontId="10" fillId="0" borderId="0" xfId="0" applyFont="1" applyFill="1" applyBorder="1" applyAlignment="1">
      <alignment horizontal="left" indent="1"/>
    </xf>
    <xf numFmtId="0" fontId="10" fillId="0" borderId="10" xfId="0" applyFont="1" applyFill="1" applyBorder="1" applyAlignment="1">
      <alignment vertical="center" wrapText="1"/>
    </xf>
    <xf numFmtId="178" fontId="25" fillId="0" borderId="0" xfId="5" applyNumberFormat="1" applyFont="1" applyAlignment="1">
      <alignment horizontal="right"/>
    </xf>
    <xf numFmtId="0" fontId="10" fillId="0" borderId="10" xfId="9" applyFont="1" applyFill="1" applyBorder="1" applyAlignment="1">
      <alignment horizontal="left" vertical="center" wrapText="1" indent="1"/>
    </xf>
    <xf numFmtId="0" fontId="23" fillId="0" borderId="0" xfId="0" applyFont="1" applyFill="1" applyBorder="1"/>
    <xf numFmtId="0" fontId="10" fillId="0" borderId="0" xfId="0" applyFont="1" applyFill="1" applyBorder="1" applyAlignment="1">
      <alignment horizontal="left" wrapText="1"/>
    </xf>
    <xf numFmtId="0" fontId="11" fillId="0" borderId="14" xfId="0" applyNumberFormat="1" applyFont="1" applyFill="1" applyBorder="1" applyAlignment="1" applyProtection="1">
      <alignment horizontal="center" vertical="center" wrapText="1"/>
      <protection locked="0"/>
    </xf>
    <xf numFmtId="0" fontId="10" fillId="0" borderId="0" xfId="0" applyNumberFormat="1" applyFont="1" applyAlignment="1" applyProtection="1">
      <alignment vertical="center" wrapText="1"/>
      <protection locked="0"/>
    </xf>
    <xf numFmtId="0" fontId="23" fillId="0" borderId="10" xfId="9" applyFont="1" applyFill="1" applyBorder="1" applyAlignment="1">
      <alignment horizontal="left" vertical="center" wrapText="1" indent="1"/>
    </xf>
    <xf numFmtId="178" fontId="25" fillId="0" borderId="0" xfId="5" applyNumberFormat="1" applyFont="1" applyFill="1" applyAlignment="1">
      <alignment horizontal="right"/>
    </xf>
    <xf numFmtId="0" fontId="10" fillId="0" borderId="10" xfId="0" applyFont="1" applyFill="1" applyBorder="1"/>
    <xf numFmtId="0" fontId="10" fillId="0" borderId="0" xfId="0" applyFont="1" applyFill="1" applyBorder="1" applyAlignment="1">
      <alignment horizontal="left" wrapText="1" indent="1"/>
    </xf>
    <xf numFmtId="0" fontId="10" fillId="0" borderId="10" xfId="0" applyFont="1" applyFill="1" applyBorder="1" applyAlignment="1">
      <alignment horizontal="left" indent="1"/>
    </xf>
    <xf numFmtId="0" fontId="10" fillId="0" borderId="41" xfId="0" applyFont="1" applyFill="1" applyBorder="1" applyAlignment="1">
      <alignment horizontal="left" indent="1"/>
    </xf>
    <xf numFmtId="0" fontId="10" fillId="0" borderId="42" xfId="0" applyFont="1" applyFill="1" applyBorder="1" applyAlignment="1">
      <alignment horizontal="left" indent="1"/>
    </xf>
    <xf numFmtId="0" fontId="17" fillId="0" borderId="0" xfId="0" applyFont="1" applyFill="1" applyBorder="1" applyAlignment="1">
      <alignment horizontal="left" indent="1"/>
    </xf>
    <xf numFmtId="0" fontId="10" fillId="0" borderId="41" xfId="0" applyFont="1" applyFill="1" applyBorder="1" applyAlignment="1">
      <alignment horizontal="left" wrapText="1"/>
    </xf>
    <xf numFmtId="0" fontId="25" fillId="0" borderId="0" xfId="0" applyFont="1" applyAlignment="1">
      <alignment wrapText="1"/>
    </xf>
    <xf numFmtId="0" fontId="10" fillId="0" borderId="10" xfId="0" applyFont="1" applyFill="1" applyBorder="1" applyAlignment="1">
      <alignment horizontal="left" wrapText="1"/>
    </xf>
    <xf numFmtId="178" fontId="25" fillId="0" borderId="0" xfId="5" applyNumberFormat="1" applyFont="1" applyAlignment="1">
      <alignment horizontal="right" wrapText="1"/>
    </xf>
    <xf numFmtId="0" fontId="17" fillId="0" borderId="41" xfId="0" applyFont="1" applyFill="1" applyBorder="1" applyAlignment="1">
      <alignment horizontal="left" indent="1"/>
    </xf>
    <xf numFmtId="178" fontId="25" fillId="0" borderId="43" xfId="0" applyNumberFormat="1" applyFont="1" applyFill="1" applyBorder="1" applyAlignment="1">
      <alignment vertical="center"/>
    </xf>
    <xf numFmtId="178" fontId="25" fillId="0" borderId="43" xfId="0" applyNumberFormat="1" applyFont="1" applyFill="1" applyBorder="1" applyAlignment="1">
      <alignment horizontal="right" vertical="center"/>
    </xf>
    <xf numFmtId="181" fontId="33" fillId="0" borderId="43" xfId="0" quotePrefix="1" applyNumberFormat="1" applyFont="1" applyFill="1" applyBorder="1" applyAlignment="1">
      <alignment horizontal="right" vertical="center"/>
    </xf>
    <xf numFmtId="182" fontId="33" fillId="0" borderId="43" xfId="0" applyNumberFormat="1" applyFont="1" applyFill="1" applyBorder="1" applyAlignment="1">
      <alignment horizontal="right" vertical="center"/>
    </xf>
    <xf numFmtId="0" fontId="10" fillId="0" borderId="6" xfId="0" applyNumberFormat="1" applyFont="1" applyBorder="1" applyAlignment="1" applyProtection="1">
      <alignment horizontal="center" vertical="center" wrapText="1"/>
      <protection locked="0"/>
    </xf>
    <xf numFmtId="0" fontId="10" fillId="0" borderId="11" xfId="0" applyNumberFormat="1" applyFont="1" applyFill="1" applyBorder="1" applyAlignment="1" applyProtection="1">
      <alignment horizontal="center" vertical="center" wrapText="1"/>
      <protection locked="0"/>
    </xf>
    <xf numFmtId="0" fontId="10" fillId="0" borderId="26" xfId="0" applyNumberFormat="1" applyFont="1" applyBorder="1" applyAlignment="1" applyProtection="1">
      <alignment horizontal="center" vertical="center" wrapText="1"/>
      <protection locked="0"/>
    </xf>
    <xf numFmtId="180" fontId="10" fillId="0" borderId="0" xfId="0" applyNumberFormat="1" applyFont="1" applyFill="1" applyBorder="1" applyAlignment="1" applyProtection="1">
      <alignment vertical="center"/>
      <protection locked="0"/>
    </xf>
    <xf numFmtId="0" fontId="10" fillId="0" borderId="23" xfId="0" applyNumberFormat="1" applyFont="1" applyBorder="1" applyAlignment="1" applyProtection="1">
      <alignment horizontal="distributed" vertical="center" justifyLastLine="1"/>
      <protection locked="0"/>
    </xf>
    <xf numFmtId="0" fontId="11" fillId="0" borderId="26" xfId="0" applyNumberFormat="1" applyFont="1" applyFill="1" applyBorder="1" applyAlignment="1" applyProtection="1">
      <alignment horizontal="center" vertical="center" wrapText="1"/>
      <protection locked="0"/>
    </xf>
    <xf numFmtId="0" fontId="5" fillId="0" borderId="0" xfId="0" applyFont="1" applyAlignment="1" applyProtection="1">
      <alignment vertical="center"/>
      <protection locked="0"/>
    </xf>
    <xf numFmtId="1" fontId="10" fillId="0" borderId="0" xfId="0" applyNumberFormat="1" applyFont="1" applyAlignment="1" applyProtection="1">
      <alignment vertical="center"/>
      <protection locked="0"/>
    </xf>
    <xf numFmtId="0" fontId="10" fillId="0" borderId="0" xfId="0" applyNumberFormat="1" applyFont="1" applyFill="1" applyAlignment="1">
      <alignment vertical="center"/>
    </xf>
    <xf numFmtId="0" fontId="10" fillId="0" borderId="0" xfId="10" applyNumberFormat="1" applyFont="1" applyFill="1" applyBorder="1" applyAlignment="1">
      <alignment vertical="center"/>
    </xf>
    <xf numFmtId="0" fontId="10" fillId="0" borderId="0" xfId="0" applyNumberFormat="1" applyFont="1" applyFill="1" applyAlignment="1">
      <alignment horizontal="center" vertical="center"/>
    </xf>
    <xf numFmtId="0" fontId="10" fillId="0" borderId="0" xfId="0" applyNumberFormat="1" applyFont="1" applyFill="1" applyAlignment="1">
      <alignment horizontal="left" vertical="center"/>
    </xf>
    <xf numFmtId="0" fontId="10" fillId="0" borderId="0" xfId="10" quotePrefix="1" applyNumberFormat="1" applyFont="1" applyFill="1" applyBorder="1" applyAlignment="1">
      <alignment horizontal="right" vertical="center"/>
    </xf>
    <xf numFmtId="0" fontId="10" fillId="0" borderId="0" xfId="10" quotePrefix="1" applyNumberFormat="1" applyFont="1" applyFill="1" applyBorder="1" applyAlignment="1">
      <alignment vertical="center"/>
    </xf>
    <xf numFmtId="0" fontId="10" fillId="0" borderId="0" xfId="10" applyNumberFormat="1" applyFont="1" applyFill="1" applyAlignment="1">
      <alignment horizontal="left" vertical="center"/>
    </xf>
    <xf numFmtId="0" fontId="10" fillId="0" borderId="13" xfId="10" applyNumberFormat="1" applyFont="1" applyFill="1" applyBorder="1" applyAlignment="1">
      <alignment horizontal="left" vertical="center"/>
    </xf>
    <xf numFmtId="0" fontId="10" fillId="0" borderId="1" xfId="10" quotePrefix="1" applyNumberFormat="1" applyFont="1" applyFill="1" applyBorder="1" applyAlignment="1">
      <alignment horizontal="right" vertical="center"/>
    </xf>
    <xf numFmtId="0" fontId="10" fillId="0" borderId="7" xfId="0" applyNumberFormat="1" applyFont="1" applyFill="1" applyBorder="1" applyAlignment="1">
      <alignment horizontal="left" vertical="center" wrapText="1"/>
    </xf>
    <xf numFmtId="0" fontId="10" fillId="0" borderId="7" xfId="10" applyNumberFormat="1" applyFont="1" applyFill="1" applyBorder="1" applyAlignment="1">
      <alignment horizontal="left" vertical="center"/>
    </xf>
    <xf numFmtId="0" fontId="10" fillId="0" borderId="0" xfId="0" applyFont="1" applyFill="1" applyAlignment="1">
      <alignment horizontal="center" vertical="center"/>
    </xf>
    <xf numFmtId="0" fontId="10" fillId="0" borderId="7" xfId="10" applyNumberFormat="1" applyFont="1" applyFill="1" applyBorder="1" applyAlignment="1">
      <alignment horizontal="left" vertical="center" wrapText="1"/>
    </xf>
    <xf numFmtId="0" fontId="10" fillId="0" borderId="0" xfId="10" applyNumberFormat="1" applyFont="1" applyFill="1" applyBorder="1" applyAlignment="1">
      <alignment horizontal="left" vertical="center" wrapText="1"/>
    </xf>
    <xf numFmtId="0" fontId="10" fillId="0" borderId="10" xfId="0" applyNumberFormat="1" applyFont="1" applyFill="1" applyBorder="1" applyAlignment="1">
      <alignment horizontal="center" vertical="center" wrapText="1"/>
    </xf>
    <xf numFmtId="0" fontId="10" fillId="2" borderId="0" xfId="10" applyNumberFormat="1" applyFont="1" applyFill="1" applyBorder="1" applyAlignment="1" applyProtection="1">
      <alignment horizontal="left" vertical="center"/>
      <protection locked="0"/>
    </xf>
    <xf numFmtId="0" fontId="15"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10" xfId="0" applyNumberFormat="1" applyFont="1" applyBorder="1" applyAlignment="1" applyProtection="1">
      <alignment horizontal="center" vertical="center"/>
      <protection locked="0"/>
    </xf>
    <xf numFmtId="0" fontId="10" fillId="0" borderId="9" xfId="0" applyNumberFormat="1" applyFont="1" applyBorder="1" applyAlignment="1" applyProtection="1">
      <alignment horizontal="center" vertical="center"/>
      <protection locked="0"/>
    </xf>
    <xf numFmtId="0" fontId="10" fillId="0" borderId="12" xfId="0" applyNumberFormat="1" applyFont="1" applyBorder="1" applyAlignment="1" applyProtection="1">
      <alignment horizontal="center" vertical="center"/>
      <protection locked="0"/>
    </xf>
    <xf numFmtId="176" fontId="15" fillId="0" borderId="0" xfId="0" applyNumberFormat="1" applyFont="1" applyFill="1" applyBorder="1" applyAlignment="1" applyProtection="1">
      <alignment vertical="center"/>
      <protection locked="0"/>
    </xf>
    <xf numFmtId="0" fontId="10" fillId="0" borderId="0" xfId="0" applyNumberFormat="1" applyFont="1" applyFill="1" applyBorder="1" applyAlignment="1" applyProtection="1">
      <alignment horizontal="center" vertical="center" wrapText="1"/>
      <protection locked="0"/>
    </xf>
    <xf numFmtId="0" fontId="10" fillId="0" borderId="0" xfId="0" quotePrefix="1" applyNumberFormat="1" applyFont="1" applyFill="1" applyBorder="1" applyAlignment="1" applyProtection="1">
      <alignment vertical="center"/>
      <protection locked="0"/>
    </xf>
    <xf numFmtId="0" fontId="10" fillId="0" borderId="0" xfId="2" applyNumberFormat="1" applyFont="1" applyFill="1" applyBorder="1" applyAlignment="1" applyProtection="1">
      <alignment horizontal="left" vertical="center"/>
      <protection locked="0"/>
    </xf>
    <xf numFmtId="0" fontId="10" fillId="0" borderId="27" xfId="0" applyNumberFormat="1" applyFont="1" applyFill="1" applyBorder="1" applyAlignment="1" applyProtection="1">
      <alignment horizontal="center" vertical="center" wrapText="1"/>
      <protection locked="0"/>
    </xf>
    <xf numFmtId="0" fontId="10" fillId="0" borderId="17" xfId="0" applyNumberFormat="1" applyFont="1" applyFill="1" applyBorder="1" applyAlignment="1" applyProtection="1">
      <alignment horizontal="center" vertical="center" wrapText="1"/>
      <protection locked="0"/>
    </xf>
    <xf numFmtId="0" fontId="10" fillId="0" borderId="15" xfId="0" applyNumberFormat="1" applyFont="1" applyFill="1" applyBorder="1" applyAlignment="1" applyProtection="1">
      <alignment horizontal="center" vertical="top" wrapText="1"/>
      <protection locked="0"/>
    </xf>
    <xf numFmtId="0" fontId="10" fillId="0" borderId="14" xfId="0" applyNumberFormat="1" applyFont="1" applyFill="1" applyBorder="1" applyAlignment="1" applyProtection="1">
      <alignment horizontal="center" vertical="top" wrapText="1"/>
      <protection locked="0"/>
    </xf>
    <xf numFmtId="0" fontId="10" fillId="0" borderId="22" xfId="0" applyNumberFormat="1" applyFont="1" applyFill="1" applyBorder="1" applyAlignment="1" applyProtection="1">
      <alignment horizontal="center" vertical="top" wrapText="1"/>
      <protection locked="0"/>
    </xf>
    <xf numFmtId="41" fontId="10" fillId="0" borderId="16" xfId="0" applyNumberFormat="1" applyFont="1" applyFill="1" applyBorder="1" applyAlignment="1" applyProtection="1">
      <alignment horizontal="right" vertical="center"/>
      <protection locked="0"/>
    </xf>
    <xf numFmtId="41" fontId="10" fillId="0" borderId="0" xfId="0" applyNumberFormat="1" applyFont="1" applyFill="1" applyBorder="1" applyAlignment="1" applyProtection="1">
      <alignment horizontal="right" vertical="center"/>
      <protection locked="0"/>
    </xf>
    <xf numFmtId="41" fontId="10" fillId="0" borderId="0" xfId="0" quotePrefix="1" applyNumberFormat="1" applyFont="1" applyFill="1" applyBorder="1" applyAlignment="1" applyProtection="1">
      <alignment horizontal="right" vertical="center"/>
      <protection locked="0"/>
    </xf>
    <xf numFmtId="41" fontId="10" fillId="0" borderId="16" xfId="0" applyNumberFormat="1" applyFont="1" applyFill="1" applyBorder="1" applyAlignment="1" applyProtection="1">
      <alignment horizontal="right" vertical="center"/>
    </xf>
    <xf numFmtId="41" fontId="10" fillId="0" borderId="0" xfId="0" applyNumberFormat="1" applyFont="1" applyFill="1" applyBorder="1" applyAlignment="1" applyProtection="1">
      <alignment horizontal="right" vertical="center"/>
    </xf>
    <xf numFmtId="0" fontId="10" fillId="0" borderId="0" xfId="0" applyNumberFormat="1" applyFont="1" applyFill="1" applyBorder="1" applyAlignment="1" applyProtection="1">
      <alignment vertical="center" wrapText="1"/>
      <protection locked="0"/>
    </xf>
    <xf numFmtId="0" fontId="10" fillId="0" borderId="1" xfId="0" applyNumberFormat="1" applyFont="1" applyFill="1" applyBorder="1" applyAlignment="1" applyProtection="1">
      <alignment vertical="center" wrapText="1"/>
      <protection locked="0"/>
    </xf>
    <xf numFmtId="41" fontId="10" fillId="0" borderId="17" xfId="0" applyNumberFormat="1" applyFont="1" applyFill="1" applyBorder="1" applyAlignment="1" applyProtection="1">
      <alignment horizontal="right" vertical="center"/>
    </xf>
    <xf numFmtId="41" fontId="10" fillId="0" borderId="1" xfId="0" applyNumberFormat="1" applyFont="1" applyFill="1" applyBorder="1" applyAlignment="1" applyProtection="1">
      <alignment horizontal="right" vertical="center"/>
      <protection locked="0"/>
    </xf>
    <xf numFmtId="0" fontId="10" fillId="0" borderId="0" xfId="0" applyFont="1" applyFill="1" applyAlignment="1" applyProtection="1">
      <alignment horizontal="left" vertical="center"/>
      <protection locked="0"/>
    </xf>
    <xf numFmtId="49" fontId="10" fillId="0" borderId="0" xfId="0" applyNumberFormat="1" applyFont="1" applyFill="1" applyAlignment="1" applyProtection="1">
      <alignment horizontal="left" vertical="center"/>
      <protection locked="0"/>
    </xf>
    <xf numFmtId="49" fontId="10" fillId="0" borderId="0" xfId="0" applyNumberFormat="1" applyFont="1" applyFill="1" applyAlignment="1" applyProtection="1">
      <alignment horizontal="center" vertical="center"/>
      <protection locked="0"/>
    </xf>
    <xf numFmtId="0" fontId="10" fillId="0" borderId="0" xfId="3" applyFont="1" applyFill="1" applyBorder="1" applyAlignment="1" applyProtection="1">
      <alignment vertical="center"/>
      <protection locked="0"/>
    </xf>
    <xf numFmtId="0" fontId="10" fillId="0" borderId="7" xfId="2" applyNumberFormat="1" applyFont="1" applyFill="1" applyBorder="1" applyAlignment="1" applyProtection="1">
      <alignment horizontal="left" vertical="center" wrapText="1"/>
      <protection locked="0"/>
    </xf>
    <xf numFmtId="176" fontId="10" fillId="0" borderId="0" xfId="3" applyNumberFormat="1" applyFont="1" applyFill="1" applyBorder="1" applyAlignment="1" applyProtection="1">
      <alignment vertical="center"/>
      <protection locked="0"/>
    </xf>
    <xf numFmtId="0" fontId="10" fillId="0" borderId="7" xfId="2" applyNumberFormat="1" applyFont="1" applyFill="1" applyBorder="1" applyAlignment="1" applyProtection="1">
      <alignment horizontal="left" vertical="center"/>
      <protection locked="0"/>
    </xf>
    <xf numFmtId="0" fontId="10" fillId="0" borderId="13" xfId="2" applyNumberFormat="1" applyFont="1" applyFill="1" applyBorder="1" applyAlignment="1" applyProtection="1">
      <alignment horizontal="left" vertical="center"/>
      <protection locked="0"/>
    </xf>
    <xf numFmtId="41" fontId="10" fillId="0" borderId="0" xfId="0" applyNumberFormat="1" applyFont="1" applyFill="1" applyAlignment="1" applyProtection="1">
      <alignment horizontal="center" vertical="center"/>
      <protection locked="0"/>
    </xf>
    <xf numFmtId="0" fontId="36" fillId="0" borderId="0" xfId="0" applyNumberFormat="1" applyFont="1" applyFill="1" applyAlignment="1" applyProtection="1">
      <alignment horizontal="center" vertical="center"/>
      <protection locked="0"/>
    </xf>
    <xf numFmtId="0" fontId="10" fillId="0" borderId="25" xfId="0" applyNumberFormat="1" applyFont="1" applyFill="1" applyBorder="1" applyAlignment="1" applyProtection="1">
      <alignment horizontal="center" vertical="center"/>
      <protection locked="0"/>
    </xf>
    <xf numFmtId="178" fontId="10" fillId="0" borderId="0" xfId="0" applyNumberFormat="1" applyFont="1" applyFill="1" applyAlignment="1" applyProtection="1">
      <alignment vertical="center"/>
      <protection locked="0"/>
    </xf>
    <xf numFmtId="176" fontId="10" fillId="0" borderId="0" xfId="0" applyNumberFormat="1" applyFont="1" applyFill="1" applyAlignment="1" applyProtection="1">
      <alignment vertical="center"/>
      <protection locked="0"/>
    </xf>
    <xf numFmtId="178" fontId="37" fillId="0" borderId="0" xfId="0" applyNumberFormat="1" applyFont="1" applyBorder="1" applyAlignment="1" applyProtection="1">
      <alignment horizontal="center" vertical="center"/>
      <protection locked="0"/>
    </xf>
    <xf numFmtId="0" fontId="11" fillId="0" borderId="0" xfId="0" applyNumberFormat="1" applyFont="1" applyBorder="1" applyAlignment="1" applyProtection="1">
      <alignment horizontal="center" vertical="center"/>
      <protection locked="0"/>
    </xf>
    <xf numFmtId="0" fontId="11" fillId="0" borderId="0" xfId="0" applyNumberFormat="1" applyFont="1" applyFill="1" applyAlignment="1" applyProtection="1">
      <alignment horizontal="center" vertical="center"/>
      <protection locked="0"/>
    </xf>
    <xf numFmtId="0" fontId="11" fillId="0" borderId="0" xfId="0" applyNumberFormat="1" applyFont="1" applyFill="1" applyBorder="1" applyAlignment="1" applyProtection="1">
      <alignment horizontal="center" vertical="center"/>
      <protection locked="0"/>
    </xf>
    <xf numFmtId="0" fontId="10" fillId="0" borderId="0" xfId="0" applyNumberFormat="1" applyFont="1" applyFill="1" applyAlignment="1" applyProtection="1">
      <alignment horizontal="left" vertical="center" wrapText="1"/>
      <protection locked="0"/>
    </xf>
    <xf numFmtId="0" fontId="10" fillId="0" borderId="22" xfId="0" applyNumberFormat="1" applyFont="1" applyFill="1" applyBorder="1" applyAlignment="1" applyProtection="1">
      <alignment horizontal="center" vertical="center" wrapText="1"/>
      <protection locked="0"/>
    </xf>
    <xf numFmtId="177" fontId="10" fillId="0" borderId="0" xfId="0" applyNumberFormat="1" applyFont="1" applyFill="1" applyAlignment="1" applyProtection="1">
      <alignment vertical="center"/>
      <protection locked="0"/>
    </xf>
    <xf numFmtId="0" fontId="15" fillId="0" borderId="0" xfId="0" applyFont="1" applyFill="1" applyAlignment="1" applyProtection="1">
      <alignment horizontal="center" vertical="center"/>
      <protection locked="0"/>
    </xf>
    <xf numFmtId="0" fontId="13" fillId="0" borderId="0" xfId="0" applyNumberFormat="1" applyFont="1" applyFill="1" applyAlignment="1" applyProtection="1">
      <alignment vertical="center"/>
      <protection locked="0"/>
    </xf>
    <xf numFmtId="0" fontId="10" fillId="0" borderId="15" xfId="0" applyNumberFormat="1" applyFont="1" applyFill="1" applyBorder="1" applyAlignment="1" applyProtection="1">
      <alignment horizontal="center" vertical="center"/>
      <protection locked="0"/>
    </xf>
    <xf numFmtId="183" fontId="10" fillId="0" borderId="0" xfId="0" applyNumberFormat="1" applyFont="1" applyFill="1" applyAlignment="1" applyProtection="1">
      <alignment vertical="center"/>
      <protection locked="0"/>
    </xf>
    <xf numFmtId="0" fontId="10" fillId="0" borderId="0" xfId="0" applyNumberFormat="1" applyFont="1" applyFill="1" applyAlignment="1">
      <alignment horizontal="right" vertical="center"/>
    </xf>
    <xf numFmtId="0" fontId="13" fillId="0" borderId="0" xfId="0" applyNumberFormat="1" applyFont="1" applyFill="1" applyAlignment="1">
      <alignment vertical="center"/>
    </xf>
    <xf numFmtId="0" fontId="10" fillId="0" borderId="1"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0" fontId="10" fillId="0" borderId="0" xfId="0" applyNumberFormat="1" applyFont="1" applyFill="1" applyBorder="1" applyAlignment="1">
      <alignment horizontal="right" vertical="center"/>
    </xf>
    <xf numFmtId="0" fontId="10" fillId="0" borderId="1" xfId="0" applyNumberFormat="1" applyFont="1" applyFill="1" applyBorder="1" applyAlignment="1">
      <alignment horizontal="right" vertical="center"/>
    </xf>
    <xf numFmtId="0" fontId="10" fillId="0" borderId="0" xfId="0" applyNumberFormat="1" applyFont="1" applyFill="1" applyBorder="1" applyAlignment="1">
      <alignment vertical="center"/>
    </xf>
    <xf numFmtId="0" fontId="10" fillId="0" borderId="11" xfId="0" applyNumberFormat="1" applyFont="1" applyFill="1" applyBorder="1" applyAlignment="1">
      <alignment horizontal="center" vertical="center"/>
    </xf>
    <xf numFmtId="0" fontId="10" fillId="0" borderId="24" xfId="0" applyNumberFormat="1" applyFont="1" applyFill="1" applyBorder="1" applyAlignment="1">
      <alignment horizontal="center" vertical="center" wrapText="1"/>
    </xf>
    <xf numFmtId="0" fontId="10" fillId="0" borderId="15" xfId="0" applyNumberFormat="1" applyFont="1" applyFill="1" applyBorder="1" applyAlignment="1">
      <alignment horizontal="center" vertical="center"/>
    </xf>
    <xf numFmtId="0" fontId="10" fillId="0" borderId="15" xfId="0" applyNumberFormat="1" applyFont="1" applyFill="1" applyBorder="1" applyAlignment="1">
      <alignment horizontal="center" vertical="center" wrapText="1"/>
    </xf>
    <xf numFmtId="0" fontId="10" fillId="0" borderId="14" xfId="0" applyNumberFormat="1" applyFont="1" applyFill="1" applyBorder="1" applyAlignment="1">
      <alignment horizontal="center" vertical="center" wrapText="1"/>
    </xf>
    <xf numFmtId="0" fontId="10" fillId="0" borderId="22" xfId="0" applyNumberFormat="1" applyFont="1" applyFill="1" applyBorder="1" applyAlignment="1">
      <alignment horizontal="center" vertical="center" wrapText="1"/>
    </xf>
    <xf numFmtId="3" fontId="10" fillId="0" borderId="0" xfId="10" applyNumberFormat="1" applyFont="1" applyFill="1" applyBorder="1" applyAlignment="1">
      <alignment vertical="center"/>
    </xf>
    <xf numFmtId="3" fontId="15" fillId="0" borderId="0" xfId="10" applyNumberFormat="1" applyFont="1" applyFill="1" applyBorder="1" applyAlignment="1">
      <alignment vertical="center"/>
    </xf>
    <xf numFmtId="178" fontId="10" fillId="0" borderId="0" xfId="0" applyNumberFormat="1" applyFont="1" applyFill="1" applyAlignment="1">
      <alignment horizontal="center" vertical="center"/>
    </xf>
    <xf numFmtId="3" fontId="10" fillId="0" borderId="0" xfId="0" applyNumberFormat="1" applyFont="1" applyAlignment="1" applyProtection="1">
      <alignment horizontal="center" vertical="center"/>
      <protection locked="0"/>
    </xf>
    <xf numFmtId="3" fontId="10" fillId="0" borderId="0" xfId="0" applyNumberFormat="1" applyFont="1" applyFill="1" applyAlignment="1" applyProtection="1">
      <alignment horizontal="center" vertical="center"/>
      <protection locked="0"/>
    </xf>
    <xf numFmtId="3" fontId="10" fillId="0" borderId="0" xfId="0" applyNumberFormat="1" applyFont="1" applyBorder="1" applyAlignment="1" applyProtection="1">
      <alignment horizontal="center" vertical="center"/>
      <protection locked="0"/>
    </xf>
    <xf numFmtId="177" fontId="15" fillId="0" borderId="0" xfId="0" applyNumberFormat="1" applyFont="1" applyAlignment="1" applyProtection="1">
      <alignment vertical="center"/>
      <protection locked="0"/>
    </xf>
    <xf numFmtId="178" fontId="10" fillId="3" borderId="0" xfId="0" applyNumberFormat="1" applyFont="1" applyFill="1" applyBorder="1" applyAlignment="1" applyProtection="1">
      <alignment vertical="center"/>
    </xf>
    <xf numFmtId="177" fontId="17" fillId="0" borderId="0" xfId="0" applyNumberFormat="1" applyFont="1" applyAlignment="1" applyProtection="1">
      <alignment vertical="center"/>
      <protection locked="0"/>
    </xf>
    <xf numFmtId="184" fontId="17" fillId="0" borderId="0" xfId="0" applyNumberFormat="1" applyFont="1" applyAlignment="1" applyProtection="1">
      <alignment vertical="center"/>
      <protection locked="0"/>
    </xf>
    <xf numFmtId="178" fontId="17" fillId="0" borderId="0" xfId="0" applyNumberFormat="1" applyFont="1" applyFill="1" applyAlignment="1" applyProtection="1">
      <alignment horizontal="center" vertical="center"/>
      <protection locked="0"/>
    </xf>
    <xf numFmtId="0" fontId="10" fillId="0" borderId="0" xfId="0" applyFont="1" applyBorder="1" applyAlignment="1" applyProtection="1">
      <alignment horizontal="right" vertical="center"/>
      <protection locked="0"/>
    </xf>
    <xf numFmtId="0" fontId="10" fillId="0" borderId="0" xfId="0" applyFont="1" applyFill="1" applyAlignment="1" applyProtection="1">
      <alignment horizontal="right" vertical="center"/>
      <protection locked="0"/>
    </xf>
    <xf numFmtId="178" fontId="17" fillId="0" borderId="0" xfId="0" applyNumberFormat="1" applyFont="1" applyFill="1" applyAlignment="1" applyProtection="1">
      <alignment vertical="center"/>
      <protection locked="0"/>
    </xf>
    <xf numFmtId="179" fontId="17" fillId="0" borderId="0" xfId="5" applyNumberFormat="1" applyFont="1" applyAlignment="1" applyProtection="1">
      <alignment vertical="center"/>
      <protection locked="0"/>
    </xf>
    <xf numFmtId="180" fontId="10" fillId="4" borderId="0" xfId="0" applyNumberFormat="1" applyFont="1" applyFill="1" applyBorder="1" applyAlignment="1" applyProtection="1">
      <alignment vertical="center"/>
    </xf>
    <xf numFmtId="180" fontId="18" fillId="4" borderId="0" xfId="6" applyNumberFormat="1" applyFont="1" applyFill="1" applyBorder="1" applyProtection="1">
      <alignment vertical="center"/>
      <protection locked="0"/>
    </xf>
    <xf numFmtId="180" fontId="17" fillId="0" borderId="0" xfId="6" applyNumberFormat="1" applyFont="1" applyProtection="1">
      <alignment vertical="center"/>
      <protection locked="0"/>
    </xf>
    <xf numFmtId="180" fontId="17" fillId="3" borderId="0" xfId="0" applyNumberFormat="1" applyFont="1" applyFill="1" applyBorder="1" applyAlignment="1" applyProtection="1">
      <alignment vertical="center"/>
    </xf>
    <xf numFmtId="0" fontId="10" fillId="0" borderId="12" xfId="0" applyNumberFormat="1" applyFont="1" applyFill="1" applyBorder="1" applyAlignment="1" applyProtection="1">
      <alignment horizontal="center" vertical="center" wrapText="1"/>
      <protection locked="0"/>
    </xf>
    <xf numFmtId="0" fontId="10" fillId="0" borderId="14" xfId="0" applyNumberFormat="1" applyFont="1" applyFill="1" applyBorder="1" applyAlignment="1" applyProtection="1">
      <alignment horizontal="center" vertical="center" wrapText="1"/>
      <protection locked="0"/>
    </xf>
    <xf numFmtId="0" fontId="10" fillId="0" borderId="24" xfId="0" applyNumberFormat="1" applyFont="1" applyFill="1" applyBorder="1" applyAlignment="1" applyProtection="1">
      <alignment horizontal="center" vertical="center" wrapText="1"/>
      <protection locked="0"/>
    </xf>
    <xf numFmtId="178" fontId="10" fillId="0" borderId="0" xfId="0" applyNumberFormat="1" applyFont="1" applyFill="1" applyBorder="1" applyAlignment="1" applyProtection="1">
      <alignment horizontal="right" vertical="center"/>
      <protection locked="0"/>
    </xf>
    <xf numFmtId="178" fontId="10" fillId="0" borderId="1" xfId="0" applyNumberFormat="1" applyFont="1" applyFill="1" applyBorder="1" applyAlignment="1" applyProtection="1">
      <alignment horizontal="right" vertical="center"/>
      <protection locked="0"/>
    </xf>
    <xf numFmtId="0" fontId="17" fillId="0" borderId="0" xfId="0" applyNumberFormat="1" applyFont="1" applyFill="1" applyAlignment="1" applyProtection="1">
      <alignment horizontal="left" vertical="center"/>
      <protection locked="0"/>
    </xf>
    <xf numFmtId="0" fontId="0" fillId="0" borderId="44" xfId="0" applyBorder="1"/>
    <xf numFmtId="0" fontId="0" fillId="0" borderId="44" xfId="0" applyBorder="1" applyAlignment="1">
      <alignment horizontal="center"/>
    </xf>
    <xf numFmtId="179" fontId="0" fillId="0" borderId="44" xfId="8" applyNumberFormat="1" applyFont="1" applyBorder="1" applyAlignment="1"/>
    <xf numFmtId="178" fontId="10" fillId="0" borderId="0" xfId="0" applyNumberFormat="1" applyFont="1" applyFill="1" applyAlignment="1" applyProtection="1">
      <alignment horizontal="left" vertical="center"/>
      <protection locked="0"/>
    </xf>
    <xf numFmtId="0" fontId="27" fillId="0" borderId="0" xfId="0" applyNumberFormat="1" applyFont="1" applyFill="1" applyAlignment="1" applyProtection="1">
      <alignment vertical="center"/>
      <protection locked="0"/>
    </xf>
    <xf numFmtId="176" fontId="10" fillId="0" borderId="0" xfId="0" applyNumberFormat="1" applyFont="1" applyFill="1" applyAlignment="1" applyProtection="1">
      <alignment horizontal="center" vertical="center"/>
      <protection locked="0"/>
    </xf>
    <xf numFmtId="178" fontId="27" fillId="0" borderId="0" xfId="0" applyNumberFormat="1" applyFont="1" applyFill="1" applyAlignment="1" applyProtection="1">
      <alignment horizontal="left" vertical="center"/>
      <protection locked="0"/>
    </xf>
    <xf numFmtId="179" fontId="10" fillId="0" borderId="0" xfId="8" applyNumberFormat="1" applyFont="1" applyBorder="1" applyAlignment="1" applyProtection="1">
      <alignment horizontal="center" vertical="center"/>
      <protection locked="0"/>
    </xf>
    <xf numFmtId="179" fontId="17" fillId="0" borderId="0" xfId="8" applyNumberFormat="1" applyFont="1" applyBorder="1" applyAlignment="1" applyProtection="1">
      <alignment horizontal="center" vertical="center"/>
      <protection locked="0"/>
    </xf>
    <xf numFmtId="179" fontId="10" fillId="0" borderId="0" xfId="8" applyNumberFormat="1" applyFont="1" applyBorder="1" applyAlignment="1" applyProtection="1">
      <alignment vertical="center"/>
      <protection locked="0"/>
    </xf>
    <xf numFmtId="185" fontId="10" fillId="0" borderId="0" xfId="0" applyNumberFormat="1" applyFont="1" applyAlignment="1" applyProtection="1">
      <alignment horizontal="center" vertical="center"/>
      <protection locked="0"/>
    </xf>
    <xf numFmtId="0" fontId="27" fillId="0" borderId="0" xfId="0" applyFont="1" applyFill="1" applyAlignment="1" applyProtection="1">
      <alignment horizontal="left" vertical="center"/>
      <protection locked="0"/>
    </xf>
    <xf numFmtId="0" fontId="13" fillId="0" borderId="0" xfId="0" applyNumberFormat="1" applyFont="1" applyFill="1" applyAlignment="1" applyProtection="1">
      <alignment horizontal="center" vertical="center"/>
      <protection locked="0"/>
    </xf>
    <xf numFmtId="0" fontId="10" fillId="0" borderId="13" xfId="0" applyNumberFormat="1" applyFont="1" applyFill="1" applyBorder="1" applyAlignment="1" applyProtection="1">
      <alignment horizontal="center" vertical="center" wrapText="1"/>
      <protection locked="0"/>
    </xf>
    <xf numFmtId="0" fontId="10" fillId="0" borderId="7" xfId="0" applyNumberFormat="1" applyFont="1" applyFill="1" applyBorder="1" applyAlignment="1" applyProtection="1">
      <alignment horizontal="center" vertical="center" wrapText="1"/>
      <protection locked="0"/>
    </xf>
    <xf numFmtId="0" fontId="10" fillId="0" borderId="1" xfId="0" applyNumberFormat="1" applyFont="1" applyFill="1" applyBorder="1" applyAlignment="1" applyProtection="1">
      <alignment horizontal="center" vertical="center" wrapText="1"/>
      <protection locked="0"/>
    </xf>
    <xf numFmtId="0" fontId="10" fillId="0" borderId="0" xfId="0" applyNumberFormat="1" applyFont="1" applyFill="1" applyAlignment="1" applyProtection="1">
      <alignment horizontal="center" vertical="center"/>
      <protection locked="0"/>
    </xf>
    <xf numFmtId="0" fontId="13" fillId="0" borderId="0" xfId="0" applyNumberFormat="1" applyFont="1" applyAlignment="1" applyProtection="1">
      <alignment horizontal="center" vertical="center"/>
      <protection locked="0"/>
    </xf>
    <xf numFmtId="0" fontId="10" fillId="0" borderId="0" xfId="0" applyNumberFormat="1" applyFont="1" applyAlignment="1" applyProtection="1">
      <alignment horizontal="center" vertical="center"/>
      <protection locked="0"/>
    </xf>
    <xf numFmtId="0" fontId="10" fillId="0" borderId="0" xfId="0" applyNumberFormat="1" applyFont="1" applyBorder="1" applyAlignment="1" applyProtection="1">
      <alignment horizontal="center" vertical="center"/>
      <protection locked="0"/>
    </xf>
    <xf numFmtId="0" fontId="10" fillId="0" borderId="15" xfId="0" applyNumberFormat="1" applyFont="1" applyBorder="1" applyAlignment="1" applyProtection="1">
      <alignment horizontal="center" vertical="center" wrapText="1"/>
      <protection locked="0"/>
    </xf>
    <xf numFmtId="0" fontId="10" fillId="0" borderId="25" xfId="0" applyNumberFormat="1" applyFont="1" applyBorder="1" applyAlignment="1" applyProtection="1">
      <alignment horizontal="center" vertical="center" wrapText="1"/>
      <protection locked="0"/>
    </xf>
    <xf numFmtId="0" fontId="10" fillId="0" borderId="20" xfId="0" applyNumberFormat="1" applyFont="1" applyBorder="1" applyAlignment="1" applyProtection="1">
      <alignment horizontal="center" vertical="center" wrapText="1"/>
      <protection locked="0"/>
    </xf>
    <xf numFmtId="0" fontId="10" fillId="0" borderId="19" xfId="0" applyNumberFormat="1" applyFont="1" applyBorder="1" applyAlignment="1" applyProtection="1">
      <alignment horizontal="center" vertical="center" wrapText="1"/>
      <protection locked="0"/>
    </xf>
    <xf numFmtId="0" fontId="10" fillId="0" borderId="19" xfId="0" applyNumberFormat="1" applyFont="1" applyFill="1" applyBorder="1" applyAlignment="1" applyProtection="1">
      <alignment horizontal="center" vertical="center" wrapText="1"/>
      <protection locked="0"/>
    </xf>
    <xf numFmtId="0" fontId="10" fillId="0" borderId="9" xfId="0" applyNumberFormat="1" applyFont="1" applyFill="1" applyBorder="1" applyAlignment="1" applyProtection="1">
      <alignment horizontal="center" vertical="center" wrapText="1"/>
      <protection locked="0"/>
    </xf>
    <xf numFmtId="0" fontId="10" fillId="0" borderId="24" xfId="0" applyNumberFormat="1" applyFont="1" applyBorder="1" applyAlignment="1" applyProtection="1">
      <alignment horizontal="center" vertical="center" wrapText="1"/>
      <protection locked="0"/>
    </xf>
    <xf numFmtId="0" fontId="10" fillId="0" borderId="2" xfId="0" applyNumberFormat="1" applyFont="1" applyBorder="1" applyAlignment="1" applyProtection="1">
      <alignment horizontal="center" vertical="center" wrapText="1"/>
      <protection locked="0"/>
    </xf>
    <xf numFmtId="0" fontId="10" fillId="0" borderId="13" xfId="0" applyNumberFormat="1" applyFont="1" applyBorder="1" applyAlignment="1" applyProtection="1">
      <alignment horizontal="center" vertical="center" wrapText="1"/>
      <protection locked="0"/>
    </xf>
    <xf numFmtId="0" fontId="10" fillId="0" borderId="3" xfId="0" applyNumberFormat="1" applyFont="1" applyBorder="1" applyAlignment="1" applyProtection="1">
      <alignment horizontal="center" vertical="center"/>
      <protection locked="0"/>
    </xf>
    <xf numFmtId="0" fontId="10" fillId="0" borderId="5" xfId="0" applyNumberFormat="1" applyFont="1" applyBorder="1" applyAlignment="1" applyProtection="1">
      <alignment horizontal="center" vertical="center"/>
      <protection locked="0"/>
    </xf>
    <xf numFmtId="0" fontId="10" fillId="0" borderId="20" xfId="0" applyNumberFormat="1" applyFont="1" applyFill="1" applyBorder="1" applyAlignment="1" applyProtection="1">
      <alignment horizontal="center" vertical="center"/>
      <protection locked="0"/>
    </xf>
    <xf numFmtId="0" fontId="13" fillId="0" borderId="0" xfId="0" applyNumberFormat="1" applyFont="1" applyFill="1" applyAlignment="1">
      <alignment horizontal="center" vertical="center"/>
    </xf>
    <xf numFmtId="0" fontId="10" fillId="0" borderId="26" xfId="0" applyNumberFormat="1" applyFont="1" applyFill="1" applyBorder="1" applyAlignment="1" applyProtection="1">
      <alignment horizontal="center" vertical="center" wrapText="1"/>
      <protection locked="0"/>
    </xf>
    <xf numFmtId="0" fontId="10" fillId="0" borderId="3" xfId="0" applyNumberFormat="1" applyFont="1" applyFill="1" applyBorder="1" applyAlignment="1" applyProtection="1">
      <alignment horizontal="center" vertical="center"/>
      <protection locked="0"/>
    </xf>
    <xf numFmtId="0" fontId="10" fillId="0" borderId="19" xfId="0" applyNumberFormat="1" applyFont="1" applyFill="1" applyBorder="1" applyAlignment="1" applyProtection="1">
      <alignment horizontal="center" vertical="center"/>
      <protection locked="0"/>
    </xf>
    <xf numFmtId="0" fontId="10" fillId="0" borderId="9" xfId="0" applyNumberFormat="1" applyFont="1" applyFill="1" applyBorder="1" applyAlignment="1" applyProtection="1">
      <alignment horizontal="center" vertical="center"/>
      <protection locked="0"/>
    </xf>
    <xf numFmtId="0" fontId="10" fillId="0" borderId="15" xfId="0" applyNumberFormat="1" applyFont="1" applyFill="1" applyBorder="1" applyAlignment="1" applyProtection="1">
      <alignment horizontal="center" vertical="center" wrapText="1"/>
      <protection locked="0"/>
    </xf>
    <xf numFmtId="0" fontId="13" fillId="0" borderId="0" xfId="0" applyNumberFormat="1" applyFont="1" applyAlignment="1" applyProtection="1">
      <alignment vertical="center"/>
      <protection locked="0"/>
    </xf>
    <xf numFmtId="0" fontId="10" fillId="0" borderId="0" xfId="0" applyNumberFormat="1" applyFont="1" applyBorder="1" applyAlignment="1" applyProtection="1">
      <alignment horizontal="center" vertical="center" wrapText="1"/>
      <protection locked="0"/>
    </xf>
    <xf numFmtId="0" fontId="10" fillId="0" borderId="1" xfId="0" applyNumberFormat="1" applyFont="1" applyBorder="1" applyAlignment="1" applyProtection="1">
      <alignment horizontal="center" vertical="center" wrapText="1"/>
      <protection locked="0"/>
    </xf>
    <xf numFmtId="0" fontId="10" fillId="0" borderId="3" xfId="0" applyNumberFormat="1" applyFont="1" applyBorder="1" applyAlignment="1" applyProtection="1">
      <alignment horizontal="center" vertical="center" wrapText="1"/>
      <protection locked="0"/>
    </xf>
    <xf numFmtId="0" fontId="10" fillId="0" borderId="11" xfId="0" applyNumberFormat="1" applyFont="1" applyBorder="1" applyAlignment="1" applyProtection="1">
      <alignment horizontal="center" vertical="center" wrapText="1"/>
      <protection locked="0"/>
    </xf>
    <xf numFmtId="0" fontId="10" fillId="0" borderId="12" xfId="0" applyNumberFormat="1" applyFont="1" applyBorder="1" applyAlignment="1" applyProtection="1">
      <alignment horizontal="center" vertical="center" wrapText="1"/>
      <protection locked="0"/>
    </xf>
    <xf numFmtId="0" fontId="10" fillId="0" borderId="10" xfId="0" applyNumberFormat="1" applyFont="1" applyBorder="1" applyAlignment="1" applyProtection="1">
      <alignment horizontal="center" vertical="center" wrapText="1"/>
      <protection locked="0"/>
    </xf>
    <xf numFmtId="0" fontId="10" fillId="0" borderId="31" xfId="0" applyNumberFormat="1" applyFont="1" applyBorder="1" applyAlignment="1" applyProtection="1">
      <alignment horizontal="center" vertical="center"/>
      <protection locked="0"/>
    </xf>
    <xf numFmtId="0" fontId="18" fillId="0" borderId="11" xfId="0" applyNumberFormat="1" applyFont="1" applyFill="1" applyBorder="1" applyAlignment="1" applyProtection="1">
      <alignment horizontal="center" vertical="center" wrapText="1"/>
      <protection locked="0"/>
    </xf>
    <xf numFmtId="0" fontId="10" fillId="0" borderId="10" xfId="0" applyNumberFormat="1" applyFont="1" applyFill="1" applyBorder="1" applyAlignment="1" applyProtection="1">
      <alignment horizontal="center" vertical="center" wrapText="1"/>
      <protection locked="0"/>
    </xf>
    <xf numFmtId="0" fontId="11" fillId="0" borderId="1" xfId="0" applyNumberFormat="1" applyFont="1" applyBorder="1" applyAlignment="1" applyProtection="1">
      <alignment horizontal="center" vertical="center" wrapText="1"/>
      <protection locked="0"/>
    </xf>
    <xf numFmtId="0" fontId="39" fillId="0" borderId="0" xfId="0" applyNumberFormat="1" applyFont="1" applyFill="1" applyAlignment="1" applyProtection="1">
      <alignment horizontal="center" vertical="center"/>
      <protection locked="0"/>
    </xf>
    <xf numFmtId="0" fontId="40" fillId="0" borderId="0" xfId="0" applyNumberFormat="1" applyFont="1" applyAlignment="1" applyProtection="1">
      <alignment horizontal="center" vertical="center" wrapText="1"/>
      <protection locked="0"/>
    </xf>
    <xf numFmtId="186" fontId="10" fillId="0" borderId="0" xfId="0" applyNumberFormat="1" applyFont="1" applyFill="1" applyBorder="1" applyAlignment="1" applyProtection="1">
      <alignment horizontal="right" vertical="center"/>
      <protection locked="0"/>
    </xf>
    <xf numFmtId="186" fontId="10" fillId="0" borderId="1" xfId="0" applyNumberFormat="1" applyFont="1" applyFill="1" applyBorder="1" applyAlignment="1" applyProtection="1">
      <alignment horizontal="right" vertical="center"/>
      <protection locked="0"/>
    </xf>
    <xf numFmtId="41" fontId="10" fillId="0" borderId="21" xfId="0" applyNumberFormat="1" applyFont="1" applyFill="1" applyBorder="1" applyAlignment="1" applyProtection="1">
      <alignment horizontal="right" vertical="center"/>
    </xf>
    <xf numFmtId="41" fontId="10" fillId="0" borderId="16" xfId="0" applyNumberFormat="1" applyFont="1" applyBorder="1" applyAlignment="1" applyProtection="1">
      <alignment horizontal="right" vertical="center"/>
      <protection locked="0"/>
    </xf>
    <xf numFmtId="41" fontId="10" fillId="0" borderId="0" xfId="0" applyNumberFormat="1" applyFont="1" applyBorder="1" applyAlignment="1" applyProtection="1">
      <alignment horizontal="right" vertical="center"/>
      <protection locked="0"/>
    </xf>
    <xf numFmtId="41" fontId="10" fillId="0" borderId="0" xfId="0" quotePrefix="1" applyNumberFormat="1" applyFont="1" applyBorder="1" applyAlignment="1" applyProtection="1">
      <alignment horizontal="right" vertical="center"/>
      <protection locked="0"/>
    </xf>
    <xf numFmtId="0" fontId="41" fillId="0" borderId="0" xfId="0" applyNumberFormat="1" applyFont="1" applyFill="1" applyAlignment="1" applyProtection="1">
      <alignment horizontal="right" vertical="center"/>
      <protection locked="0"/>
    </xf>
    <xf numFmtId="41" fontId="10" fillId="0" borderId="17" xfId="0" applyNumberFormat="1" applyFont="1" applyFill="1" applyBorder="1" applyAlignment="1" applyProtection="1">
      <alignment horizontal="right" vertical="center"/>
      <protection locked="0"/>
    </xf>
    <xf numFmtId="41" fontId="10" fillId="0" borderId="1" xfId="0" applyNumberFormat="1" applyFont="1" applyFill="1" applyBorder="1" applyAlignment="1" applyProtection="1">
      <alignment horizontal="right" vertical="center"/>
    </xf>
    <xf numFmtId="41" fontId="10" fillId="0" borderId="1" xfId="0" quotePrefix="1" applyNumberFormat="1" applyFont="1" applyFill="1" applyBorder="1" applyAlignment="1" applyProtection="1">
      <alignment horizontal="right" vertical="center"/>
      <protection locked="0"/>
    </xf>
    <xf numFmtId="41" fontId="10" fillId="0" borderId="0" xfId="2" applyNumberFormat="1" applyFont="1" applyFill="1" applyBorder="1" applyAlignment="1" applyProtection="1">
      <alignment horizontal="right" vertical="center" wrapText="1"/>
      <protection locked="0"/>
    </xf>
    <xf numFmtId="41" fontId="10" fillId="0" borderId="0" xfId="4" applyNumberFormat="1" applyFont="1" applyFill="1" applyBorder="1" applyAlignment="1" applyProtection="1">
      <alignment horizontal="right" vertical="center"/>
      <protection locked="0"/>
    </xf>
    <xf numFmtId="41" fontId="10" fillId="0" borderId="0" xfId="3" applyNumberFormat="1" applyFont="1" applyFill="1" applyBorder="1" applyAlignment="1" applyProtection="1">
      <alignment vertical="center"/>
      <protection locked="0"/>
    </xf>
    <xf numFmtId="41" fontId="10" fillId="0" borderId="0" xfId="3" applyNumberFormat="1" applyFont="1" applyFill="1" applyBorder="1" applyAlignment="1" applyProtection="1">
      <alignment horizontal="right" vertical="center"/>
      <protection locked="0"/>
    </xf>
    <xf numFmtId="41" fontId="10" fillId="0" borderId="0" xfId="2" applyNumberFormat="1" applyFont="1" applyFill="1" applyBorder="1" applyAlignment="1" applyProtection="1">
      <alignment horizontal="right" vertical="center"/>
      <protection locked="0"/>
    </xf>
    <xf numFmtId="41" fontId="10" fillId="0" borderId="0" xfId="2" applyNumberFormat="1" applyFont="1" applyFill="1" applyBorder="1" applyAlignment="1" applyProtection="1">
      <alignment vertical="center"/>
      <protection locked="0"/>
    </xf>
    <xf numFmtId="41" fontId="10" fillId="0" borderId="0" xfId="0" applyNumberFormat="1" applyFont="1" applyFill="1" applyBorder="1" applyAlignment="1" applyProtection="1">
      <alignment vertical="center"/>
      <protection locked="0"/>
    </xf>
    <xf numFmtId="41" fontId="16" fillId="0" borderId="0" xfId="0" applyNumberFormat="1" applyFont="1" applyFill="1" applyBorder="1" applyAlignment="1" applyProtection="1">
      <alignment horizontal="left" vertical="center"/>
      <protection locked="0"/>
    </xf>
    <xf numFmtId="41" fontId="10" fillId="0" borderId="0" xfId="0" applyNumberFormat="1" applyFont="1" applyFill="1" applyBorder="1" applyAlignment="1" applyProtection="1">
      <alignment horizontal="left" vertical="center"/>
      <protection locked="0"/>
    </xf>
    <xf numFmtId="41" fontId="15" fillId="0" borderId="0" xfId="0" applyNumberFormat="1" applyFont="1" applyFill="1" applyBorder="1" applyAlignment="1" applyProtection="1">
      <alignment vertical="center"/>
      <protection locked="0"/>
    </xf>
    <xf numFmtId="41" fontId="15" fillId="0" borderId="0" xfId="2" applyNumberFormat="1" applyFont="1" applyFill="1" applyBorder="1" applyAlignment="1" applyProtection="1">
      <alignment vertical="center"/>
      <protection locked="0"/>
    </xf>
    <xf numFmtId="41" fontId="15" fillId="0" borderId="0" xfId="2" applyNumberFormat="1" applyFont="1" applyFill="1" applyBorder="1" applyAlignment="1" applyProtection="1">
      <alignment horizontal="right" vertical="center"/>
      <protection locked="0"/>
    </xf>
    <xf numFmtId="41" fontId="17" fillId="0" borderId="0" xfId="0" applyNumberFormat="1" applyFont="1" applyFill="1" applyBorder="1" applyAlignment="1" applyProtection="1">
      <alignment vertical="center"/>
      <protection locked="0"/>
    </xf>
    <xf numFmtId="41" fontId="17" fillId="0" borderId="0" xfId="2" applyNumberFormat="1" applyFont="1" applyFill="1" applyBorder="1" applyAlignment="1" applyProtection="1">
      <alignment vertical="center"/>
      <protection locked="0"/>
    </xf>
    <xf numFmtId="41" fontId="10" fillId="0" borderId="16" xfId="2" applyNumberFormat="1" applyFont="1" applyFill="1" applyBorder="1" applyAlignment="1" applyProtection="1">
      <alignment horizontal="right" vertical="center" wrapText="1"/>
      <protection locked="0"/>
    </xf>
    <xf numFmtId="41" fontId="10" fillId="0" borderId="0" xfId="2" applyNumberFormat="1" applyFont="1" applyFill="1" applyBorder="1" applyAlignment="1" applyProtection="1">
      <alignment horizontal="right" vertical="center" wrapText="1"/>
    </xf>
    <xf numFmtId="41" fontId="10" fillId="0" borderId="0" xfId="2" applyNumberFormat="1" applyFont="1" applyFill="1" applyBorder="1" applyAlignment="1" applyProtection="1">
      <alignment vertical="center"/>
    </xf>
    <xf numFmtId="41" fontId="10" fillId="0" borderId="16" xfId="2" applyNumberFormat="1" applyFont="1" applyFill="1" applyBorder="1" applyAlignment="1" applyProtection="1">
      <alignment horizontal="right" vertical="center" wrapText="1"/>
    </xf>
    <xf numFmtId="41" fontId="10" fillId="0" borderId="17" xfId="2" applyNumberFormat="1" applyFont="1" applyFill="1" applyBorder="1" applyAlignment="1" applyProtection="1">
      <alignment horizontal="right" vertical="center" wrapText="1"/>
    </xf>
    <xf numFmtId="41" fontId="10" fillId="0" borderId="1" xfId="2" applyNumberFormat="1" applyFont="1" applyFill="1" applyBorder="1" applyAlignment="1" applyProtection="1">
      <alignment vertical="center"/>
      <protection locked="0"/>
    </xf>
    <xf numFmtId="41" fontId="10" fillId="0" borderId="1" xfId="2" applyNumberFormat="1" applyFont="1" applyFill="1" applyBorder="1" applyAlignment="1" applyProtection="1">
      <alignment horizontal="right" vertical="center"/>
      <protection locked="0"/>
    </xf>
    <xf numFmtId="41" fontId="10" fillId="0" borderId="1" xfId="4" applyNumberFormat="1" applyFont="1" applyFill="1" applyBorder="1" applyAlignment="1" applyProtection="1">
      <alignment horizontal="right" vertical="center"/>
      <protection locked="0"/>
    </xf>
    <xf numFmtId="41" fontId="10" fillId="0" borderId="0" xfId="0" applyNumberFormat="1" applyFont="1" applyBorder="1" applyAlignment="1" applyProtection="1">
      <alignment vertical="center"/>
      <protection locked="0"/>
    </xf>
    <xf numFmtId="41" fontId="10" fillId="0" borderId="16" xfId="5" quotePrefix="1" applyNumberFormat="1" applyFont="1" applyFill="1" applyBorder="1" applyAlignment="1" applyProtection="1">
      <alignment horizontal="right" vertical="center"/>
      <protection locked="0"/>
    </xf>
    <xf numFmtId="41" fontId="10" fillId="0" borderId="0" xfId="5" applyNumberFormat="1" applyFont="1" applyFill="1" applyBorder="1" applyAlignment="1" applyProtection="1">
      <alignment vertical="center"/>
      <protection locked="0"/>
    </xf>
    <xf numFmtId="41" fontId="21" fillId="0" borderId="0" xfId="0" applyNumberFormat="1" applyFont="1" applyBorder="1" applyAlignment="1" applyProtection="1">
      <alignment horizontal="right" vertical="center"/>
      <protection locked="0"/>
    </xf>
    <xf numFmtId="41" fontId="10" fillId="2" borderId="0" xfId="0" quotePrefix="1" applyNumberFormat="1" applyFont="1" applyFill="1" applyBorder="1" applyAlignment="1" applyProtection="1">
      <alignment horizontal="right" vertical="center"/>
      <protection locked="0"/>
    </xf>
    <xf numFmtId="41" fontId="10" fillId="2" borderId="16" xfId="0" quotePrefix="1" applyNumberFormat="1" applyFont="1" applyFill="1" applyBorder="1" applyAlignment="1" applyProtection="1">
      <alignment horizontal="right" vertical="center"/>
      <protection locked="0"/>
    </xf>
    <xf numFmtId="41" fontId="10" fillId="0" borderId="16" xfId="0" quotePrefix="1" applyNumberFormat="1" applyFont="1" applyFill="1" applyBorder="1" applyAlignment="1" applyProtection="1">
      <alignment horizontal="right" vertical="center"/>
      <protection locked="0"/>
    </xf>
    <xf numFmtId="41" fontId="10" fillId="0" borderId="1" xfId="0" applyNumberFormat="1" applyFont="1" applyBorder="1" applyAlignment="1" applyProtection="1">
      <alignment horizontal="right" vertical="center"/>
      <protection locked="0"/>
    </xf>
    <xf numFmtId="41" fontId="10" fillId="0" borderId="1" xfId="0" applyNumberFormat="1" applyFont="1" applyFill="1" applyBorder="1" applyAlignment="1" applyProtection="1">
      <alignment vertical="center"/>
      <protection locked="0"/>
    </xf>
    <xf numFmtId="186" fontId="10" fillId="0" borderId="16" xfId="10" quotePrefix="1" applyNumberFormat="1" applyFont="1" applyFill="1" applyBorder="1" applyAlignment="1">
      <alignment horizontal="right" vertical="center"/>
    </xf>
    <xf numFmtId="186" fontId="10" fillId="0" borderId="0" xfId="10" applyNumberFormat="1" applyFont="1" applyFill="1" applyBorder="1" applyAlignment="1">
      <alignment horizontal="right" vertical="center"/>
    </xf>
    <xf numFmtId="186" fontId="10" fillId="0" borderId="0" xfId="0" applyNumberFormat="1" applyFont="1" applyFill="1" applyBorder="1" applyAlignment="1">
      <alignment horizontal="right" vertical="center"/>
    </xf>
    <xf numFmtId="186" fontId="10" fillId="0" borderId="0" xfId="10" quotePrefix="1" applyNumberFormat="1" applyFont="1" applyFill="1" applyBorder="1" applyAlignment="1">
      <alignment horizontal="right" vertical="center"/>
    </xf>
    <xf numFmtId="186" fontId="10" fillId="0" borderId="17" xfId="10" quotePrefix="1" applyNumberFormat="1" applyFont="1" applyFill="1" applyBorder="1" applyAlignment="1">
      <alignment horizontal="right" vertical="center"/>
    </xf>
    <xf numFmtId="186" fontId="10" fillId="0" borderId="1" xfId="10" quotePrefix="1" applyNumberFormat="1" applyFont="1" applyFill="1" applyBorder="1" applyAlignment="1">
      <alignment horizontal="right" vertical="center"/>
    </xf>
    <xf numFmtId="186" fontId="10" fillId="0" borderId="1" xfId="0" applyNumberFormat="1" applyFont="1" applyFill="1" applyBorder="1" applyAlignment="1">
      <alignment horizontal="right" vertical="center"/>
    </xf>
    <xf numFmtId="186" fontId="10" fillId="0" borderId="16" xfId="0" applyNumberFormat="1" applyFont="1" applyFill="1" applyBorder="1" applyAlignment="1" applyProtection="1">
      <alignment horizontal="right" vertical="center"/>
      <protection locked="0"/>
    </xf>
    <xf numFmtId="186" fontId="10" fillId="0" borderId="0" xfId="0" applyNumberFormat="1" applyFont="1" applyFill="1" applyBorder="1" applyAlignment="1" applyProtection="1">
      <alignment horizontal="right" vertical="center"/>
    </xf>
    <xf numFmtId="186" fontId="10" fillId="0" borderId="17" xfId="0" applyNumberFormat="1" applyFont="1" applyFill="1" applyBorder="1" applyAlignment="1" applyProtection="1">
      <alignment horizontal="right" vertical="center"/>
      <protection locked="0"/>
    </xf>
    <xf numFmtId="186" fontId="10" fillId="0" borderId="1" xfId="0" applyNumberFormat="1" applyFont="1" applyFill="1" applyBorder="1" applyAlignment="1" applyProtection="1">
      <alignment horizontal="right" vertical="center"/>
    </xf>
    <xf numFmtId="186" fontId="10" fillId="0" borderId="16" xfId="0" applyNumberFormat="1" applyFont="1" applyBorder="1" applyAlignment="1" applyProtection="1">
      <alignment horizontal="right" vertical="center"/>
      <protection locked="0"/>
    </xf>
    <xf numFmtId="186" fontId="10" fillId="0" borderId="0" xfId="0" applyNumberFormat="1" applyFont="1" applyAlignment="1" applyProtection="1">
      <alignment horizontal="right" vertical="center"/>
      <protection locked="0"/>
    </xf>
    <xf numFmtId="186" fontId="10" fillId="0" borderId="0" xfId="8" applyNumberFormat="1" applyFont="1" applyFill="1" applyAlignment="1" applyProtection="1">
      <alignment horizontal="right" vertical="center"/>
      <protection locked="0"/>
    </xf>
    <xf numFmtId="186" fontId="10" fillId="0" borderId="0" xfId="8" applyNumberFormat="1" applyFont="1" applyFill="1" applyBorder="1" applyAlignment="1" applyProtection="1">
      <alignment horizontal="right" vertical="center"/>
      <protection locked="0"/>
    </xf>
    <xf numFmtId="186" fontId="10" fillId="0" borderId="0" xfId="0" applyNumberFormat="1" applyFont="1" applyBorder="1" applyAlignment="1" applyProtection="1">
      <alignment horizontal="right" vertical="center"/>
      <protection locked="0"/>
    </xf>
    <xf numFmtId="186" fontId="10" fillId="0" borderId="0" xfId="0" applyNumberFormat="1" applyFont="1" applyFill="1" applyAlignment="1" applyProtection="1">
      <alignment horizontal="right" vertical="center"/>
      <protection locked="0"/>
    </xf>
    <xf numFmtId="186" fontId="10" fillId="0" borderId="0" xfId="8" applyNumberFormat="1" applyFont="1" applyAlignment="1" applyProtection="1">
      <alignment horizontal="right" vertical="center"/>
      <protection locked="0"/>
    </xf>
    <xf numFmtId="186" fontId="10" fillId="0" borderId="1" xfId="8" applyNumberFormat="1" applyFont="1" applyFill="1" applyBorder="1" applyAlignment="1" applyProtection="1">
      <alignment horizontal="right" vertical="center"/>
      <protection locked="0"/>
    </xf>
    <xf numFmtId="186" fontId="10" fillId="0" borderId="0" xfId="8" applyNumberFormat="1" applyFont="1" applyBorder="1" applyAlignment="1" applyProtection="1">
      <alignment horizontal="right" vertical="center"/>
      <protection locked="0"/>
    </xf>
    <xf numFmtId="186" fontId="10" fillId="0" borderId="0" xfId="0" quotePrefix="1" applyNumberFormat="1" applyFont="1" applyFill="1" applyBorder="1" applyAlignment="1" applyProtection="1">
      <alignment horizontal="right" vertical="center"/>
      <protection locked="0"/>
    </xf>
    <xf numFmtId="0" fontId="13" fillId="0" borderId="0" xfId="0" applyNumberFormat="1" applyFont="1" applyFill="1" applyAlignment="1" applyProtection="1">
      <alignment horizontal="center" vertical="center"/>
      <protection locked="0"/>
    </xf>
    <xf numFmtId="0" fontId="10" fillId="0" borderId="2" xfId="0" applyNumberFormat="1" applyFont="1" applyFill="1" applyBorder="1" applyAlignment="1" applyProtection="1">
      <alignment horizontal="center" vertical="center" wrapText="1"/>
      <protection locked="0"/>
    </xf>
    <xf numFmtId="0" fontId="10" fillId="0" borderId="13" xfId="0" applyNumberFormat="1" applyFont="1" applyFill="1" applyBorder="1" applyAlignment="1" applyProtection="1">
      <alignment horizontal="center" vertical="center" wrapText="1"/>
      <protection locked="0"/>
    </xf>
    <xf numFmtId="0" fontId="10" fillId="0" borderId="7" xfId="0" applyNumberFormat="1" applyFont="1" applyFill="1" applyBorder="1" applyAlignment="1" applyProtection="1">
      <alignment horizontal="center" vertical="center" wrapText="1"/>
      <protection locked="0"/>
    </xf>
    <xf numFmtId="0" fontId="13" fillId="0" borderId="0" xfId="0" applyNumberFormat="1" applyFont="1" applyFill="1" applyAlignment="1" applyProtection="1">
      <alignment horizontal="center" vertical="center" wrapText="1"/>
      <protection locked="0"/>
    </xf>
    <xf numFmtId="0" fontId="10" fillId="0" borderId="18" xfId="0" applyNumberFormat="1" applyFont="1" applyFill="1" applyBorder="1" applyAlignment="1" applyProtection="1">
      <alignment horizontal="center" vertical="center" wrapText="1"/>
      <protection locked="0"/>
    </xf>
    <xf numFmtId="0" fontId="10" fillId="0" borderId="5" xfId="0" applyNumberFormat="1" applyFont="1" applyFill="1" applyBorder="1" applyAlignment="1" applyProtection="1">
      <alignment horizontal="center" vertical="center" wrapText="1"/>
      <protection locked="0"/>
    </xf>
    <xf numFmtId="0" fontId="10" fillId="0" borderId="6" xfId="0" applyNumberFormat="1" applyFont="1" applyFill="1" applyBorder="1" applyAlignment="1" applyProtection="1">
      <alignment horizontal="center" vertical="center" wrapText="1"/>
      <protection locked="0"/>
    </xf>
    <xf numFmtId="0" fontId="10" fillId="0" borderId="1" xfId="0" applyNumberFormat="1" applyFont="1" applyFill="1" applyBorder="1" applyAlignment="1" applyProtection="1">
      <alignment horizontal="center" vertical="center" wrapText="1"/>
      <protection locked="0"/>
    </xf>
    <xf numFmtId="0" fontId="10" fillId="0" borderId="0" xfId="0" applyNumberFormat="1" applyFont="1" applyFill="1" applyAlignment="1" applyProtection="1">
      <alignment horizontal="center" vertical="center"/>
      <protection locked="0"/>
    </xf>
    <xf numFmtId="0" fontId="13" fillId="0" borderId="0" xfId="0" applyNumberFormat="1" applyFont="1" applyAlignment="1" applyProtection="1">
      <alignment horizontal="center" vertical="center"/>
      <protection locked="0"/>
    </xf>
    <xf numFmtId="0" fontId="10" fillId="0" borderId="23" xfId="0" applyNumberFormat="1" applyFont="1" applyBorder="1" applyAlignment="1" applyProtection="1">
      <alignment horizontal="center" vertical="center" wrapText="1"/>
      <protection locked="0"/>
    </xf>
    <xf numFmtId="0" fontId="10" fillId="0" borderId="2" xfId="0" applyNumberFormat="1" applyFont="1" applyBorder="1" applyAlignment="1" applyProtection="1">
      <alignment vertical="center"/>
      <protection locked="0"/>
    </xf>
    <xf numFmtId="0" fontId="10" fillId="0" borderId="0" xfId="0" applyNumberFormat="1" applyFont="1" applyAlignment="1" applyProtection="1">
      <alignment horizontal="center" vertical="center"/>
      <protection locked="0"/>
    </xf>
    <xf numFmtId="0" fontId="13" fillId="0" borderId="0" xfId="0" applyNumberFormat="1" applyFont="1" applyAlignment="1" applyProtection="1">
      <alignment horizontal="center" vertical="center" wrapText="1"/>
      <protection locked="0"/>
    </xf>
    <xf numFmtId="0" fontId="10" fillId="0" borderId="23" xfId="0" applyNumberFormat="1" applyFont="1" applyFill="1" applyBorder="1" applyAlignment="1" applyProtection="1">
      <alignment horizontal="distributed" vertical="center" justifyLastLine="1"/>
      <protection locked="0"/>
    </xf>
    <xf numFmtId="0" fontId="10" fillId="0" borderId="2" xfId="0" applyNumberFormat="1" applyFont="1" applyFill="1" applyBorder="1" applyAlignment="1" applyProtection="1">
      <alignment horizontal="distributed" vertical="center" justifyLastLine="1"/>
      <protection locked="0"/>
    </xf>
    <xf numFmtId="0" fontId="10" fillId="0" borderId="0" xfId="0" applyNumberFormat="1" applyFont="1" applyBorder="1" applyAlignment="1" applyProtection="1">
      <alignment horizontal="center" vertical="center"/>
      <protection locked="0"/>
    </xf>
    <xf numFmtId="0" fontId="13" fillId="0" borderId="0" xfId="0" applyNumberFormat="1" applyFont="1" applyBorder="1" applyAlignment="1" applyProtection="1">
      <alignment horizontal="center" vertical="center"/>
      <protection locked="0"/>
    </xf>
    <xf numFmtId="0" fontId="10" fillId="0" borderId="9" xfId="0" applyNumberFormat="1" applyFont="1" applyBorder="1" applyAlignment="1" applyProtection="1">
      <alignment horizontal="center" vertical="center" wrapText="1"/>
      <protection locked="0"/>
    </xf>
    <xf numFmtId="0" fontId="10" fillId="0" borderId="15" xfId="0" applyNumberFormat="1" applyFont="1" applyBorder="1" applyAlignment="1" applyProtection="1">
      <alignment horizontal="center" vertical="center" wrapText="1"/>
      <protection locked="0"/>
    </xf>
    <xf numFmtId="0" fontId="10" fillId="0" borderId="2" xfId="0" applyNumberFormat="1" applyFont="1" applyBorder="1" applyAlignment="1" applyProtection="1">
      <alignment horizontal="distributed" vertical="center" wrapText="1" justifyLastLine="1"/>
      <protection locked="0"/>
    </xf>
    <xf numFmtId="0" fontId="10" fillId="0" borderId="7" xfId="0" applyNumberFormat="1" applyFont="1" applyBorder="1" applyAlignment="1" applyProtection="1">
      <alignment horizontal="distributed" vertical="center" wrapText="1" justifyLastLine="1"/>
      <protection locked="0"/>
    </xf>
    <xf numFmtId="0" fontId="10" fillId="0" borderId="28" xfId="0" applyNumberFormat="1" applyFont="1" applyBorder="1" applyAlignment="1" applyProtection="1">
      <alignment horizontal="center" vertical="center" wrapText="1"/>
      <protection locked="0"/>
    </xf>
    <xf numFmtId="0" fontId="10" fillId="0" borderId="25" xfId="0" applyNumberFormat="1" applyFont="1" applyBorder="1" applyAlignment="1" applyProtection="1">
      <alignment horizontal="center" vertical="center" wrapText="1"/>
      <protection locked="0"/>
    </xf>
    <xf numFmtId="0" fontId="10" fillId="0" borderId="20" xfId="0" applyNumberFormat="1" applyFont="1" applyBorder="1" applyAlignment="1" applyProtection="1">
      <alignment horizontal="center" vertical="center" wrapText="1"/>
      <protection locked="0"/>
    </xf>
    <xf numFmtId="0" fontId="10" fillId="0" borderId="19" xfId="0" applyNumberFormat="1" applyFont="1" applyBorder="1" applyAlignment="1" applyProtection="1">
      <alignment horizontal="center" vertical="center" wrapText="1"/>
      <protection locked="0"/>
    </xf>
    <xf numFmtId="0" fontId="10" fillId="0" borderId="19" xfId="0" applyNumberFormat="1" applyFont="1" applyFill="1" applyBorder="1" applyAlignment="1" applyProtection="1">
      <alignment horizontal="center" vertical="center" wrapText="1"/>
      <protection locked="0"/>
    </xf>
    <xf numFmtId="0" fontId="10" fillId="0" borderId="9" xfId="0" applyNumberFormat="1" applyFont="1" applyFill="1" applyBorder="1" applyAlignment="1" applyProtection="1">
      <alignment horizontal="center" vertical="center" wrapText="1"/>
      <protection locked="0"/>
    </xf>
    <xf numFmtId="0" fontId="10" fillId="0" borderId="8" xfId="0" applyNumberFormat="1" applyFont="1" applyBorder="1" applyAlignment="1" applyProtection="1">
      <alignment horizontal="center" vertical="center" wrapText="1"/>
      <protection locked="0"/>
    </xf>
    <xf numFmtId="0" fontId="10" fillId="0" borderId="24" xfId="0" applyNumberFormat="1" applyFont="1" applyBorder="1" applyAlignment="1" applyProtection="1">
      <alignment horizontal="center" vertical="center" wrapText="1"/>
      <protection locked="0"/>
    </xf>
    <xf numFmtId="0" fontId="10" fillId="0" borderId="2" xfId="0" applyNumberFormat="1" applyFont="1" applyBorder="1" applyAlignment="1" applyProtection="1">
      <alignment horizontal="center" vertical="center" wrapText="1"/>
      <protection locked="0"/>
    </xf>
    <xf numFmtId="0" fontId="10" fillId="0" borderId="7" xfId="0" applyNumberFormat="1" applyFont="1" applyBorder="1" applyAlignment="1" applyProtection="1">
      <alignment horizontal="center" vertical="center" wrapText="1"/>
      <protection locked="0"/>
    </xf>
    <xf numFmtId="0" fontId="10" fillId="0" borderId="13" xfId="0" applyNumberFormat="1" applyFont="1" applyBorder="1" applyAlignment="1" applyProtection="1">
      <alignment horizontal="center" vertical="center" wrapText="1"/>
      <protection locked="0"/>
    </xf>
    <xf numFmtId="0" fontId="10" fillId="0" borderId="3" xfId="0" applyNumberFormat="1" applyFont="1" applyBorder="1" applyAlignment="1" applyProtection="1">
      <alignment horizontal="center" vertical="center"/>
      <protection locked="0"/>
    </xf>
    <xf numFmtId="0" fontId="10" fillId="0" borderId="8" xfId="0" applyNumberFormat="1" applyFont="1" applyBorder="1" applyAlignment="1" applyProtection="1">
      <alignment vertical="center"/>
      <protection locked="0"/>
    </xf>
    <xf numFmtId="0" fontId="10" fillId="0" borderId="4" xfId="0" applyNumberFormat="1" applyFont="1" applyBorder="1" applyAlignment="1" applyProtection="1">
      <alignment horizontal="distributed" vertical="center" justifyLastLine="1"/>
      <protection locked="0"/>
    </xf>
    <xf numFmtId="0" fontId="10" fillId="0" borderId="5" xfId="0" applyNumberFormat="1" applyFont="1" applyBorder="1" applyAlignment="1" applyProtection="1">
      <alignment horizontal="distributed" vertical="center" justifyLastLine="1"/>
      <protection locked="0"/>
    </xf>
    <xf numFmtId="0" fontId="10" fillId="0" borderId="5" xfId="0" applyNumberFormat="1" applyFont="1" applyBorder="1" applyAlignment="1" applyProtection="1">
      <alignment horizontal="center" vertical="center"/>
      <protection locked="0"/>
    </xf>
    <xf numFmtId="0" fontId="10" fillId="0" borderId="6" xfId="0" applyNumberFormat="1" applyFont="1" applyBorder="1" applyAlignment="1" applyProtection="1">
      <alignment horizontal="center" vertical="center"/>
      <protection locked="0"/>
    </xf>
    <xf numFmtId="0" fontId="10" fillId="0" borderId="18" xfId="0" applyNumberFormat="1" applyFont="1" applyFill="1" applyBorder="1" applyAlignment="1" applyProtection="1">
      <alignment horizontal="center" vertical="center"/>
      <protection locked="0"/>
    </xf>
    <xf numFmtId="0" fontId="10" fillId="0" borderId="5" xfId="0" applyNumberFormat="1" applyFont="1" applyFill="1" applyBorder="1" applyAlignment="1" applyProtection="1">
      <alignment horizontal="center" vertical="center"/>
      <protection locked="0"/>
    </xf>
    <xf numFmtId="0" fontId="10" fillId="0" borderId="6" xfId="0" applyNumberFormat="1" applyFont="1" applyFill="1" applyBorder="1" applyAlignment="1" applyProtection="1">
      <alignment horizontal="center" vertical="center"/>
      <protection locked="0"/>
    </xf>
    <xf numFmtId="0" fontId="10" fillId="0" borderId="20" xfId="0" applyNumberFormat="1" applyFont="1" applyFill="1" applyBorder="1" applyAlignment="1" applyProtection="1">
      <alignment horizontal="center" vertical="center"/>
      <protection locked="0"/>
    </xf>
    <xf numFmtId="0" fontId="10" fillId="0" borderId="21" xfId="0" applyNumberFormat="1" applyFont="1" applyFill="1" applyBorder="1" applyAlignment="1" applyProtection="1">
      <alignment horizontal="center" vertical="center"/>
      <protection locked="0"/>
    </xf>
    <xf numFmtId="0" fontId="13" fillId="0" borderId="0" xfId="0" applyNumberFormat="1" applyFont="1" applyFill="1" applyAlignment="1">
      <alignment horizontal="center" vertical="center"/>
    </xf>
    <xf numFmtId="0" fontId="10" fillId="0" borderId="23" xfId="0" applyNumberFormat="1" applyFont="1" applyFill="1" applyBorder="1" applyAlignment="1">
      <alignment horizontal="center" vertical="center" wrapText="1" justifyLastLine="1"/>
    </xf>
    <xf numFmtId="0" fontId="10" fillId="0" borderId="2" xfId="0" applyNumberFormat="1" applyFont="1" applyFill="1" applyBorder="1" applyAlignment="1">
      <alignment horizontal="center" vertical="center" wrapText="1" justifyLastLine="1"/>
    </xf>
    <xf numFmtId="0" fontId="10" fillId="0" borderId="0" xfId="0" applyNumberFormat="1" applyFont="1" applyFill="1" applyBorder="1" applyAlignment="1">
      <alignment horizontal="center" vertical="center" wrapText="1" justifyLastLine="1"/>
    </xf>
    <xf numFmtId="0" fontId="10" fillId="0" borderId="7" xfId="0" applyNumberFormat="1" applyFont="1" applyFill="1" applyBorder="1" applyAlignment="1">
      <alignment horizontal="center" vertical="center" wrapText="1" justifyLastLine="1"/>
    </xf>
    <xf numFmtId="0" fontId="10" fillId="0" borderId="1" xfId="0" applyNumberFormat="1" applyFont="1" applyFill="1" applyBorder="1" applyAlignment="1">
      <alignment horizontal="center" vertical="center" wrapText="1" justifyLastLine="1"/>
    </xf>
    <xf numFmtId="0" fontId="10" fillId="0" borderId="13" xfId="0" applyNumberFormat="1" applyFont="1" applyFill="1" applyBorder="1" applyAlignment="1">
      <alignment horizontal="center" vertical="center" wrapText="1" justifyLastLine="1"/>
    </xf>
    <xf numFmtId="0" fontId="10" fillId="0" borderId="3" xfId="1" applyNumberFormat="1" applyFont="1" applyFill="1" applyBorder="1" applyAlignment="1">
      <alignment horizontal="center" vertical="center" wrapText="1"/>
    </xf>
    <xf numFmtId="0" fontId="10" fillId="0" borderId="8" xfId="1" applyNumberFormat="1" applyFont="1" applyFill="1" applyBorder="1" applyAlignment="1">
      <alignment horizontal="center" vertical="center" wrapText="1"/>
    </xf>
    <xf numFmtId="0" fontId="10" fillId="0" borderId="4" xfId="0" applyNumberFormat="1" applyFont="1" applyFill="1" applyBorder="1" applyAlignment="1">
      <alignment horizontal="center" vertical="center"/>
    </xf>
    <xf numFmtId="0" fontId="10" fillId="0" borderId="5" xfId="0" applyNumberFormat="1" applyFont="1" applyFill="1" applyBorder="1" applyAlignment="1">
      <alignment horizontal="center" vertical="center"/>
    </xf>
    <xf numFmtId="0" fontId="10" fillId="0" borderId="20" xfId="0" applyNumberFormat="1" applyFont="1" applyFill="1" applyBorder="1" applyAlignment="1">
      <alignment horizontal="center" vertical="center" wrapText="1"/>
    </xf>
    <xf numFmtId="0" fontId="10" fillId="0" borderId="21" xfId="0" applyNumberFormat="1" applyFont="1" applyFill="1" applyBorder="1" applyAlignment="1">
      <alignment horizontal="center" vertical="center" wrapText="1"/>
    </xf>
    <xf numFmtId="0" fontId="10" fillId="0" borderId="6" xfId="0" applyNumberFormat="1" applyFont="1" applyFill="1" applyBorder="1" applyAlignment="1">
      <alignment horizontal="center" vertical="center"/>
    </xf>
    <xf numFmtId="0" fontId="10" fillId="0" borderId="26" xfId="0" applyNumberFormat="1" applyFont="1" applyFill="1" applyBorder="1" applyAlignment="1" applyProtection="1">
      <alignment horizontal="center" vertical="center" wrapText="1"/>
      <protection locked="0"/>
    </xf>
    <xf numFmtId="0" fontId="10" fillId="0" borderId="21" xfId="0" applyNumberFormat="1" applyFont="1" applyFill="1" applyBorder="1" applyAlignment="1" applyProtection="1">
      <alignment horizontal="center" vertical="center" wrapText="1"/>
      <protection locked="0"/>
    </xf>
    <xf numFmtId="0" fontId="10" fillId="0" borderId="13" xfId="0" applyNumberFormat="1" applyFont="1" applyFill="1" applyBorder="1" applyAlignment="1" applyProtection="1">
      <alignment horizontal="center" vertical="center"/>
      <protection locked="0"/>
    </xf>
    <xf numFmtId="0" fontId="10" fillId="0" borderId="3" xfId="0" applyNumberFormat="1" applyFont="1" applyFill="1" applyBorder="1" applyAlignment="1" applyProtection="1">
      <alignment horizontal="center" vertical="center"/>
      <protection locked="0"/>
    </xf>
    <xf numFmtId="0" fontId="10" fillId="0" borderId="8" xfId="0" applyNumberFormat="1" applyFont="1" applyFill="1" applyBorder="1" applyAlignment="1" applyProtection="1">
      <alignment horizontal="center" vertical="center"/>
      <protection locked="0"/>
    </xf>
    <xf numFmtId="0" fontId="10" fillId="0" borderId="4" xfId="0" applyNumberFormat="1" applyFont="1" applyFill="1" applyBorder="1" applyAlignment="1" applyProtection="1">
      <alignment horizontal="center" vertical="center"/>
      <protection locked="0"/>
    </xf>
    <xf numFmtId="0" fontId="10" fillId="0" borderId="19" xfId="0" applyNumberFormat="1" applyFont="1" applyFill="1" applyBorder="1" applyAlignment="1" applyProtection="1">
      <alignment horizontal="center" vertical="center"/>
      <protection locked="0"/>
    </xf>
    <xf numFmtId="0" fontId="10" fillId="0" borderId="9" xfId="0" applyNumberFormat="1" applyFont="1" applyFill="1" applyBorder="1" applyAlignment="1" applyProtection="1">
      <alignment horizontal="center" vertical="center"/>
      <protection locked="0"/>
    </xf>
    <xf numFmtId="0" fontId="10" fillId="0" borderId="29" xfId="0" applyNumberFormat="1" applyFont="1" applyFill="1" applyBorder="1" applyAlignment="1" applyProtection="1">
      <alignment horizontal="center" vertical="center" wrapText="1"/>
      <protection locked="0"/>
    </xf>
    <xf numFmtId="0" fontId="10" fillId="0" borderId="7" xfId="0" applyNumberFormat="1" applyFont="1" applyFill="1" applyBorder="1" applyAlignment="1" applyProtection="1">
      <alignment horizontal="center" vertical="center"/>
      <protection locked="0"/>
    </xf>
    <xf numFmtId="0" fontId="10" fillId="0" borderId="2" xfId="0" applyNumberFormat="1" applyFont="1" applyFill="1" applyBorder="1" applyAlignment="1" applyProtection="1">
      <alignment horizontal="center"/>
      <protection locked="0"/>
    </xf>
    <xf numFmtId="0" fontId="10" fillId="0" borderId="7" xfId="0" applyNumberFormat="1" applyFont="1" applyFill="1" applyBorder="1" applyAlignment="1" applyProtection="1">
      <alignment horizontal="center"/>
      <protection locked="0"/>
    </xf>
    <xf numFmtId="0" fontId="10" fillId="0" borderId="4" xfId="0" applyNumberFormat="1" applyFont="1" applyFill="1" applyBorder="1" applyAlignment="1" applyProtection="1">
      <alignment horizontal="center" vertical="center" wrapText="1"/>
      <protection locked="0"/>
    </xf>
    <xf numFmtId="0" fontId="10" fillId="0" borderId="32" xfId="0" applyNumberFormat="1" applyFont="1" applyFill="1" applyBorder="1" applyAlignment="1" applyProtection="1">
      <alignment horizontal="center" vertical="center" wrapText="1"/>
      <protection locked="0"/>
    </xf>
    <xf numFmtId="0" fontId="10" fillId="0" borderId="31" xfId="0" applyNumberFormat="1" applyFont="1" applyFill="1" applyBorder="1" applyAlignment="1" applyProtection="1">
      <alignment horizontal="center" vertical="center" wrapText="1"/>
      <protection locked="0"/>
    </xf>
    <xf numFmtId="0" fontId="10" fillId="0" borderId="30" xfId="0" applyNumberFormat="1" applyFont="1" applyFill="1" applyBorder="1" applyAlignment="1" applyProtection="1">
      <alignment horizontal="center" vertical="center" wrapText="1"/>
      <protection locked="0"/>
    </xf>
    <xf numFmtId="0" fontId="10" fillId="0" borderId="31" xfId="0" applyNumberFormat="1" applyFont="1" applyFill="1" applyBorder="1" applyAlignment="1" applyProtection="1">
      <alignment vertical="center" wrapText="1"/>
      <protection locked="0"/>
    </xf>
    <xf numFmtId="0" fontId="10" fillId="0" borderId="30" xfId="0" applyNumberFormat="1" applyFont="1" applyFill="1" applyBorder="1" applyAlignment="1" applyProtection="1">
      <alignment vertical="center" wrapText="1"/>
      <protection locked="0"/>
    </xf>
    <xf numFmtId="0" fontId="10" fillId="0" borderId="33" xfId="0" applyNumberFormat="1" applyFont="1" applyFill="1" applyBorder="1" applyAlignment="1" applyProtection="1">
      <alignment horizontal="center" vertical="center" wrapText="1"/>
      <protection locked="0"/>
    </xf>
    <xf numFmtId="0" fontId="10" fillId="0" borderId="15" xfId="0" applyNumberFormat="1" applyFont="1" applyFill="1" applyBorder="1" applyAlignment="1" applyProtection="1">
      <alignment horizontal="center" vertical="center" wrapText="1"/>
      <protection locked="0"/>
    </xf>
    <xf numFmtId="0" fontId="10" fillId="0" borderId="37" xfId="0" applyNumberFormat="1" applyFont="1" applyFill="1" applyBorder="1" applyAlignment="1" applyProtection="1">
      <alignment horizontal="center" vertical="center" wrapText="1"/>
      <protection locked="0"/>
    </xf>
    <xf numFmtId="0" fontId="10" fillId="0" borderId="35" xfId="0" applyNumberFormat="1" applyFont="1" applyFill="1" applyBorder="1" applyAlignment="1" applyProtection="1">
      <alignment horizontal="center" vertical="center" wrapText="1"/>
      <protection locked="0"/>
    </xf>
    <xf numFmtId="0" fontId="10" fillId="0" borderId="36" xfId="0" applyNumberFormat="1" applyFont="1" applyFill="1" applyBorder="1" applyAlignment="1" applyProtection="1">
      <alignment horizontal="center" vertical="center" wrapText="1"/>
      <protection locked="0"/>
    </xf>
    <xf numFmtId="0" fontId="10" fillId="0" borderId="34" xfId="0" applyNumberFormat="1" applyFont="1" applyFill="1" applyBorder="1" applyAlignment="1" applyProtection="1">
      <alignment horizontal="center" vertical="center" wrapText="1"/>
      <protection locked="0"/>
    </xf>
    <xf numFmtId="0" fontId="10" fillId="0" borderId="40" xfId="0" applyNumberFormat="1" applyFont="1" applyFill="1" applyBorder="1" applyAlignment="1" applyProtection="1">
      <alignment horizontal="center" vertical="center" wrapText="1"/>
      <protection locked="0"/>
    </xf>
    <xf numFmtId="0" fontId="10" fillId="0" borderId="39" xfId="0" applyNumberFormat="1" applyFont="1" applyFill="1" applyBorder="1" applyAlignment="1" applyProtection="1">
      <alignment horizontal="center" vertical="center" wrapText="1"/>
      <protection locked="0"/>
    </xf>
    <xf numFmtId="0" fontId="0" fillId="0" borderId="44" xfId="0" applyBorder="1" applyAlignment="1">
      <alignment horizontal="center" vertical="center" wrapText="1"/>
    </xf>
    <xf numFmtId="0" fontId="23" fillId="0" borderId="29" xfId="9" applyFont="1" applyBorder="1" applyAlignment="1">
      <alignment horizontal="center" vertical="center"/>
    </xf>
    <xf numFmtId="0" fontId="23" fillId="0" borderId="12" xfId="0" applyFont="1" applyBorder="1" applyAlignment="1">
      <alignment horizontal="center" vertical="center"/>
    </xf>
    <xf numFmtId="0" fontId="13" fillId="0" borderId="0" xfId="7" applyNumberFormat="1" applyFont="1" applyFill="1" applyAlignment="1" applyProtection="1">
      <alignment horizontal="center" vertical="center"/>
      <protection locked="0"/>
    </xf>
    <xf numFmtId="0" fontId="13" fillId="0" borderId="0" xfId="0" applyNumberFormat="1" applyFont="1" applyAlignment="1" applyProtection="1">
      <alignment vertical="center"/>
      <protection locked="0"/>
    </xf>
    <xf numFmtId="0" fontId="10" fillId="0" borderId="0" xfId="0" applyNumberFormat="1" applyFont="1" applyBorder="1" applyAlignment="1" applyProtection="1">
      <alignment horizontal="center" vertical="center" wrapText="1"/>
      <protection locked="0"/>
    </xf>
    <xf numFmtId="0" fontId="10" fillId="0" borderId="1" xfId="0" applyNumberFormat="1" applyFont="1" applyBorder="1" applyAlignment="1" applyProtection="1">
      <alignment horizontal="center" vertical="center" wrapText="1"/>
      <protection locked="0"/>
    </xf>
    <xf numFmtId="0" fontId="10" fillId="0" borderId="3" xfId="0" applyNumberFormat="1" applyFont="1" applyBorder="1" applyAlignment="1" applyProtection="1">
      <alignment horizontal="center" vertical="center" wrapText="1"/>
      <protection locked="0"/>
    </xf>
    <xf numFmtId="0" fontId="10" fillId="0" borderId="8" xfId="0" applyNumberFormat="1" applyFont="1" applyBorder="1" applyAlignment="1" applyProtection="1">
      <alignment horizontal="center" vertical="center"/>
      <protection locked="0"/>
    </xf>
    <xf numFmtId="0" fontId="10" fillId="0" borderId="4" xfId="0" applyNumberFormat="1" applyFont="1" applyBorder="1" applyAlignment="1" applyProtection="1">
      <alignment horizontal="center" vertical="center" wrapText="1"/>
      <protection locked="0"/>
    </xf>
    <xf numFmtId="0" fontId="10" fillId="0" borderId="5" xfId="0" applyNumberFormat="1" applyFont="1" applyBorder="1" applyAlignment="1" applyProtection="1">
      <alignment vertical="center"/>
      <protection locked="0"/>
    </xf>
    <xf numFmtId="0" fontId="10" fillId="0" borderId="6" xfId="0" applyNumberFormat="1" applyFont="1" applyBorder="1" applyAlignment="1" applyProtection="1">
      <alignment vertical="center"/>
      <protection locked="0"/>
    </xf>
    <xf numFmtId="0" fontId="10" fillId="0" borderId="5" xfId="0" applyNumberFormat="1" applyFont="1" applyBorder="1" applyAlignment="1" applyProtection="1">
      <alignment horizontal="center" vertical="center" wrapText="1"/>
      <protection locked="0"/>
    </xf>
    <xf numFmtId="0" fontId="10" fillId="0" borderId="11" xfId="0" applyNumberFormat="1" applyFont="1" applyBorder="1" applyAlignment="1" applyProtection="1">
      <alignment horizontal="center" vertical="center" wrapText="1"/>
      <protection locked="0"/>
    </xf>
    <xf numFmtId="0" fontId="10" fillId="0" borderId="12" xfId="0" applyNumberFormat="1" applyFont="1" applyBorder="1" applyAlignment="1" applyProtection="1">
      <alignment horizontal="center" vertical="center" wrapText="1"/>
      <protection locked="0"/>
    </xf>
    <xf numFmtId="0" fontId="10" fillId="0" borderId="10" xfId="0" applyNumberFormat="1" applyFont="1" applyBorder="1" applyAlignment="1" applyProtection="1">
      <alignment horizontal="center" vertical="center" wrapText="1"/>
      <protection locked="0"/>
    </xf>
    <xf numFmtId="0" fontId="10" fillId="0" borderId="32" xfId="0" applyNumberFormat="1" applyFont="1" applyBorder="1" applyAlignment="1" applyProtection="1">
      <alignment horizontal="center" vertical="center" wrapText="1"/>
      <protection locked="0"/>
    </xf>
    <xf numFmtId="0" fontId="10" fillId="0" borderId="31" xfId="0" applyNumberFormat="1" applyFont="1" applyBorder="1" applyAlignment="1" applyProtection="1">
      <alignment horizontal="center" vertical="center" wrapText="1"/>
      <protection locked="0"/>
    </xf>
    <xf numFmtId="0" fontId="18" fillId="0" borderId="11" xfId="0" applyNumberFormat="1" applyFont="1" applyFill="1" applyBorder="1" applyAlignment="1" applyProtection="1">
      <alignment horizontal="center" vertical="center" wrapText="1"/>
      <protection locked="0"/>
    </xf>
    <xf numFmtId="0" fontId="18" fillId="0" borderId="9" xfId="0" applyNumberFormat="1" applyFont="1" applyFill="1" applyBorder="1" applyAlignment="1" applyProtection="1">
      <alignment horizontal="center" vertical="center" wrapText="1"/>
      <protection locked="0"/>
    </xf>
    <xf numFmtId="0" fontId="10" fillId="0" borderId="12" xfId="0" applyNumberFormat="1" applyFont="1" applyFill="1" applyBorder="1" applyAlignment="1" applyProtection="1">
      <alignment horizontal="center" vertical="center" wrapText="1"/>
      <protection locked="0"/>
    </xf>
    <xf numFmtId="0" fontId="10" fillId="0" borderId="10" xfId="0" applyNumberFormat="1" applyFont="1" applyFill="1" applyBorder="1" applyAlignment="1" applyProtection="1">
      <alignment horizontal="center" vertical="center" wrapText="1"/>
      <protection locked="0"/>
    </xf>
    <xf numFmtId="0" fontId="10" fillId="0" borderId="11" xfId="0" applyNumberFormat="1" applyFont="1" applyFill="1" applyBorder="1" applyAlignment="1" applyProtection="1">
      <alignment horizontal="center" vertical="center" wrapText="1"/>
      <protection locked="0"/>
    </xf>
    <xf numFmtId="0" fontId="10" fillId="0" borderId="18" xfId="0" applyNumberFormat="1" applyFont="1" applyBorder="1" applyAlignment="1" applyProtection="1">
      <alignment horizontal="center" vertical="center"/>
      <protection locked="0"/>
    </xf>
    <xf numFmtId="0" fontId="10" fillId="0" borderId="31" xfId="0" applyNumberFormat="1" applyFont="1" applyBorder="1" applyAlignment="1" applyProtection="1">
      <alignment horizontal="center" vertical="center"/>
      <protection locked="0"/>
    </xf>
    <xf numFmtId="0" fontId="10" fillId="0" borderId="30" xfId="0" applyNumberFormat="1" applyFont="1" applyBorder="1" applyAlignment="1" applyProtection="1">
      <alignment horizontal="center" vertical="center"/>
      <protection locked="0"/>
    </xf>
    <xf numFmtId="0" fontId="10" fillId="0" borderId="33" xfId="0" applyNumberFormat="1" applyFont="1" applyBorder="1" applyAlignment="1" applyProtection="1">
      <alignment horizontal="center" vertical="center"/>
      <protection locked="0"/>
    </xf>
    <xf numFmtId="0" fontId="10" fillId="0" borderId="38" xfId="0" applyNumberFormat="1" applyFont="1" applyFill="1" applyBorder="1" applyAlignment="1" applyProtection="1">
      <alignment horizontal="center" vertical="center" wrapText="1"/>
      <protection locked="0"/>
    </xf>
    <xf numFmtId="0" fontId="10" fillId="0" borderId="8" xfId="0" applyNumberFormat="1" applyFont="1" applyFill="1" applyBorder="1" applyAlignment="1" applyProtection="1">
      <alignment horizontal="center" vertical="center" wrapText="1"/>
      <protection locked="0"/>
    </xf>
    <xf numFmtId="0" fontId="18" fillId="0" borderId="11" xfId="0" applyNumberFormat="1" applyFont="1" applyBorder="1" applyAlignment="1" applyProtection="1">
      <alignment horizontal="center" vertical="center" wrapText="1"/>
      <protection locked="0"/>
    </xf>
    <xf numFmtId="0" fontId="18" fillId="0" borderId="9" xfId="0" applyNumberFormat="1" applyFont="1" applyBorder="1" applyAlignment="1" applyProtection="1">
      <alignment horizontal="center" vertical="center" wrapText="1"/>
      <protection locked="0"/>
    </xf>
    <xf numFmtId="0" fontId="11" fillId="0" borderId="11" xfId="0" applyNumberFormat="1" applyFont="1" applyBorder="1" applyAlignment="1" applyProtection="1">
      <alignment horizontal="center" vertical="center" wrapText="1"/>
      <protection locked="0"/>
    </xf>
    <xf numFmtId="0" fontId="18" fillId="0" borderId="23" xfId="0" applyNumberFormat="1" applyFont="1" applyBorder="1" applyAlignment="1" applyProtection="1">
      <alignment horizontal="center" vertical="center" wrapText="1"/>
      <protection locked="0"/>
    </xf>
    <xf numFmtId="0" fontId="11" fillId="0" borderId="2" xfId="0" applyNumberFormat="1" applyFont="1" applyBorder="1" applyAlignment="1" applyProtection="1">
      <alignment horizontal="center" vertical="center" wrapText="1"/>
      <protection locked="0"/>
    </xf>
    <xf numFmtId="0" fontId="11" fillId="0" borderId="0" xfId="0" applyNumberFormat="1" applyFont="1" applyBorder="1" applyAlignment="1" applyProtection="1">
      <alignment horizontal="center" vertical="center" wrapText="1"/>
      <protection locked="0"/>
    </xf>
    <xf numFmtId="0" fontId="11" fillId="0" borderId="7" xfId="0" applyNumberFormat="1" applyFont="1" applyBorder="1" applyAlignment="1" applyProtection="1">
      <alignment horizontal="center" vertical="center" wrapText="1"/>
      <protection locked="0"/>
    </xf>
    <xf numFmtId="0" fontId="11" fillId="0" borderId="1" xfId="0" applyNumberFormat="1" applyFont="1" applyBorder="1" applyAlignment="1" applyProtection="1">
      <alignment horizontal="center" vertical="center" wrapText="1"/>
      <protection locked="0"/>
    </xf>
    <xf numFmtId="0" fontId="11" fillId="0" borderId="13" xfId="0" applyNumberFormat="1" applyFont="1" applyBorder="1" applyAlignment="1" applyProtection="1">
      <alignment horizontal="center" vertical="center" wrapText="1"/>
      <protection locked="0"/>
    </xf>
    <xf numFmtId="0" fontId="13" fillId="0" borderId="0" xfId="7" applyNumberFormat="1" applyFont="1" applyFill="1" applyAlignment="1" applyProtection="1">
      <alignment horizontal="center" vertical="center" wrapText="1"/>
      <protection locked="0"/>
    </xf>
    <xf numFmtId="0" fontId="11" fillId="0" borderId="5" xfId="0" applyNumberFormat="1" applyFont="1" applyBorder="1" applyAlignment="1" applyProtection="1">
      <alignment horizontal="center" vertical="center"/>
      <protection locked="0"/>
    </xf>
    <xf numFmtId="0" fontId="11" fillId="0" borderId="31" xfId="0" applyNumberFormat="1" applyFont="1" applyBorder="1" applyAlignment="1" applyProtection="1">
      <alignment horizontal="center" vertical="center"/>
      <protection locked="0"/>
    </xf>
    <xf numFmtId="0" fontId="18" fillId="0" borderId="12" xfId="0" applyNumberFormat="1" applyFont="1" applyBorder="1" applyAlignment="1" applyProtection="1">
      <alignment horizontal="center" vertical="center" wrapText="1"/>
      <protection locked="0"/>
    </xf>
    <xf numFmtId="0" fontId="18" fillId="0" borderId="10" xfId="0" applyNumberFormat="1" applyFont="1" applyBorder="1" applyAlignment="1" applyProtection="1">
      <alignment horizontal="center" vertical="center" wrapText="1"/>
      <protection locked="0"/>
    </xf>
    <xf numFmtId="0" fontId="11" fillId="0" borderId="26" xfId="0" applyNumberFormat="1" applyFont="1" applyBorder="1" applyAlignment="1" applyProtection="1">
      <alignment horizontal="center" vertical="center" wrapText="1"/>
      <protection locked="0"/>
    </xf>
    <xf numFmtId="0" fontId="11" fillId="0" borderId="21" xfId="0" applyNumberFormat="1" applyFont="1" applyBorder="1" applyAlignment="1" applyProtection="1">
      <alignment horizontal="center" vertical="center" wrapText="1"/>
      <protection locked="0"/>
    </xf>
  </cellXfs>
  <cellStyles count="11">
    <cellStyle name="sample" xfId="2"/>
    <cellStyle name="一般" xfId="0" builtinId="0"/>
    <cellStyle name="一般 2" xfId="6"/>
    <cellStyle name="一般 4" xfId="7"/>
    <cellStyle name="一般_6-9" xfId="10"/>
    <cellStyle name="一般_CLOS01" xfId="9"/>
    <cellStyle name="一般_二.存款貨幣機構存款餘額xls_bs5" xfId="3"/>
    <cellStyle name="千分位" xfId="8" builtinId="3"/>
    <cellStyle name="千分位 2" xfId="5"/>
    <cellStyle name="年資料" xfId="4"/>
    <cellStyle name="貨幣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view="pageBreakPreview" zoomScaleNormal="110" zoomScaleSheetLayoutView="100" workbookViewId="0">
      <pane xSplit="1" ySplit="5" topLeftCell="D30" activePane="bottomRight" state="frozen"/>
      <selection activeCell="P17" sqref="P17"/>
      <selection pane="topRight" activeCell="P17" sqref="P17"/>
      <selection pane="bottomLeft" activeCell="P17" sqref="P17"/>
      <selection pane="bottomRight" activeCell="Q25" sqref="Q25"/>
    </sheetView>
  </sheetViews>
  <sheetFormatPr defaultColWidth="9" defaultRowHeight="12.75"/>
  <cols>
    <col min="1" max="1" width="18.875" style="267" customWidth="1"/>
    <col min="2" max="8" width="9.875" style="10" customWidth="1"/>
    <col min="9" max="17" width="9.625" style="10" customWidth="1"/>
    <col min="18" max="16384" width="9" style="10"/>
  </cols>
  <sheetData>
    <row r="1" spans="1:17" ht="18" customHeight="1">
      <c r="A1" s="47" t="s">
        <v>182</v>
      </c>
      <c r="B1" s="267"/>
      <c r="C1" s="267"/>
      <c r="D1" s="267"/>
      <c r="E1" s="267"/>
      <c r="F1" s="267"/>
      <c r="G1" s="267"/>
      <c r="H1" s="267"/>
      <c r="I1" s="267"/>
      <c r="J1" s="267"/>
      <c r="K1" s="267"/>
      <c r="L1" s="267"/>
      <c r="M1" s="267"/>
      <c r="N1" s="267"/>
      <c r="O1" s="267"/>
      <c r="P1" s="47"/>
      <c r="Q1" s="71" t="s">
        <v>0</v>
      </c>
    </row>
    <row r="2" spans="1:17" s="17" customFormat="1" ht="24.95" customHeight="1">
      <c r="A2" s="364" t="s">
        <v>206</v>
      </c>
      <c r="B2" s="364"/>
      <c r="C2" s="364"/>
      <c r="D2" s="364"/>
      <c r="E2" s="364"/>
      <c r="F2" s="364"/>
      <c r="G2" s="364"/>
      <c r="H2" s="364" t="s">
        <v>21</v>
      </c>
      <c r="I2" s="364"/>
      <c r="J2" s="364"/>
      <c r="K2" s="364"/>
      <c r="L2" s="364"/>
      <c r="M2" s="364"/>
      <c r="N2" s="364"/>
      <c r="O2" s="364"/>
      <c r="P2" s="364"/>
      <c r="Q2" s="364"/>
    </row>
    <row r="3" spans="1:17" ht="15" customHeight="1" thickBot="1">
      <c r="A3" s="69"/>
      <c r="B3" s="51"/>
      <c r="C3" s="51"/>
      <c r="D3" s="49"/>
      <c r="E3" s="49"/>
      <c r="F3" s="51"/>
      <c r="H3" s="51" t="s">
        <v>207</v>
      </c>
      <c r="I3" s="51"/>
      <c r="J3" s="51"/>
      <c r="K3" s="51"/>
      <c r="L3" s="51"/>
      <c r="M3" s="51"/>
      <c r="N3" s="51"/>
      <c r="O3" s="267"/>
      <c r="P3" s="267"/>
      <c r="Q3" s="51" t="s">
        <v>20</v>
      </c>
    </row>
    <row r="4" spans="1:17" s="14" customFormat="1" ht="30" customHeight="1">
      <c r="A4" s="365" t="s">
        <v>208</v>
      </c>
      <c r="B4" s="54" t="s">
        <v>483</v>
      </c>
      <c r="C4" s="275" t="s">
        <v>209</v>
      </c>
      <c r="D4" s="275" t="s">
        <v>538</v>
      </c>
      <c r="E4" s="275" t="s">
        <v>210</v>
      </c>
      <c r="F4" s="275" t="s">
        <v>539</v>
      </c>
      <c r="G4" s="275" t="s">
        <v>540</v>
      </c>
      <c r="H4" s="54" t="s">
        <v>211</v>
      </c>
      <c r="I4" s="275" t="s">
        <v>541</v>
      </c>
      <c r="J4" s="275" t="s">
        <v>542</v>
      </c>
      <c r="K4" s="275" t="s">
        <v>212</v>
      </c>
      <c r="L4" s="275" t="s">
        <v>213</v>
      </c>
      <c r="M4" s="64" t="s">
        <v>704</v>
      </c>
      <c r="N4" s="275" t="s">
        <v>543</v>
      </c>
      <c r="O4" s="275" t="s">
        <v>214</v>
      </c>
      <c r="P4" s="64" t="s">
        <v>705</v>
      </c>
      <c r="Q4" s="64" t="s">
        <v>215</v>
      </c>
    </row>
    <row r="5" spans="1:17" s="14" customFormat="1" ht="70.7" customHeight="1" thickBot="1">
      <c r="A5" s="366"/>
      <c r="B5" s="178" t="s">
        <v>2</v>
      </c>
      <c r="C5" s="177" t="s">
        <v>19</v>
      </c>
      <c r="D5" s="177" t="s">
        <v>18</v>
      </c>
      <c r="E5" s="177" t="s">
        <v>17</v>
      </c>
      <c r="F5" s="177" t="s">
        <v>16</v>
      </c>
      <c r="G5" s="177" t="s">
        <v>15</v>
      </c>
      <c r="H5" s="178" t="s">
        <v>14</v>
      </c>
      <c r="I5" s="177" t="s">
        <v>13</v>
      </c>
      <c r="J5" s="177" t="s">
        <v>12</v>
      </c>
      <c r="K5" s="177" t="s">
        <v>823</v>
      </c>
      <c r="L5" s="177" t="s">
        <v>826</v>
      </c>
      <c r="M5" s="179" t="s">
        <v>736</v>
      </c>
      <c r="N5" s="177" t="s">
        <v>11</v>
      </c>
      <c r="O5" s="177" t="s">
        <v>10</v>
      </c>
      <c r="P5" s="179" t="s">
        <v>737</v>
      </c>
      <c r="Q5" s="179" t="s">
        <v>9</v>
      </c>
    </row>
    <row r="6" spans="1:17" ht="21" customHeight="1">
      <c r="A6" s="62" t="s">
        <v>185</v>
      </c>
      <c r="B6" s="180">
        <v>371</v>
      </c>
      <c r="C6" s="181">
        <v>249</v>
      </c>
      <c r="D6" s="181">
        <v>6</v>
      </c>
      <c r="E6" s="181">
        <v>0</v>
      </c>
      <c r="F6" s="181">
        <v>11</v>
      </c>
      <c r="G6" s="181">
        <v>74</v>
      </c>
      <c r="H6" s="181">
        <v>1</v>
      </c>
      <c r="I6" s="181">
        <v>5</v>
      </c>
      <c r="J6" s="181">
        <v>0</v>
      </c>
      <c r="K6" s="181">
        <v>9</v>
      </c>
      <c r="L6" s="181">
        <v>16</v>
      </c>
      <c r="M6" s="181">
        <v>0</v>
      </c>
      <c r="N6" s="181">
        <v>0</v>
      </c>
      <c r="O6" s="181">
        <v>0</v>
      </c>
      <c r="P6" s="182">
        <v>0</v>
      </c>
      <c r="Q6" s="181">
        <v>0</v>
      </c>
    </row>
    <row r="7" spans="1:17" ht="21" customHeight="1">
      <c r="A7" s="62" t="s">
        <v>186</v>
      </c>
      <c r="B7" s="180">
        <v>375</v>
      </c>
      <c r="C7" s="181">
        <v>255</v>
      </c>
      <c r="D7" s="181">
        <v>4</v>
      </c>
      <c r="E7" s="181">
        <v>0</v>
      </c>
      <c r="F7" s="181">
        <v>11</v>
      </c>
      <c r="G7" s="181">
        <v>74</v>
      </c>
      <c r="H7" s="181">
        <v>1</v>
      </c>
      <c r="I7" s="181">
        <v>5</v>
      </c>
      <c r="J7" s="181">
        <v>0</v>
      </c>
      <c r="K7" s="181">
        <v>9</v>
      </c>
      <c r="L7" s="181">
        <v>16</v>
      </c>
      <c r="M7" s="181">
        <v>0</v>
      </c>
      <c r="N7" s="181">
        <v>0</v>
      </c>
      <c r="O7" s="181">
        <v>0</v>
      </c>
      <c r="P7" s="181">
        <v>0</v>
      </c>
      <c r="Q7" s="181">
        <v>0</v>
      </c>
    </row>
    <row r="8" spans="1:17" ht="21" customHeight="1">
      <c r="A8" s="62" t="s">
        <v>187</v>
      </c>
      <c r="B8" s="180">
        <v>376</v>
      </c>
      <c r="C8" s="181">
        <v>256</v>
      </c>
      <c r="D8" s="181">
        <v>4</v>
      </c>
      <c r="E8" s="181">
        <v>0</v>
      </c>
      <c r="F8" s="181">
        <v>11</v>
      </c>
      <c r="G8" s="181">
        <v>74</v>
      </c>
      <c r="H8" s="181">
        <v>1</v>
      </c>
      <c r="I8" s="181">
        <v>5</v>
      </c>
      <c r="J8" s="181">
        <v>0</v>
      </c>
      <c r="K8" s="181">
        <v>9</v>
      </c>
      <c r="L8" s="181">
        <v>16</v>
      </c>
      <c r="M8" s="181">
        <v>0</v>
      </c>
      <c r="N8" s="181">
        <v>0</v>
      </c>
      <c r="O8" s="181">
        <v>0</v>
      </c>
      <c r="P8" s="181">
        <v>0</v>
      </c>
      <c r="Q8" s="181">
        <v>0</v>
      </c>
    </row>
    <row r="9" spans="1:17" ht="21" customHeight="1">
      <c r="A9" s="62" t="s">
        <v>188</v>
      </c>
      <c r="B9" s="180">
        <v>381</v>
      </c>
      <c r="C9" s="181">
        <v>264</v>
      </c>
      <c r="D9" s="181">
        <v>1</v>
      </c>
      <c r="E9" s="181">
        <v>0</v>
      </c>
      <c r="F9" s="181">
        <v>11</v>
      </c>
      <c r="G9" s="181">
        <v>74</v>
      </c>
      <c r="H9" s="181">
        <v>1</v>
      </c>
      <c r="I9" s="181">
        <v>5</v>
      </c>
      <c r="J9" s="181">
        <v>0</v>
      </c>
      <c r="K9" s="181">
        <v>9</v>
      </c>
      <c r="L9" s="181">
        <v>16</v>
      </c>
      <c r="M9" s="181">
        <v>0</v>
      </c>
      <c r="N9" s="181">
        <v>0</v>
      </c>
      <c r="O9" s="181">
        <v>0</v>
      </c>
      <c r="P9" s="181">
        <v>0</v>
      </c>
      <c r="Q9" s="181">
        <v>0</v>
      </c>
    </row>
    <row r="10" spans="1:17" ht="21" customHeight="1">
      <c r="A10" s="62" t="s">
        <v>189</v>
      </c>
      <c r="B10" s="180">
        <v>383</v>
      </c>
      <c r="C10" s="181">
        <v>267</v>
      </c>
      <c r="D10" s="181">
        <v>0</v>
      </c>
      <c r="E10" s="181">
        <v>0</v>
      </c>
      <c r="F10" s="181">
        <v>11</v>
      </c>
      <c r="G10" s="181">
        <v>74</v>
      </c>
      <c r="H10" s="181">
        <v>1</v>
      </c>
      <c r="I10" s="181">
        <v>5</v>
      </c>
      <c r="J10" s="181">
        <v>0</v>
      </c>
      <c r="K10" s="181">
        <v>9</v>
      </c>
      <c r="L10" s="181">
        <v>16</v>
      </c>
      <c r="M10" s="181">
        <v>0</v>
      </c>
      <c r="N10" s="181">
        <v>0</v>
      </c>
      <c r="O10" s="181">
        <v>0</v>
      </c>
      <c r="P10" s="181">
        <v>0</v>
      </c>
      <c r="Q10" s="181">
        <v>0</v>
      </c>
    </row>
    <row r="11" spans="1:17" ht="21" customHeight="1">
      <c r="A11" s="62" t="s">
        <v>190</v>
      </c>
      <c r="B11" s="180">
        <v>387</v>
      </c>
      <c r="C11" s="181">
        <v>270</v>
      </c>
      <c r="D11" s="181">
        <v>0</v>
      </c>
      <c r="E11" s="181">
        <v>0</v>
      </c>
      <c r="F11" s="181">
        <v>11</v>
      </c>
      <c r="G11" s="181">
        <v>75</v>
      </c>
      <c r="H11" s="181">
        <v>1</v>
      </c>
      <c r="I11" s="181">
        <v>5</v>
      </c>
      <c r="J11" s="181">
        <v>0</v>
      </c>
      <c r="K11" s="181">
        <v>9</v>
      </c>
      <c r="L11" s="181">
        <v>16</v>
      </c>
      <c r="M11" s="181">
        <v>0</v>
      </c>
      <c r="N11" s="181">
        <v>0</v>
      </c>
      <c r="O11" s="181">
        <v>0</v>
      </c>
      <c r="P11" s="181">
        <v>0</v>
      </c>
      <c r="Q11" s="181">
        <v>0</v>
      </c>
    </row>
    <row r="12" spans="1:17" ht="21" customHeight="1">
      <c r="A12" s="62" t="s">
        <v>216</v>
      </c>
      <c r="B12" s="180">
        <v>385</v>
      </c>
      <c r="C12" s="181">
        <v>268</v>
      </c>
      <c r="D12" s="181">
        <v>0</v>
      </c>
      <c r="E12" s="181">
        <v>0</v>
      </c>
      <c r="F12" s="181">
        <v>11</v>
      </c>
      <c r="G12" s="181">
        <v>75</v>
      </c>
      <c r="H12" s="181">
        <v>1</v>
      </c>
      <c r="I12" s="181">
        <v>5</v>
      </c>
      <c r="J12" s="181">
        <v>0</v>
      </c>
      <c r="K12" s="181">
        <v>9</v>
      </c>
      <c r="L12" s="181">
        <v>16</v>
      </c>
      <c r="M12" s="181">
        <v>0</v>
      </c>
      <c r="N12" s="181">
        <v>0</v>
      </c>
      <c r="O12" s="181">
        <v>0</v>
      </c>
      <c r="P12" s="181">
        <v>0</v>
      </c>
      <c r="Q12" s="181">
        <v>0</v>
      </c>
    </row>
    <row r="13" spans="1:17" ht="21" customHeight="1">
      <c r="A13" s="62" t="s">
        <v>544</v>
      </c>
      <c r="B13" s="180">
        <v>385</v>
      </c>
      <c r="C13" s="181">
        <v>267</v>
      </c>
      <c r="D13" s="181">
        <v>0</v>
      </c>
      <c r="E13" s="181">
        <v>0</v>
      </c>
      <c r="F13" s="181">
        <v>11</v>
      </c>
      <c r="G13" s="181">
        <v>76</v>
      </c>
      <c r="H13" s="181">
        <v>1</v>
      </c>
      <c r="I13" s="181">
        <v>5</v>
      </c>
      <c r="J13" s="181">
        <v>0</v>
      </c>
      <c r="K13" s="181">
        <v>9</v>
      </c>
      <c r="L13" s="181">
        <v>16</v>
      </c>
      <c r="M13" s="181">
        <v>0</v>
      </c>
      <c r="N13" s="181">
        <v>0</v>
      </c>
      <c r="O13" s="181">
        <v>0</v>
      </c>
      <c r="P13" s="181">
        <v>0</v>
      </c>
      <c r="Q13" s="181">
        <v>0</v>
      </c>
    </row>
    <row r="14" spans="1:17" ht="21" customHeight="1">
      <c r="A14" s="62" t="s">
        <v>545</v>
      </c>
      <c r="B14" s="183">
        <v>387</v>
      </c>
      <c r="C14" s="184">
        <v>267</v>
      </c>
      <c r="D14" s="184">
        <v>0</v>
      </c>
      <c r="E14" s="184">
        <v>0</v>
      </c>
      <c r="F14" s="184">
        <v>12</v>
      </c>
      <c r="G14" s="184">
        <v>77</v>
      </c>
      <c r="H14" s="184">
        <v>1</v>
      </c>
      <c r="I14" s="184">
        <v>5</v>
      </c>
      <c r="J14" s="184">
        <v>0</v>
      </c>
      <c r="K14" s="184">
        <v>9</v>
      </c>
      <c r="L14" s="184">
        <v>16</v>
      </c>
      <c r="M14" s="184">
        <v>0</v>
      </c>
      <c r="N14" s="184">
        <v>0</v>
      </c>
      <c r="O14" s="184">
        <v>0</v>
      </c>
      <c r="P14" s="184">
        <v>0</v>
      </c>
      <c r="Q14" s="184">
        <v>0</v>
      </c>
    </row>
    <row r="15" spans="1:17" ht="21" customHeight="1">
      <c r="A15" s="62" t="s">
        <v>698</v>
      </c>
      <c r="B15" s="180">
        <f>SUM(C15:Q15)</f>
        <v>384</v>
      </c>
      <c r="C15" s="181">
        <f>SUM(C16:C28)</f>
        <v>263</v>
      </c>
      <c r="D15" s="181">
        <f>SUM(D16:D28)</f>
        <v>0</v>
      </c>
      <c r="E15" s="181">
        <f t="shared" ref="E15:Q15" si="0">SUM(E16:E28)</f>
        <v>0</v>
      </c>
      <c r="F15" s="181">
        <f t="shared" si="0"/>
        <v>13</v>
      </c>
      <c r="G15" s="181">
        <f t="shared" si="0"/>
        <v>77</v>
      </c>
      <c r="H15" s="181">
        <f t="shared" si="0"/>
        <v>1</v>
      </c>
      <c r="I15" s="181">
        <f t="shared" si="0"/>
        <v>5</v>
      </c>
      <c r="J15" s="181">
        <f t="shared" si="0"/>
        <v>0</v>
      </c>
      <c r="K15" s="181">
        <f t="shared" si="0"/>
        <v>9</v>
      </c>
      <c r="L15" s="181">
        <f t="shared" si="0"/>
        <v>16</v>
      </c>
      <c r="M15" s="181">
        <f t="shared" ref="M15" si="1">SUM(M16:M28)</f>
        <v>0</v>
      </c>
      <c r="N15" s="181">
        <f t="shared" si="0"/>
        <v>0</v>
      </c>
      <c r="O15" s="181">
        <f t="shared" si="0"/>
        <v>0</v>
      </c>
      <c r="P15" s="181">
        <f t="shared" ref="P15" si="2">SUM(P16:P28)</f>
        <v>0</v>
      </c>
      <c r="Q15" s="181">
        <f t="shared" si="0"/>
        <v>0</v>
      </c>
    </row>
    <row r="16" spans="1:17" ht="21" customHeight="1">
      <c r="A16" s="185" t="s">
        <v>191</v>
      </c>
      <c r="B16" s="183">
        <f>SUM(C16:Q16)</f>
        <v>119</v>
      </c>
      <c r="C16" s="181">
        <v>83</v>
      </c>
      <c r="D16" s="181">
        <v>0</v>
      </c>
      <c r="E16" s="181">
        <v>0</v>
      </c>
      <c r="F16" s="181">
        <v>8</v>
      </c>
      <c r="G16" s="181">
        <v>8</v>
      </c>
      <c r="H16" s="181">
        <v>0</v>
      </c>
      <c r="I16" s="181">
        <v>5</v>
      </c>
      <c r="J16" s="181">
        <v>0</v>
      </c>
      <c r="K16" s="181">
        <v>4</v>
      </c>
      <c r="L16" s="181">
        <v>11</v>
      </c>
      <c r="M16" s="181">
        <v>0</v>
      </c>
      <c r="N16" s="181">
        <v>0</v>
      </c>
      <c r="O16" s="181">
        <v>0</v>
      </c>
      <c r="P16" s="181">
        <v>0</v>
      </c>
      <c r="Q16" s="181">
        <v>0</v>
      </c>
    </row>
    <row r="17" spans="1:17" ht="21" customHeight="1">
      <c r="A17" s="185" t="s">
        <v>192</v>
      </c>
      <c r="B17" s="183">
        <f>SUM(C17:Q17)</f>
        <v>77</v>
      </c>
      <c r="C17" s="181">
        <v>67</v>
      </c>
      <c r="D17" s="181">
        <v>0</v>
      </c>
      <c r="E17" s="181">
        <v>0</v>
      </c>
      <c r="F17" s="181">
        <v>0</v>
      </c>
      <c r="G17" s="181">
        <v>4</v>
      </c>
      <c r="H17" s="181">
        <v>0</v>
      </c>
      <c r="I17" s="181">
        <v>0</v>
      </c>
      <c r="J17" s="181">
        <v>0</v>
      </c>
      <c r="K17" s="181">
        <v>3</v>
      </c>
      <c r="L17" s="181">
        <v>3</v>
      </c>
      <c r="M17" s="181">
        <v>0</v>
      </c>
      <c r="N17" s="181">
        <v>0</v>
      </c>
      <c r="O17" s="181">
        <v>0</v>
      </c>
      <c r="P17" s="181">
        <v>0</v>
      </c>
      <c r="Q17" s="181">
        <v>0</v>
      </c>
    </row>
    <row r="18" spans="1:17" ht="21" customHeight="1">
      <c r="A18" s="185" t="s">
        <v>193</v>
      </c>
      <c r="B18" s="183">
        <f>SUM(C18:Q18)</f>
        <v>13</v>
      </c>
      <c r="C18" s="181">
        <v>4</v>
      </c>
      <c r="D18" s="181">
        <v>0</v>
      </c>
      <c r="E18" s="181">
        <v>0</v>
      </c>
      <c r="F18" s="181">
        <v>0</v>
      </c>
      <c r="G18" s="181">
        <v>9</v>
      </c>
      <c r="H18" s="181">
        <v>0</v>
      </c>
      <c r="I18" s="181">
        <v>0</v>
      </c>
      <c r="J18" s="181">
        <v>0</v>
      </c>
      <c r="K18" s="181">
        <v>0</v>
      </c>
      <c r="L18" s="181">
        <v>0</v>
      </c>
      <c r="M18" s="181">
        <v>0</v>
      </c>
      <c r="N18" s="181">
        <v>0</v>
      </c>
      <c r="O18" s="181">
        <v>0</v>
      </c>
      <c r="P18" s="181">
        <v>0</v>
      </c>
      <c r="Q18" s="181">
        <v>0</v>
      </c>
    </row>
    <row r="19" spans="1:17" ht="21" customHeight="1">
      <c r="A19" s="185" t="s">
        <v>194</v>
      </c>
      <c r="B19" s="183">
        <f t="shared" ref="B19:B28" si="3">SUM(C19:Q19)</f>
        <v>17</v>
      </c>
      <c r="C19" s="181">
        <v>12</v>
      </c>
      <c r="D19" s="181">
        <v>0</v>
      </c>
      <c r="E19" s="181">
        <v>0</v>
      </c>
      <c r="F19" s="181">
        <v>1</v>
      </c>
      <c r="G19" s="181">
        <v>4</v>
      </c>
      <c r="H19" s="181">
        <v>0</v>
      </c>
      <c r="I19" s="181">
        <v>0</v>
      </c>
      <c r="J19" s="181">
        <v>0</v>
      </c>
      <c r="K19" s="181">
        <v>0</v>
      </c>
      <c r="L19" s="181">
        <v>0</v>
      </c>
      <c r="M19" s="181">
        <v>0</v>
      </c>
      <c r="N19" s="181">
        <v>0</v>
      </c>
      <c r="O19" s="181">
        <v>0</v>
      </c>
      <c r="P19" s="181">
        <v>0</v>
      </c>
      <c r="Q19" s="181">
        <v>0</v>
      </c>
    </row>
    <row r="20" spans="1:17" ht="21" customHeight="1">
      <c r="A20" s="185" t="s">
        <v>195</v>
      </c>
      <c r="B20" s="183">
        <f t="shared" si="3"/>
        <v>35</v>
      </c>
      <c r="C20" s="181">
        <v>22</v>
      </c>
      <c r="D20" s="181">
        <v>0</v>
      </c>
      <c r="E20" s="181">
        <v>0</v>
      </c>
      <c r="F20" s="181">
        <v>2</v>
      </c>
      <c r="G20" s="181">
        <v>10</v>
      </c>
      <c r="H20" s="181">
        <v>0</v>
      </c>
      <c r="I20" s="181">
        <v>0</v>
      </c>
      <c r="J20" s="181">
        <v>0</v>
      </c>
      <c r="K20" s="181">
        <v>1</v>
      </c>
      <c r="L20" s="181">
        <v>0</v>
      </c>
      <c r="M20" s="181">
        <v>0</v>
      </c>
      <c r="N20" s="181">
        <v>0</v>
      </c>
      <c r="O20" s="181">
        <v>0</v>
      </c>
      <c r="P20" s="181">
        <v>0</v>
      </c>
      <c r="Q20" s="181">
        <v>0</v>
      </c>
    </row>
    <row r="21" spans="1:17" ht="21" customHeight="1">
      <c r="A21" s="185" t="s">
        <v>196</v>
      </c>
      <c r="B21" s="183">
        <f t="shared" si="3"/>
        <v>19</v>
      </c>
      <c r="C21" s="181">
        <v>10</v>
      </c>
      <c r="D21" s="181">
        <v>0</v>
      </c>
      <c r="E21" s="181">
        <v>0</v>
      </c>
      <c r="F21" s="181">
        <v>0</v>
      </c>
      <c r="G21" s="181">
        <v>8</v>
      </c>
      <c r="H21" s="181">
        <v>1</v>
      </c>
      <c r="I21" s="181">
        <v>0</v>
      </c>
      <c r="J21" s="181">
        <v>0</v>
      </c>
      <c r="K21" s="181">
        <v>0</v>
      </c>
      <c r="L21" s="181">
        <v>0</v>
      </c>
      <c r="M21" s="181">
        <v>0</v>
      </c>
      <c r="N21" s="181">
        <v>0</v>
      </c>
      <c r="O21" s="181">
        <v>0</v>
      </c>
      <c r="P21" s="181">
        <v>0</v>
      </c>
      <c r="Q21" s="181">
        <v>0</v>
      </c>
    </row>
    <row r="22" spans="1:17" ht="21" customHeight="1">
      <c r="A22" s="185" t="s">
        <v>197</v>
      </c>
      <c r="B22" s="183">
        <f t="shared" si="3"/>
        <v>34</v>
      </c>
      <c r="C22" s="181">
        <v>24</v>
      </c>
      <c r="D22" s="181">
        <v>0</v>
      </c>
      <c r="E22" s="181">
        <v>0</v>
      </c>
      <c r="F22" s="181">
        <v>0</v>
      </c>
      <c r="G22" s="181">
        <v>10</v>
      </c>
      <c r="H22" s="181">
        <v>0</v>
      </c>
      <c r="I22" s="181">
        <v>0</v>
      </c>
      <c r="J22" s="181">
        <v>0</v>
      </c>
      <c r="K22" s="181">
        <v>0</v>
      </c>
      <c r="L22" s="181">
        <v>0</v>
      </c>
      <c r="M22" s="181">
        <v>0</v>
      </c>
      <c r="N22" s="181">
        <v>0</v>
      </c>
      <c r="O22" s="181">
        <v>0</v>
      </c>
      <c r="P22" s="181">
        <v>0</v>
      </c>
      <c r="Q22" s="181">
        <v>0</v>
      </c>
    </row>
    <row r="23" spans="1:17" ht="21" customHeight="1">
      <c r="A23" s="185" t="s">
        <v>198</v>
      </c>
      <c r="B23" s="183">
        <f t="shared" si="3"/>
        <v>23</v>
      </c>
      <c r="C23" s="181">
        <v>15</v>
      </c>
      <c r="D23" s="181">
        <v>0</v>
      </c>
      <c r="E23" s="181">
        <v>0</v>
      </c>
      <c r="F23" s="181">
        <v>1</v>
      </c>
      <c r="G23" s="181">
        <v>7</v>
      </c>
      <c r="H23" s="181">
        <v>0</v>
      </c>
      <c r="I23" s="181">
        <v>0</v>
      </c>
      <c r="J23" s="181">
        <v>0</v>
      </c>
      <c r="K23" s="181">
        <v>0</v>
      </c>
      <c r="L23" s="181">
        <v>0</v>
      </c>
      <c r="M23" s="181">
        <v>0</v>
      </c>
      <c r="N23" s="181">
        <v>0</v>
      </c>
      <c r="O23" s="181">
        <v>0</v>
      </c>
      <c r="P23" s="181">
        <v>0</v>
      </c>
      <c r="Q23" s="181">
        <v>0</v>
      </c>
    </row>
    <row r="24" spans="1:17" ht="21" customHeight="1">
      <c r="A24" s="185" t="s">
        <v>199</v>
      </c>
      <c r="B24" s="183">
        <f t="shared" si="3"/>
        <v>16</v>
      </c>
      <c r="C24" s="181">
        <v>11</v>
      </c>
      <c r="D24" s="181">
        <v>0</v>
      </c>
      <c r="E24" s="181">
        <v>0</v>
      </c>
      <c r="F24" s="181">
        <v>0</v>
      </c>
      <c r="G24" s="181">
        <v>5</v>
      </c>
      <c r="H24" s="181">
        <v>0</v>
      </c>
      <c r="I24" s="181">
        <v>0</v>
      </c>
      <c r="J24" s="181">
        <v>0</v>
      </c>
      <c r="K24" s="181">
        <v>0</v>
      </c>
      <c r="L24" s="181">
        <v>0</v>
      </c>
      <c r="M24" s="181">
        <v>0</v>
      </c>
      <c r="N24" s="181">
        <v>0</v>
      </c>
      <c r="O24" s="181">
        <v>0</v>
      </c>
      <c r="P24" s="181">
        <v>0</v>
      </c>
      <c r="Q24" s="181">
        <v>0</v>
      </c>
    </row>
    <row r="25" spans="1:17" ht="21" customHeight="1">
      <c r="A25" s="185" t="s">
        <v>200</v>
      </c>
      <c r="B25" s="183">
        <f t="shared" si="3"/>
        <v>20</v>
      </c>
      <c r="C25" s="181">
        <v>11</v>
      </c>
      <c r="D25" s="181">
        <v>0</v>
      </c>
      <c r="E25" s="181">
        <v>0</v>
      </c>
      <c r="F25" s="181">
        <v>1</v>
      </c>
      <c r="G25" s="181">
        <v>5</v>
      </c>
      <c r="H25" s="181">
        <v>0</v>
      </c>
      <c r="I25" s="181">
        <v>0</v>
      </c>
      <c r="J25" s="181">
        <v>0</v>
      </c>
      <c r="K25" s="181">
        <v>1</v>
      </c>
      <c r="L25" s="181">
        <v>2</v>
      </c>
      <c r="M25" s="181">
        <v>0</v>
      </c>
      <c r="N25" s="181">
        <v>0</v>
      </c>
      <c r="O25" s="181">
        <v>0</v>
      </c>
      <c r="P25" s="181">
        <v>0</v>
      </c>
      <c r="Q25" s="181">
        <v>0</v>
      </c>
    </row>
    <row r="26" spans="1:17" ht="21" customHeight="1">
      <c r="A26" s="185" t="s">
        <v>201</v>
      </c>
      <c r="B26" s="183">
        <f t="shared" si="3"/>
        <v>6</v>
      </c>
      <c r="C26" s="181">
        <v>2</v>
      </c>
      <c r="D26" s="181">
        <v>0</v>
      </c>
      <c r="E26" s="181">
        <v>0</v>
      </c>
      <c r="F26" s="181">
        <v>0</v>
      </c>
      <c r="G26" s="181">
        <v>4</v>
      </c>
      <c r="H26" s="181">
        <v>0</v>
      </c>
      <c r="I26" s="181">
        <v>0</v>
      </c>
      <c r="J26" s="181">
        <v>0</v>
      </c>
      <c r="K26" s="181">
        <v>0</v>
      </c>
      <c r="L26" s="181">
        <v>0</v>
      </c>
      <c r="M26" s="181">
        <v>0</v>
      </c>
      <c r="N26" s="181">
        <v>0</v>
      </c>
      <c r="O26" s="181">
        <v>0</v>
      </c>
      <c r="P26" s="181">
        <v>0</v>
      </c>
      <c r="Q26" s="181">
        <v>0</v>
      </c>
    </row>
    <row r="27" spans="1:17" ht="21" customHeight="1">
      <c r="A27" s="185" t="s">
        <v>202</v>
      </c>
      <c r="B27" s="183">
        <f>SUM(C27:Q27)</f>
        <v>3</v>
      </c>
      <c r="C27" s="181">
        <v>2</v>
      </c>
      <c r="D27" s="181">
        <v>0</v>
      </c>
      <c r="E27" s="181">
        <v>0</v>
      </c>
      <c r="F27" s="181">
        <v>0</v>
      </c>
      <c r="G27" s="181">
        <v>1</v>
      </c>
      <c r="H27" s="181">
        <v>0</v>
      </c>
      <c r="I27" s="181">
        <v>0</v>
      </c>
      <c r="J27" s="181">
        <v>0</v>
      </c>
      <c r="K27" s="181">
        <v>0</v>
      </c>
      <c r="L27" s="181">
        <v>0</v>
      </c>
      <c r="M27" s="181">
        <v>0</v>
      </c>
      <c r="N27" s="181">
        <v>0</v>
      </c>
      <c r="O27" s="181">
        <v>0</v>
      </c>
      <c r="P27" s="181">
        <v>0</v>
      </c>
      <c r="Q27" s="181">
        <v>0</v>
      </c>
    </row>
    <row r="28" spans="1:17" s="189" customFormat="1" ht="21" customHeight="1" thickBot="1">
      <c r="A28" s="186" t="s">
        <v>203</v>
      </c>
      <c r="B28" s="187">
        <f t="shared" si="3"/>
        <v>2</v>
      </c>
      <c r="C28" s="188">
        <v>0</v>
      </c>
      <c r="D28" s="188">
        <v>0</v>
      </c>
      <c r="E28" s="188">
        <v>0</v>
      </c>
      <c r="F28" s="188">
        <v>0</v>
      </c>
      <c r="G28" s="188">
        <v>2</v>
      </c>
      <c r="H28" s="188">
        <v>0</v>
      </c>
      <c r="I28" s="188">
        <v>0</v>
      </c>
      <c r="J28" s="188">
        <v>0</v>
      </c>
      <c r="K28" s="188">
        <v>0</v>
      </c>
      <c r="L28" s="188">
        <v>0</v>
      </c>
      <c r="M28" s="188">
        <v>0</v>
      </c>
      <c r="N28" s="188">
        <v>0</v>
      </c>
      <c r="O28" s="188">
        <v>0</v>
      </c>
      <c r="P28" s="188">
        <v>0</v>
      </c>
      <c r="Q28" s="188">
        <v>0</v>
      </c>
    </row>
    <row r="29" spans="1:17" s="190" customFormat="1" ht="12.95" customHeight="1">
      <c r="A29" s="39" t="s">
        <v>204</v>
      </c>
      <c r="B29" s="173"/>
      <c r="C29" s="173"/>
      <c r="D29" s="173"/>
      <c r="E29" s="173"/>
      <c r="F29" s="173"/>
      <c r="G29" s="173"/>
      <c r="I29" s="39" t="s">
        <v>7</v>
      </c>
      <c r="J29" s="47"/>
      <c r="K29" s="173"/>
      <c r="L29" s="173"/>
      <c r="M29" s="173"/>
      <c r="N29" s="173"/>
      <c r="O29" s="173"/>
      <c r="P29" s="173"/>
      <c r="Q29" s="173"/>
    </row>
    <row r="30" spans="1:17" s="191" customFormat="1" ht="12.95" customHeight="1">
      <c r="A30" s="66" t="s">
        <v>546</v>
      </c>
      <c r="B30" s="173"/>
      <c r="C30" s="173"/>
      <c r="D30" s="173"/>
      <c r="E30" s="173"/>
      <c r="F30" s="173"/>
      <c r="G30" s="173"/>
      <c r="I30" s="40" t="s">
        <v>6</v>
      </c>
      <c r="J30" s="267"/>
      <c r="K30" s="173"/>
      <c r="L30" s="173"/>
      <c r="M30" s="173"/>
      <c r="N30" s="173"/>
      <c r="O30" s="173"/>
      <c r="P30" s="173"/>
      <c r="Q30" s="173"/>
    </row>
    <row r="31" spans="1:17" s="191" customFormat="1" ht="12.95" customHeight="1">
      <c r="A31" s="39" t="s">
        <v>459</v>
      </c>
      <c r="B31" s="39"/>
      <c r="C31" s="173"/>
      <c r="D31" s="173"/>
      <c r="E31" s="173"/>
      <c r="F31" s="173"/>
      <c r="G31" s="173"/>
      <c r="I31" s="40" t="s">
        <v>205</v>
      </c>
      <c r="J31" s="267"/>
      <c r="K31" s="173"/>
      <c r="L31" s="173"/>
      <c r="M31" s="173"/>
      <c r="N31" s="173"/>
      <c r="O31" s="173"/>
      <c r="P31" s="173"/>
      <c r="Q31" s="173"/>
    </row>
    <row r="32" spans="1:17" s="191" customFormat="1" ht="12.95" customHeight="1">
      <c r="A32" s="39" t="s">
        <v>822</v>
      </c>
      <c r="B32" s="40"/>
      <c r="C32" s="173"/>
      <c r="D32" s="173"/>
      <c r="E32" s="173"/>
      <c r="F32" s="173"/>
      <c r="G32" s="173"/>
      <c r="I32" s="40" t="s">
        <v>824</v>
      </c>
      <c r="J32" s="267"/>
      <c r="K32" s="173"/>
      <c r="L32" s="173"/>
      <c r="M32" s="173"/>
      <c r="N32" s="173"/>
      <c r="O32" s="173"/>
      <c r="P32" s="173"/>
      <c r="Q32" s="173"/>
    </row>
    <row r="33" spans="1:17" s="191" customFormat="1" ht="12.6" customHeight="1">
      <c r="A33" s="39" t="s">
        <v>825</v>
      </c>
      <c r="B33" s="40"/>
      <c r="C33" s="173"/>
      <c r="D33" s="173"/>
      <c r="E33" s="173"/>
      <c r="F33" s="173"/>
      <c r="G33" s="173"/>
      <c r="I33" s="40" t="s">
        <v>827</v>
      </c>
      <c r="J33" s="267"/>
      <c r="K33" s="173"/>
      <c r="L33" s="173"/>
      <c r="M33" s="173"/>
      <c r="N33" s="173"/>
      <c r="O33" s="173"/>
      <c r="P33" s="173"/>
      <c r="Q33" s="173"/>
    </row>
    <row r="34" spans="1:17" s="191" customFormat="1" ht="12.95" customHeight="1">
      <c r="A34" s="39" t="s">
        <v>828</v>
      </c>
      <c r="B34" s="40"/>
      <c r="C34" s="173"/>
      <c r="D34" s="173"/>
      <c r="E34" s="173"/>
      <c r="F34" s="173"/>
      <c r="G34" s="173"/>
      <c r="I34" s="40" t="s">
        <v>846</v>
      </c>
      <c r="J34" s="267"/>
      <c r="K34" s="173"/>
      <c r="L34" s="173"/>
      <c r="M34" s="173"/>
      <c r="N34" s="173"/>
      <c r="O34" s="173"/>
      <c r="P34" s="173"/>
      <c r="Q34" s="173"/>
    </row>
    <row r="35" spans="1:17" s="191" customFormat="1" ht="12.95" customHeight="1">
      <c r="A35" s="39" t="s">
        <v>706</v>
      </c>
      <c r="B35" s="40"/>
      <c r="C35" s="173"/>
      <c r="D35" s="173"/>
      <c r="E35" s="173"/>
      <c r="F35" s="173"/>
      <c r="G35" s="173"/>
      <c r="I35" s="40" t="s">
        <v>847</v>
      </c>
      <c r="J35" s="267"/>
      <c r="K35" s="173"/>
      <c r="L35" s="173"/>
      <c r="M35" s="173"/>
      <c r="N35" s="173"/>
      <c r="O35" s="173"/>
      <c r="P35" s="173"/>
      <c r="Q35" s="173"/>
    </row>
    <row r="36" spans="1:17" s="191" customFormat="1" ht="12.95" customHeight="1">
      <c r="A36" s="39" t="s">
        <v>870</v>
      </c>
      <c r="B36" s="173"/>
      <c r="C36" s="173"/>
      <c r="D36" s="173"/>
      <c r="E36" s="173"/>
      <c r="F36" s="173"/>
      <c r="G36" s="173"/>
      <c r="I36" s="40" t="s">
        <v>738</v>
      </c>
      <c r="J36" s="267"/>
      <c r="K36" s="173"/>
      <c r="L36" s="173"/>
      <c r="M36" s="173"/>
      <c r="N36" s="173"/>
      <c r="O36" s="173"/>
      <c r="P36" s="173"/>
      <c r="Q36" s="173"/>
    </row>
    <row r="37" spans="1:17" s="191" customFormat="1" ht="12.95" customHeight="1">
      <c r="A37" s="267"/>
      <c r="B37" s="267"/>
      <c r="C37" s="267"/>
      <c r="D37" s="267"/>
      <c r="E37" s="267"/>
      <c r="F37" s="267"/>
      <c r="G37" s="267"/>
      <c r="H37" s="40"/>
      <c r="I37" s="40" t="s">
        <v>5</v>
      </c>
      <c r="J37" s="267"/>
      <c r="K37" s="267"/>
      <c r="L37" s="267"/>
      <c r="M37" s="267"/>
      <c r="N37" s="267"/>
      <c r="O37" s="267"/>
      <c r="P37" s="267"/>
      <c r="Q37" s="267"/>
    </row>
    <row r="38" spans="1:17" s="191" customFormat="1" ht="12.95" customHeight="1">
      <c r="A38" s="39"/>
      <c r="B38" s="40"/>
      <c r="C38" s="173"/>
      <c r="D38" s="173"/>
      <c r="E38" s="173"/>
      <c r="F38" s="173"/>
      <c r="G38" s="173"/>
      <c r="H38" s="40"/>
      <c r="I38" s="40" t="s">
        <v>871</v>
      </c>
      <c r="J38" s="267"/>
      <c r="K38" s="173"/>
      <c r="L38" s="173"/>
      <c r="M38" s="173"/>
      <c r="N38" s="173"/>
      <c r="O38" s="173"/>
      <c r="P38" s="173"/>
      <c r="Q38" s="173"/>
    </row>
    <row r="39" spans="1:17">
      <c r="I39" s="10" t="s">
        <v>747</v>
      </c>
    </row>
    <row r="42" spans="1:17" ht="15.75">
      <c r="A42" s="300"/>
    </row>
  </sheetData>
  <sheetProtection formatCells="0" formatRows="0" insertRows="0" deleteRows="0"/>
  <mergeCells count="3">
    <mergeCell ref="A2:G2"/>
    <mergeCell ref="H2:Q2"/>
    <mergeCell ref="A4:A5"/>
  </mergeCells>
  <phoneticPr fontId="2" type="noConversion"/>
  <pageMargins left="0.6692913385826772" right="0.6692913385826772" top="0.6692913385826772" bottom="0.6692913385826772" header="0.27559055118110237" footer="0.27559055118110237"/>
  <pageSetup paperSize="9" firstPageNumber="192" orientation="portrait" r:id="rId1"/>
  <headerFooter alignWithMargins="0"/>
  <colBreaks count="1" manualBreakCount="1">
    <brk id="8" max="3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view="pageBreakPreview" zoomScaleNormal="85" zoomScaleSheetLayoutView="100" workbookViewId="0">
      <pane xSplit="1" ySplit="6" topLeftCell="B16" activePane="bottomRight" state="frozen"/>
      <selection activeCell="P17" sqref="P17"/>
      <selection pane="topRight" activeCell="P17" sqref="P17"/>
      <selection pane="bottomLeft" activeCell="P17" sqref="P17"/>
      <selection pane="bottomRight" activeCell="L11" sqref="L11"/>
    </sheetView>
  </sheetViews>
  <sheetFormatPr defaultColWidth="9" defaultRowHeight="12.75"/>
  <cols>
    <col min="1" max="1" width="12.125" style="269" customWidth="1"/>
    <col min="2" max="3" width="14.875" style="3" customWidth="1"/>
    <col min="4" max="4" width="15.5" style="3" customWidth="1"/>
    <col min="5" max="6" width="14.875" style="3" customWidth="1"/>
    <col min="7" max="11" width="14.5" style="3" customWidth="1"/>
    <col min="12" max="12" width="15.625" style="3" customWidth="1"/>
    <col min="13" max="13" width="13.375" style="3" hidden="1" customWidth="1"/>
    <col min="14" max="16384" width="9" style="3"/>
  </cols>
  <sheetData>
    <row r="1" spans="1:15" s="269" customFormat="1" ht="18" customHeight="1">
      <c r="A1" s="31" t="s">
        <v>182</v>
      </c>
      <c r="B1" s="31"/>
      <c r="C1" s="31"/>
      <c r="D1" s="31"/>
      <c r="E1" s="31"/>
      <c r="F1" s="31"/>
      <c r="G1" s="31"/>
      <c r="H1" s="31"/>
      <c r="K1" s="38"/>
      <c r="L1" s="269" t="s">
        <v>644</v>
      </c>
      <c r="O1" s="31"/>
    </row>
    <row r="2" spans="1:15" s="268" customFormat="1" ht="24.95" customHeight="1">
      <c r="A2" s="374" t="s">
        <v>645</v>
      </c>
      <c r="B2" s="374"/>
      <c r="C2" s="374"/>
      <c r="D2" s="374"/>
      <c r="E2" s="374"/>
      <c r="F2" s="374"/>
      <c r="G2" s="374" t="s">
        <v>646</v>
      </c>
      <c r="H2" s="374"/>
      <c r="I2" s="374"/>
      <c r="J2" s="374"/>
      <c r="K2" s="374"/>
      <c r="L2" s="374"/>
    </row>
    <row r="3" spans="1:15" s="269" customFormat="1" ht="15" customHeight="1" thickBot="1">
      <c r="A3" s="32"/>
      <c r="B3" s="37"/>
      <c r="C3" s="37"/>
      <c r="D3" s="37"/>
      <c r="E3" s="37"/>
      <c r="F3" s="38" t="s">
        <v>184</v>
      </c>
      <c r="H3" s="37"/>
      <c r="I3" s="37"/>
      <c r="J3" s="37"/>
      <c r="K3" s="38"/>
      <c r="L3" s="38" t="s">
        <v>1</v>
      </c>
    </row>
    <row r="4" spans="1:15" s="269" customFormat="1" ht="25.5" customHeight="1">
      <c r="A4" s="395" t="s">
        <v>647</v>
      </c>
      <c r="B4" s="398" t="s">
        <v>183</v>
      </c>
      <c r="C4" s="400" t="s">
        <v>648</v>
      </c>
      <c r="D4" s="401"/>
      <c r="E4" s="401"/>
      <c r="F4" s="401"/>
      <c r="G4" s="402" t="s">
        <v>649</v>
      </c>
      <c r="H4" s="402"/>
      <c r="I4" s="402"/>
      <c r="J4" s="402"/>
      <c r="K4" s="402"/>
      <c r="L4" s="403"/>
    </row>
    <row r="5" spans="1:15" s="269" customFormat="1" ht="33.950000000000003" customHeight="1">
      <c r="A5" s="396"/>
      <c r="B5" s="399"/>
      <c r="C5" s="169" t="s">
        <v>175</v>
      </c>
      <c r="D5" s="295" t="s">
        <v>650</v>
      </c>
      <c r="E5" s="295" t="s">
        <v>651</v>
      </c>
      <c r="F5" s="293" t="s">
        <v>652</v>
      </c>
      <c r="G5" s="170" t="s">
        <v>653</v>
      </c>
      <c r="H5" s="298" t="s">
        <v>654</v>
      </c>
      <c r="I5" s="276" t="s">
        <v>655</v>
      </c>
      <c r="J5" s="276" t="s">
        <v>638</v>
      </c>
      <c r="K5" s="169" t="s">
        <v>656</v>
      </c>
      <c r="L5" s="168" t="s">
        <v>657</v>
      </c>
    </row>
    <row r="6" spans="1:15" s="65" customFormat="1" ht="42.95" customHeight="1" thickBot="1">
      <c r="A6" s="397"/>
      <c r="B6" s="45" t="s">
        <v>2</v>
      </c>
      <c r="C6" s="271" t="s">
        <v>3</v>
      </c>
      <c r="D6" s="45" t="s">
        <v>658</v>
      </c>
      <c r="E6" s="45" t="s">
        <v>659</v>
      </c>
      <c r="F6" s="271" t="s">
        <v>660</v>
      </c>
      <c r="G6" s="45" t="s">
        <v>661</v>
      </c>
      <c r="H6" s="45" t="s">
        <v>662</v>
      </c>
      <c r="I6" s="271" t="s">
        <v>663</v>
      </c>
      <c r="J6" s="271" t="s">
        <v>664</v>
      </c>
      <c r="K6" s="271" t="s">
        <v>665</v>
      </c>
      <c r="L6" s="271" t="s">
        <v>666</v>
      </c>
    </row>
    <row r="7" spans="1:15" s="167" customFormat="1" ht="56.45" customHeight="1">
      <c r="A7" s="265" t="s">
        <v>176</v>
      </c>
      <c r="B7" s="182">
        <v>136341985</v>
      </c>
      <c r="C7" s="182">
        <f t="shared" ref="C7:C11" si="0">SUM(D7:L7)</f>
        <v>112046843</v>
      </c>
      <c r="D7" s="181">
        <v>30026923</v>
      </c>
      <c r="E7" s="181">
        <v>19475632</v>
      </c>
      <c r="F7" s="181">
        <v>1346281</v>
      </c>
      <c r="G7" s="181">
        <v>43573858</v>
      </c>
      <c r="H7" s="181">
        <v>5097095</v>
      </c>
      <c r="I7" s="181">
        <v>9492</v>
      </c>
      <c r="J7" s="181">
        <v>1491594</v>
      </c>
      <c r="K7" s="181">
        <v>11025968</v>
      </c>
      <c r="L7" s="306">
        <v>0</v>
      </c>
    </row>
    <row r="8" spans="1:15" s="167" customFormat="1" ht="56.45" customHeight="1">
      <c r="A8" s="265" t="s">
        <v>177</v>
      </c>
      <c r="B8" s="338">
        <v>142814023</v>
      </c>
      <c r="C8" s="182">
        <f t="shared" si="0"/>
        <v>112522629</v>
      </c>
      <c r="D8" s="181">
        <v>23635180</v>
      </c>
      <c r="E8" s="181">
        <v>20128792</v>
      </c>
      <c r="F8" s="181">
        <v>1354629</v>
      </c>
      <c r="G8" s="181">
        <v>48976504</v>
      </c>
      <c r="H8" s="181">
        <v>4708557</v>
      </c>
      <c r="I8" s="181">
        <v>8404</v>
      </c>
      <c r="J8" s="181">
        <v>955259</v>
      </c>
      <c r="K8" s="181">
        <v>12755304</v>
      </c>
      <c r="L8" s="306">
        <v>0</v>
      </c>
    </row>
    <row r="9" spans="1:15" s="167" customFormat="1" ht="56.45" customHeight="1">
      <c r="A9" s="265" t="s">
        <v>178</v>
      </c>
      <c r="B9" s="339">
        <v>168541934</v>
      </c>
      <c r="C9" s="182">
        <f t="shared" si="0"/>
        <v>138270112</v>
      </c>
      <c r="D9" s="181">
        <v>32764296</v>
      </c>
      <c r="E9" s="181">
        <v>31410985</v>
      </c>
      <c r="F9" s="181">
        <v>1503042</v>
      </c>
      <c r="G9" s="181">
        <v>55947005</v>
      </c>
      <c r="H9" s="181">
        <v>3798412</v>
      </c>
      <c r="I9" s="181">
        <v>12851</v>
      </c>
      <c r="J9" s="181">
        <v>1014314</v>
      </c>
      <c r="K9" s="181">
        <v>11819207</v>
      </c>
      <c r="L9" s="306" t="s">
        <v>8</v>
      </c>
    </row>
    <row r="10" spans="1:15" s="167" customFormat="1" ht="56.45" customHeight="1">
      <c r="A10" s="265" t="s">
        <v>179</v>
      </c>
      <c r="B10" s="339">
        <v>173673122</v>
      </c>
      <c r="C10" s="182">
        <f t="shared" si="0"/>
        <v>142564466</v>
      </c>
      <c r="D10" s="181">
        <v>38594303</v>
      </c>
      <c r="E10" s="181">
        <v>31559261</v>
      </c>
      <c r="F10" s="181">
        <v>1516795</v>
      </c>
      <c r="G10" s="181">
        <v>52673552</v>
      </c>
      <c r="H10" s="181">
        <v>2981853</v>
      </c>
      <c r="I10" s="181">
        <v>10787</v>
      </c>
      <c r="J10" s="181">
        <v>993375</v>
      </c>
      <c r="K10" s="181">
        <v>14234540</v>
      </c>
      <c r="L10" s="306" t="s">
        <v>8</v>
      </c>
    </row>
    <row r="11" spans="1:15" s="167" customFormat="1" ht="56.45" customHeight="1">
      <c r="A11" s="265" t="s">
        <v>180</v>
      </c>
      <c r="B11" s="339">
        <v>170674747</v>
      </c>
      <c r="C11" s="182">
        <f t="shared" si="0"/>
        <v>135308883</v>
      </c>
      <c r="D11" s="181">
        <v>31329736</v>
      </c>
      <c r="E11" s="181">
        <v>28005428</v>
      </c>
      <c r="F11" s="181">
        <v>1680553</v>
      </c>
      <c r="G11" s="181">
        <v>54122284</v>
      </c>
      <c r="H11" s="181">
        <v>2897864</v>
      </c>
      <c r="I11" s="181">
        <v>5480</v>
      </c>
      <c r="J11" s="181">
        <v>1115693</v>
      </c>
      <c r="K11" s="181">
        <v>16151845</v>
      </c>
      <c r="L11" s="306" t="s">
        <v>8</v>
      </c>
    </row>
    <row r="12" spans="1:15" s="166" customFormat="1" ht="56.45" customHeight="1">
      <c r="A12" s="265" t="s">
        <v>667</v>
      </c>
      <c r="B12" s="339">
        <v>174923622</v>
      </c>
      <c r="C12" s="182">
        <v>141118616</v>
      </c>
      <c r="D12" s="181">
        <v>30351901</v>
      </c>
      <c r="E12" s="181">
        <v>27976669</v>
      </c>
      <c r="F12" s="181">
        <v>1683283</v>
      </c>
      <c r="G12" s="181">
        <v>50873975</v>
      </c>
      <c r="H12" s="181">
        <v>3606489</v>
      </c>
      <c r="I12" s="181">
        <v>6395</v>
      </c>
      <c r="J12" s="181">
        <v>7011104</v>
      </c>
      <c r="K12" s="181">
        <v>19240709</v>
      </c>
      <c r="L12" s="181">
        <v>368091</v>
      </c>
    </row>
    <row r="13" spans="1:15" s="8" customFormat="1" ht="56.45" customHeight="1">
      <c r="A13" s="265" t="s">
        <v>668</v>
      </c>
      <c r="B13" s="307">
        <v>185984524</v>
      </c>
      <c r="C13" s="182">
        <v>149401432</v>
      </c>
      <c r="D13" s="306">
        <v>34519568</v>
      </c>
      <c r="E13" s="306">
        <v>29239233</v>
      </c>
      <c r="F13" s="306">
        <v>1752220</v>
      </c>
      <c r="G13" s="306">
        <v>52504444</v>
      </c>
      <c r="H13" s="306">
        <v>3148364</v>
      </c>
      <c r="I13" s="306">
        <v>9050</v>
      </c>
      <c r="J13" s="306">
        <v>7335560</v>
      </c>
      <c r="K13" s="181">
        <v>20546626</v>
      </c>
      <c r="L13" s="181">
        <v>346367</v>
      </c>
    </row>
    <row r="14" spans="1:15" s="8" customFormat="1" ht="56.45" customHeight="1">
      <c r="A14" s="265" t="s">
        <v>181</v>
      </c>
      <c r="B14" s="340">
        <v>184474210</v>
      </c>
      <c r="C14" s="182">
        <v>149185223</v>
      </c>
      <c r="D14" s="181">
        <v>36390225</v>
      </c>
      <c r="E14" s="181">
        <v>30501021</v>
      </c>
      <c r="F14" s="181">
        <v>1687991</v>
      </c>
      <c r="G14" s="181">
        <v>49192369</v>
      </c>
      <c r="H14" s="181">
        <v>2692962</v>
      </c>
      <c r="I14" s="181">
        <v>10683</v>
      </c>
      <c r="J14" s="181">
        <v>6278560</v>
      </c>
      <c r="K14" s="181">
        <v>22201389</v>
      </c>
      <c r="L14" s="181">
        <v>230023</v>
      </c>
    </row>
    <row r="15" spans="1:15" s="8" customFormat="1" ht="56.45" customHeight="1">
      <c r="A15" s="265" t="s">
        <v>517</v>
      </c>
      <c r="B15" s="182">
        <v>180260142</v>
      </c>
      <c r="C15" s="182">
        <v>142989265</v>
      </c>
      <c r="D15" s="181">
        <v>37586840</v>
      </c>
      <c r="E15" s="181">
        <v>29068722</v>
      </c>
      <c r="F15" s="181">
        <v>2181467</v>
      </c>
      <c r="G15" s="181">
        <v>47425985</v>
      </c>
      <c r="H15" s="181">
        <v>3698482</v>
      </c>
      <c r="I15" s="181">
        <v>12505</v>
      </c>
      <c r="J15" s="181">
        <v>1465944</v>
      </c>
      <c r="K15" s="181">
        <v>21345163</v>
      </c>
      <c r="L15" s="306">
        <v>204157</v>
      </c>
      <c r="M15" s="100">
        <f>SUM(D15:L15)</f>
        <v>142989265</v>
      </c>
    </row>
    <row r="16" spans="1:15" s="167" customFormat="1" ht="56.45" customHeight="1" thickBot="1">
      <c r="A16" s="264" t="s">
        <v>697</v>
      </c>
      <c r="B16" s="311">
        <f>C16+'6-6 續 '!B16+0+'6-6 續 '!L16+'6-6 續 '!M16</f>
        <v>175289817</v>
      </c>
      <c r="C16" s="311">
        <v>138956224</v>
      </c>
      <c r="D16" s="188">
        <v>34461339</v>
      </c>
      <c r="E16" s="188">
        <v>29224928</v>
      </c>
      <c r="F16" s="188">
        <v>2096371</v>
      </c>
      <c r="G16" s="188">
        <v>41571212</v>
      </c>
      <c r="H16" s="188">
        <v>3913426</v>
      </c>
      <c r="I16" s="188">
        <v>14782</v>
      </c>
      <c r="J16" s="188">
        <v>1907410</v>
      </c>
      <c r="K16" s="188">
        <v>25551389</v>
      </c>
      <c r="L16" s="341">
        <v>215367</v>
      </c>
      <c r="M16" s="100">
        <f>SUM(D16:L16)</f>
        <v>138956224</v>
      </c>
    </row>
    <row r="17" spans="1:12" s="31" customFormat="1" ht="12.2" customHeight="1">
      <c r="A17" s="31" t="s">
        <v>587</v>
      </c>
      <c r="G17" s="165" t="s">
        <v>669</v>
      </c>
      <c r="L17" s="35"/>
    </row>
    <row r="18" spans="1:12" s="31" customFormat="1" ht="12.2" customHeight="1">
      <c r="A18" s="31" t="s">
        <v>670</v>
      </c>
      <c r="G18" s="47" t="s">
        <v>671</v>
      </c>
      <c r="L18" s="35"/>
    </row>
    <row r="19" spans="1:12" s="31" customFormat="1" ht="12.2" customHeight="1">
      <c r="A19" s="31" t="s">
        <v>672</v>
      </c>
      <c r="G19" s="47" t="s">
        <v>811</v>
      </c>
    </row>
    <row r="20" spans="1:12" s="31" customFormat="1" ht="12.2" customHeight="1">
      <c r="A20" s="31" t="s">
        <v>820</v>
      </c>
      <c r="G20" s="47" t="s">
        <v>821</v>
      </c>
    </row>
    <row r="21" spans="1:12" s="269" customFormat="1" ht="12.2" customHeight="1">
      <c r="A21" s="31"/>
      <c r="G21" s="47"/>
      <c r="H21" s="47"/>
      <c r="I21" s="47"/>
      <c r="J21" s="47"/>
      <c r="K21" s="47"/>
    </row>
    <row r="23" spans="1:12">
      <c r="C23" s="23"/>
    </row>
  </sheetData>
  <sheetProtection formatCells="0" formatRows="0" insertRows="0" deleteRows="0"/>
  <mergeCells count="6">
    <mergeCell ref="A2:F2"/>
    <mergeCell ref="G2:L2"/>
    <mergeCell ref="A4:A6"/>
    <mergeCell ref="B4:B5"/>
    <mergeCell ref="C4:F4"/>
    <mergeCell ref="G4:L4"/>
  </mergeCells>
  <phoneticPr fontId="2" type="noConversion"/>
  <pageMargins left="0.6692913385826772" right="0.6692913385826772" top="0.6692913385826772" bottom="0.6692913385826772" header="0.27559055118110237" footer="0.27559055118110237"/>
  <pageSetup paperSize="9" firstPageNumber="21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view="pageBreakPreview" zoomScale="70" zoomScaleNormal="70" zoomScaleSheetLayoutView="70" workbookViewId="0">
      <pane xSplit="1" ySplit="6" topLeftCell="C13" activePane="bottomRight" state="frozen"/>
      <selection activeCell="P17" sqref="P17"/>
      <selection pane="topRight" activeCell="P17" sqref="P17"/>
      <selection pane="bottomLeft" activeCell="P17" sqref="P17"/>
      <selection pane="bottomRight" activeCell="L16" sqref="L16"/>
    </sheetView>
  </sheetViews>
  <sheetFormatPr defaultColWidth="9" defaultRowHeight="12.75"/>
  <cols>
    <col min="1" max="1" width="12.625" style="267" customWidth="1"/>
    <col min="2" max="6" width="14.75" style="10" customWidth="1"/>
    <col min="7" max="13" width="12.5" style="10" customWidth="1"/>
    <col min="14" max="16384" width="9" style="10"/>
  </cols>
  <sheetData>
    <row r="1" spans="1:16" s="267" customFormat="1" ht="18" customHeight="1">
      <c r="A1" s="47" t="s">
        <v>182</v>
      </c>
      <c r="M1" s="71" t="s">
        <v>0</v>
      </c>
      <c r="P1" s="47"/>
    </row>
    <row r="2" spans="1:16" s="263" customFormat="1" ht="24.95" customHeight="1">
      <c r="A2" s="364" t="s">
        <v>673</v>
      </c>
      <c r="B2" s="364"/>
      <c r="C2" s="364"/>
      <c r="D2" s="364"/>
      <c r="E2" s="364"/>
      <c r="F2" s="364"/>
      <c r="G2" s="364" t="s">
        <v>674</v>
      </c>
      <c r="H2" s="364"/>
      <c r="I2" s="364"/>
      <c r="J2" s="364"/>
      <c r="K2" s="364"/>
      <c r="L2" s="364"/>
      <c r="M2" s="364"/>
      <c r="N2" s="210"/>
      <c r="O2" s="210"/>
    </row>
    <row r="3" spans="1:16" s="267" customFormat="1" ht="15" customHeight="1" thickBot="1">
      <c r="A3" s="69"/>
      <c r="B3" s="48"/>
      <c r="C3" s="48"/>
      <c r="D3" s="48"/>
      <c r="E3" s="48"/>
      <c r="F3" s="71" t="s">
        <v>184</v>
      </c>
      <c r="H3" s="48"/>
      <c r="I3" s="48"/>
      <c r="J3" s="48"/>
      <c r="K3" s="48"/>
      <c r="M3" s="71" t="s">
        <v>1</v>
      </c>
    </row>
    <row r="4" spans="1:16" s="267" customFormat="1" ht="27.95" customHeight="1">
      <c r="A4" s="365" t="s">
        <v>647</v>
      </c>
      <c r="B4" s="404" t="s">
        <v>675</v>
      </c>
      <c r="C4" s="405"/>
      <c r="D4" s="405"/>
      <c r="E4" s="405"/>
      <c r="F4" s="405"/>
      <c r="G4" s="405" t="s">
        <v>676</v>
      </c>
      <c r="H4" s="405"/>
      <c r="I4" s="405"/>
      <c r="J4" s="406"/>
      <c r="K4" s="391" t="s">
        <v>677</v>
      </c>
      <c r="L4" s="391" t="s">
        <v>678</v>
      </c>
      <c r="M4" s="407" t="s">
        <v>679</v>
      </c>
    </row>
    <row r="5" spans="1:16" s="267" customFormat="1" ht="35.1" customHeight="1">
      <c r="A5" s="367"/>
      <c r="B5" s="68" t="s">
        <v>175</v>
      </c>
      <c r="C5" s="267" t="s">
        <v>680</v>
      </c>
      <c r="D5" s="143" t="s">
        <v>681</v>
      </c>
      <c r="E5" s="276" t="s">
        <v>682</v>
      </c>
      <c r="F5" s="143" t="s">
        <v>683</v>
      </c>
      <c r="G5" s="245" t="s">
        <v>684</v>
      </c>
      <c r="H5" s="143" t="s">
        <v>685</v>
      </c>
      <c r="I5" s="68" t="s">
        <v>686</v>
      </c>
      <c r="J5" s="287" t="s">
        <v>687</v>
      </c>
      <c r="K5" s="392"/>
      <c r="L5" s="392"/>
      <c r="M5" s="408"/>
    </row>
    <row r="6" spans="1:16" s="77" customFormat="1" ht="35.1" customHeight="1" thickBot="1">
      <c r="A6" s="366"/>
      <c r="B6" s="246" t="s">
        <v>688</v>
      </c>
      <c r="C6" s="288" t="s">
        <v>641</v>
      </c>
      <c r="D6" s="246" t="s">
        <v>689</v>
      </c>
      <c r="E6" s="288" t="s">
        <v>690</v>
      </c>
      <c r="F6" s="288" t="s">
        <v>640</v>
      </c>
      <c r="G6" s="246" t="s">
        <v>639</v>
      </c>
      <c r="H6" s="288" t="s">
        <v>691</v>
      </c>
      <c r="I6" s="246" t="s">
        <v>692</v>
      </c>
      <c r="J6" s="288" t="s">
        <v>693</v>
      </c>
      <c r="K6" s="211" t="s">
        <v>694</v>
      </c>
      <c r="L6" s="211" t="s">
        <v>695</v>
      </c>
      <c r="M6" s="207" t="s">
        <v>696</v>
      </c>
    </row>
    <row r="7" spans="1:16" s="167" customFormat="1" ht="63" customHeight="1">
      <c r="A7" s="265" t="s">
        <v>176</v>
      </c>
      <c r="B7" s="108">
        <v>23503249</v>
      </c>
      <c r="C7" s="318">
        <v>533252</v>
      </c>
      <c r="D7" s="181">
        <v>5125259</v>
      </c>
      <c r="E7" s="181">
        <v>0</v>
      </c>
      <c r="F7" s="181">
        <v>4604040</v>
      </c>
      <c r="G7" s="181">
        <v>5606484</v>
      </c>
      <c r="H7" s="181">
        <v>5975695</v>
      </c>
      <c r="I7" s="181">
        <v>270074</v>
      </c>
      <c r="J7" s="181">
        <v>1388445</v>
      </c>
      <c r="K7" s="181">
        <v>104</v>
      </c>
      <c r="L7" s="181">
        <v>34777</v>
      </c>
      <c r="M7" s="181">
        <v>757012</v>
      </c>
      <c r="N7" s="171"/>
    </row>
    <row r="8" spans="1:16" s="167" customFormat="1" ht="63" customHeight="1">
      <c r="A8" s="265" t="s">
        <v>177</v>
      </c>
      <c r="B8" s="108">
        <v>29370396</v>
      </c>
      <c r="C8" s="318">
        <v>611110</v>
      </c>
      <c r="D8" s="181">
        <v>5253100</v>
      </c>
      <c r="E8" s="181">
        <v>0</v>
      </c>
      <c r="F8" s="181">
        <v>5233904</v>
      </c>
      <c r="G8" s="181">
        <v>10232834</v>
      </c>
      <c r="H8" s="181">
        <v>6147920</v>
      </c>
      <c r="I8" s="181">
        <v>246781</v>
      </c>
      <c r="J8" s="181">
        <v>1644747</v>
      </c>
      <c r="K8" s="181">
        <v>34</v>
      </c>
      <c r="L8" s="181">
        <v>40499</v>
      </c>
      <c r="M8" s="181">
        <v>880465</v>
      </c>
      <c r="N8" s="171"/>
    </row>
    <row r="9" spans="1:16" s="167" customFormat="1" ht="63" customHeight="1">
      <c r="A9" s="265" t="s">
        <v>178</v>
      </c>
      <c r="B9" s="108">
        <v>29513596</v>
      </c>
      <c r="C9" s="318">
        <v>693371</v>
      </c>
      <c r="D9" s="181">
        <v>5409898</v>
      </c>
      <c r="E9" s="181">
        <v>0</v>
      </c>
      <c r="F9" s="181">
        <v>5355791</v>
      </c>
      <c r="G9" s="181">
        <v>9943980</v>
      </c>
      <c r="H9" s="181">
        <v>6211200</v>
      </c>
      <c r="I9" s="181">
        <v>247364</v>
      </c>
      <c r="J9" s="181">
        <v>1651992</v>
      </c>
      <c r="K9" s="181">
        <v>114</v>
      </c>
      <c r="L9" s="181">
        <v>42773</v>
      </c>
      <c r="M9" s="181">
        <v>715339</v>
      </c>
      <c r="N9" s="171"/>
    </row>
    <row r="10" spans="1:16" s="167" customFormat="1" ht="63" customHeight="1">
      <c r="A10" s="265" t="s">
        <v>179</v>
      </c>
      <c r="B10" s="108">
        <v>30403063</v>
      </c>
      <c r="C10" s="318">
        <v>734636</v>
      </c>
      <c r="D10" s="181">
        <v>5545855</v>
      </c>
      <c r="E10" s="181">
        <v>0</v>
      </c>
      <c r="F10" s="181">
        <v>5355769</v>
      </c>
      <c r="G10" s="181">
        <v>10617967</v>
      </c>
      <c r="H10" s="181">
        <v>6372592</v>
      </c>
      <c r="I10" s="181">
        <v>232464</v>
      </c>
      <c r="J10" s="181">
        <v>1543780</v>
      </c>
      <c r="K10" s="181">
        <v>21</v>
      </c>
      <c r="L10" s="181">
        <v>58113</v>
      </c>
      <c r="M10" s="181">
        <v>647459</v>
      </c>
      <c r="N10" s="171"/>
    </row>
    <row r="11" spans="1:16" s="167" customFormat="1" ht="63" customHeight="1">
      <c r="A11" s="265" t="s">
        <v>180</v>
      </c>
      <c r="B11" s="108">
        <v>34692433</v>
      </c>
      <c r="C11" s="318">
        <v>855169</v>
      </c>
      <c r="D11" s="181">
        <v>5701509</v>
      </c>
      <c r="E11" s="181">
        <v>0</v>
      </c>
      <c r="F11" s="181">
        <v>6396325</v>
      </c>
      <c r="G11" s="181">
        <v>13055257</v>
      </c>
      <c r="H11" s="181">
        <v>6591773</v>
      </c>
      <c r="I11" s="181">
        <v>268864</v>
      </c>
      <c r="J11" s="181">
        <v>1823536</v>
      </c>
      <c r="K11" s="181">
        <v>1130</v>
      </c>
      <c r="L11" s="181">
        <v>75250</v>
      </c>
      <c r="M11" s="181">
        <v>597051</v>
      </c>
      <c r="N11" s="171"/>
    </row>
    <row r="12" spans="1:16" s="166" customFormat="1" ht="63" customHeight="1">
      <c r="A12" s="265" t="s">
        <v>667</v>
      </c>
      <c r="B12" s="13">
        <v>33143704</v>
      </c>
      <c r="C12" s="318">
        <v>893003</v>
      </c>
      <c r="D12" s="181">
        <v>5877812</v>
      </c>
      <c r="E12" s="181">
        <v>0</v>
      </c>
      <c r="F12" s="181">
        <v>6374038</v>
      </c>
      <c r="G12" s="181">
        <v>11295726</v>
      </c>
      <c r="H12" s="181">
        <v>6804991</v>
      </c>
      <c r="I12" s="181">
        <v>256504</v>
      </c>
      <c r="J12" s="181">
        <v>1641630</v>
      </c>
      <c r="K12" s="181">
        <v>147</v>
      </c>
      <c r="L12" s="181">
        <v>83568</v>
      </c>
      <c r="M12" s="181">
        <v>577587</v>
      </c>
      <c r="N12" s="171"/>
    </row>
    <row r="13" spans="1:16" s="167" customFormat="1" ht="63" customHeight="1">
      <c r="A13" s="172" t="s">
        <v>668</v>
      </c>
      <c r="B13" s="13">
        <v>35770773</v>
      </c>
      <c r="C13" s="318">
        <v>910932</v>
      </c>
      <c r="D13" s="181">
        <v>6121852</v>
      </c>
      <c r="E13" s="181">
        <v>0</v>
      </c>
      <c r="F13" s="181">
        <v>6526581</v>
      </c>
      <c r="G13" s="181">
        <v>13144985</v>
      </c>
      <c r="H13" s="181">
        <v>7198939</v>
      </c>
      <c r="I13" s="181">
        <v>244198</v>
      </c>
      <c r="J13" s="181">
        <v>1623286</v>
      </c>
      <c r="K13" s="181">
        <v>7441</v>
      </c>
      <c r="L13" s="181">
        <v>40234</v>
      </c>
      <c r="M13" s="181">
        <v>764644</v>
      </c>
      <c r="N13" s="171"/>
    </row>
    <row r="14" spans="1:16" s="167" customFormat="1" ht="63" customHeight="1">
      <c r="A14" s="265" t="s">
        <v>181</v>
      </c>
      <c r="B14" s="108">
        <v>34742615</v>
      </c>
      <c r="C14" s="318">
        <v>851132</v>
      </c>
      <c r="D14" s="181">
        <v>6296365</v>
      </c>
      <c r="E14" s="181">
        <v>0</v>
      </c>
      <c r="F14" s="181">
        <v>8371105</v>
      </c>
      <c r="G14" s="181">
        <v>9694377</v>
      </c>
      <c r="H14" s="181">
        <v>7751422</v>
      </c>
      <c r="I14" s="181">
        <v>214105</v>
      </c>
      <c r="J14" s="181">
        <v>1564109</v>
      </c>
      <c r="K14" s="181">
        <v>-1591</v>
      </c>
      <c r="L14" s="181">
        <v>55194</v>
      </c>
      <c r="M14" s="181">
        <v>492769</v>
      </c>
      <c r="N14" s="171"/>
    </row>
    <row r="15" spans="1:16" s="167" customFormat="1" ht="63" customHeight="1">
      <c r="A15" s="265" t="s">
        <v>517</v>
      </c>
      <c r="B15" s="248">
        <f>SUM(C15:J15)</f>
        <v>36686854</v>
      </c>
      <c r="C15" s="318">
        <v>959484</v>
      </c>
      <c r="D15" s="181">
        <v>6463803</v>
      </c>
      <c r="E15" s="181">
        <v>0</v>
      </c>
      <c r="F15" s="181">
        <v>8456273</v>
      </c>
      <c r="G15" s="181">
        <v>10765823</v>
      </c>
      <c r="H15" s="181">
        <v>8186946</v>
      </c>
      <c r="I15" s="181">
        <v>214279</v>
      </c>
      <c r="J15" s="181">
        <v>1640246</v>
      </c>
      <c r="K15" s="181">
        <v>186</v>
      </c>
      <c r="L15" s="181">
        <v>66501</v>
      </c>
      <c r="M15" s="181">
        <v>517336</v>
      </c>
      <c r="N15" s="171"/>
    </row>
    <row r="16" spans="1:16" s="167" customFormat="1" ht="63" customHeight="1" thickBot="1">
      <c r="A16" s="264" t="s">
        <v>697</v>
      </c>
      <c r="B16" s="249">
        <f>SUM(C16:J16)</f>
        <v>35846548</v>
      </c>
      <c r="C16" s="342">
        <v>1054180</v>
      </c>
      <c r="D16" s="188">
        <v>6601048</v>
      </c>
      <c r="E16" s="188">
        <v>0</v>
      </c>
      <c r="F16" s="188">
        <v>8197122</v>
      </c>
      <c r="G16" s="188">
        <v>9644999</v>
      </c>
      <c r="H16" s="188">
        <v>8477908</v>
      </c>
      <c r="I16" s="188">
        <v>252583</v>
      </c>
      <c r="J16" s="188">
        <v>1618708</v>
      </c>
      <c r="K16" s="188">
        <v>0</v>
      </c>
      <c r="L16" s="188">
        <v>62707</v>
      </c>
      <c r="M16" s="188">
        <v>424338</v>
      </c>
      <c r="N16" s="171"/>
    </row>
    <row r="17" spans="1:14" s="21" customFormat="1" ht="14.45" customHeight="1">
      <c r="A17" s="40"/>
      <c r="G17" s="167"/>
      <c r="H17" s="167"/>
      <c r="I17" s="167"/>
      <c r="J17" s="167"/>
      <c r="K17" s="167"/>
      <c r="L17" s="167"/>
      <c r="M17" s="167"/>
      <c r="N17" s="167"/>
    </row>
    <row r="18" spans="1:14" s="21" customFormat="1" ht="14.45" customHeight="1">
      <c r="A18" s="40"/>
      <c r="G18" s="167"/>
      <c r="H18" s="167"/>
      <c r="I18" s="167"/>
      <c r="J18" s="167"/>
      <c r="K18" s="167"/>
      <c r="L18" s="167"/>
      <c r="M18" s="167"/>
      <c r="N18" s="167"/>
    </row>
    <row r="19" spans="1:14" s="21" customFormat="1" ht="14.45" customHeight="1">
      <c r="A19" s="40"/>
      <c r="C19" s="201"/>
      <c r="G19" s="167"/>
      <c r="L19" s="167"/>
      <c r="M19" s="167"/>
    </row>
    <row r="20" spans="1:14" s="21" customFormat="1" ht="14.45" customHeight="1">
      <c r="A20" s="40"/>
      <c r="G20" s="167"/>
      <c r="L20" s="167"/>
      <c r="M20" s="167"/>
    </row>
    <row r="21" spans="1:14" s="21" customFormat="1" ht="14.45" customHeight="1">
      <c r="A21" s="40"/>
      <c r="B21" s="201"/>
      <c r="C21" s="208"/>
      <c r="D21" s="208"/>
      <c r="E21" s="208"/>
      <c r="G21" s="208"/>
      <c r="I21" s="208"/>
      <c r="J21" s="208"/>
      <c r="K21" s="212"/>
      <c r="L21" s="208"/>
      <c r="M21" s="167"/>
    </row>
    <row r="22" spans="1:14" ht="14.45" customHeight="1"/>
    <row r="23" spans="1:14" ht="14.45" customHeight="1"/>
    <row r="24" spans="1:14" ht="14.45" customHeight="1"/>
    <row r="25" spans="1:14" ht="14.45" customHeight="1"/>
  </sheetData>
  <sheetProtection formatCells="0" formatRows="0" insertRows="0" deleteRows="0"/>
  <mergeCells count="8">
    <mergeCell ref="A2:F2"/>
    <mergeCell ref="G2:M2"/>
    <mergeCell ref="A4:A6"/>
    <mergeCell ref="B4:F4"/>
    <mergeCell ref="G4:J4"/>
    <mergeCell ref="K4:K5"/>
    <mergeCell ref="L4:L5"/>
    <mergeCell ref="M4:M5"/>
  </mergeCells>
  <phoneticPr fontId="2" type="noConversion"/>
  <pageMargins left="0.6692913385826772" right="0.6692913385826772" top="0.6692913385826772" bottom="0.6692913385826772" header="0.27559055118110237" footer="0.27559055118110237"/>
  <pageSetup paperSize="9" firstPageNumber="21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view="pageBreakPreview" zoomScaleNormal="115" zoomScaleSheetLayoutView="100" workbookViewId="0">
      <pane xSplit="2" ySplit="6" topLeftCell="C22" activePane="bottomRight" state="frozen"/>
      <selection activeCell="P17" sqref="P17"/>
      <selection pane="topRight" activeCell="P17" sqref="P17"/>
      <selection pane="bottomLeft" activeCell="P17" sqref="P17"/>
      <selection pane="bottomRight" activeCell="G29" sqref="G29"/>
    </sheetView>
  </sheetViews>
  <sheetFormatPr defaultColWidth="9" defaultRowHeight="12.75"/>
  <cols>
    <col min="1" max="1" width="15" style="152" customWidth="1"/>
    <col min="2" max="2" width="19" style="152" customWidth="1"/>
    <col min="3" max="6" width="13.25" style="161" customWidth="1"/>
    <col min="7" max="12" width="14.625" style="161" customWidth="1"/>
    <col min="13" max="22" width="0" style="161" hidden="1" customWidth="1"/>
    <col min="23" max="23" width="11.25" style="161" hidden="1" customWidth="1"/>
    <col min="24" max="16384" width="9" style="161"/>
  </cols>
  <sheetData>
    <row r="1" spans="1:24" s="152" customFormat="1" ht="18" customHeight="1">
      <c r="A1" s="153" t="s">
        <v>182</v>
      </c>
      <c r="D1" s="153"/>
      <c r="E1" s="153"/>
      <c r="F1" s="153"/>
      <c r="G1" s="153"/>
      <c r="H1" s="153"/>
      <c r="I1" s="153"/>
      <c r="J1" s="153"/>
      <c r="K1" s="153"/>
      <c r="L1" s="213" t="s">
        <v>0</v>
      </c>
      <c r="P1" s="153"/>
    </row>
    <row r="2" spans="1:24" s="283" customFormat="1" ht="24.95" customHeight="1">
      <c r="A2" s="409" t="s">
        <v>637</v>
      </c>
      <c r="B2" s="409"/>
      <c r="C2" s="409"/>
      <c r="D2" s="409"/>
      <c r="E2" s="409"/>
      <c r="F2" s="409"/>
      <c r="G2" s="409" t="s">
        <v>636</v>
      </c>
      <c r="H2" s="409"/>
      <c r="I2" s="409"/>
      <c r="J2" s="409"/>
      <c r="K2" s="409"/>
      <c r="L2" s="409"/>
      <c r="M2" s="214"/>
    </row>
    <row r="3" spans="1:24" s="152" customFormat="1" ht="15" customHeight="1" thickBot="1">
      <c r="A3" s="215"/>
      <c r="B3" s="216"/>
      <c r="C3" s="217"/>
      <c r="D3" s="217"/>
      <c r="F3" s="218" t="s">
        <v>184</v>
      </c>
      <c r="G3" s="219"/>
      <c r="H3" s="217"/>
      <c r="I3" s="217"/>
      <c r="J3" s="217"/>
      <c r="L3" s="218" t="s">
        <v>1</v>
      </c>
    </row>
    <row r="4" spans="1:24" s="152" customFormat="1" ht="27.95" customHeight="1">
      <c r="A4" s="410" t="s">
        <v>635</v>
      </c>
      <c r="B4" s="411"/>
      <c r="C4" s="416" t="s">
        <v>634</v>
      </c>
      <c r="D4" s="418" t="s">
        <v>633</v>
      </c>
      <c r="E4" s="419"/>
      <c r="F4" s="419"/>
      <c r="G4" s="419" t="s">
        <v>632</v>
      </c>
      <c r="H4" s="419"/>
      <c r="I4" s="419"/>
      <c r="J4" s="419"/>
      <c r="K4" s="422"/>
      <c r="L4" s="420" t="s">
        <v>631</v>
      </c>
    </row>
    <row r="5" spans="1:24" s="152" customFormat="1" ht="32.1" customHeight="1">
      <c r="A5" s="412"/>
      <c r="B5" s="413"/>
      <c r="C5" s="417"/>
      <c r="D5" s="220" t="s">
        <v>249</v>
      </c>
      <c r="E5" s="220" t="s">
        <v>630</v>
      </c>
      <c r="F5" s="164" t="s">
        <v>881</v>
      </c>
      <c r="G5" s="164" t="s">
        <v>629</v>
      </c>
      <c r="H5" s="220" t="s">
        <v>628</v>
      </c>
      <c r="I5" s="164" t="s">
        <v>627</v>
      </c>
      <c r="J5" s="164" t="s">
        <v>626</v>
      </c>
      <c r="K5" s="164" t="s">
        <v>625</v>
      </c>
      <c r="L5" s="421"/>
    </row>
    <row r="6" spans="1:24" s="152" customFormat="1" ht="32.1" customHeight="1" thickBot="1">
      <c r="A6" s="414"/>
      <c r="B6" s="415"/>
      <c r="C6" s="221" t="s">
        <v>624</v>
      </c>
      <c r="D6" s="222" t="s">
        <v>3</v>
      </c>
      <c r="E6" s="223" t="s">
        <v>623</v>
      </c>
      <c r="F6" s="224" t="s">
        <v>622</v>
      </c>
      <c r="G6" s="224" t="s">
        <v>621</v>
      </c>
      <c r="H6" s="223" t="s">
        <v>620</v>
      </c>
      <c r="I6" s="224" t="s">
        <v>619</v>
      </c>
      <c r="J6" s="224" t="s">
        <v>618</v>
      </c>
      <c r="K6" s="224" t="s">
        <v>617</v>
      </c>
      <c r="L6" s="225" t="s">
        <v>616</v>
      </c>
    </row>
    <row r="7" spans="1:24" s="226" customFormat="1" ht="29.1" customHeight="1">
      <c r="A7" s="163" t="s">
        <v>615</v>
      </c>
      <c r="B7" s="162"/>
      <c r="C7" s="343">
        <v>23711738</v>
      </c>
      <c r="D7" s="344">
        <v>23702257</v>
      </c>
      <c r="E7" s="345">
        <v>0</v>
      </c>
      <c r="F7" s="344">
        <v>1121296</v>
      </c>
      <c r="G7" s="345">
        <v>0</v>
      </c>
      <c r="H7" s="344">
        <v>15004623</v>
      </c>
      <c r="I7" s="344">
        <v>2391879</v>
      </c>
      <c r="J7" s="344">
        <v>5149682</v>
      </c>
      <c r="K7" s="344">
        <v>34777</v>
      </c>
      <c r="L7" s="345">
        <v>9481</v>
      </c>
    </row>
    <row r="8" spans="1:24" s="226" customFormat="1" ht="29.1" customHeight="1">
      <c r="A8" s="163" t="s">
        <v>614</v>
      </c>
      <c r="B8" s="162"/>
      <c r="C8" s="343">
        <v>29649480</v>
      </c>
      <c r="D8" s="344">
        <v>29649480</v>
      </c>
      <c r="E8" s="345">
        <v>0</v>
      </c>
      <c r="F8" s="344">
        <v>2044925</v>
      </c>
      <c r="G8" s="345">
        <v>0</v>
      </c>
      <c r="H8" s="344">
        <v>19366824</v>
      </c>
      <c r="I8" s="344">
        <v>2605315</v>
      </c>
      <c r="J8" s="344">
        <v>5591917</v>
      </c>
      <c r="K8" s="344">
        <v>40499</v>
      </c>
      <c r="L8" s="345">
        <v>0</v>
      </c>
    </row>
    <row r="9" spans="1:24" s="226" customFormat="1" ht="29.1" customHeight="1">
      <c r="A9" s="163" t="s">
        <v>613</v>
      </c>
      <c r="B9" s="162"/>
      <c r="C9" s="343">
        <v>29814200</v>
      </c>
      <c r="D9" s="344">
        <v>29814200</v>
      </c>
      <c r="E9" s="345">
        <v>0</v>
      </c>
      <c r="F9" s="344">
        <v>-167</v>
      </c>
      <c r="G9" s="345">
        <v>0</v>
      </c>
      <c r="H9" s="344">
        <v>21467622</v>
      </c>
      <c r="I9" s="344">
        <v>2643796</v>
      </c>
      <c r="J9" s="344">
        <v>5660176</v>
      </c>
      <c r="K9" s="344">
        <v>42773</v>
      </c>
      <c r="L9" s="344">
        <v>0</v>
      </c>
    </row>
    <row r="10" spans="1:24" s="226" customFormat="1" ht="29.1" customHeight="1">
      <c r="A10" s="163" t="s">
        <v>612</v>
      </c>
      <c r="B10" s="162"/>
      <c r="C10" s="343">
        <v>30663426</v>
      </c>
      <c r="D10" s="344">
        <v>30663426</v>
      </c>
      <c r="E10" s="345">
        <v>0</v>
      </c>
      <c r="F10" s="344">
        <v>0</v>
      </c>
      <c r="G10" s="345">
        <v>0</v>
      </c>
      <c r="H10" s="344">
        <v>22327630</v>
      </c>
      <c r="I10" s="344">
        <v>2654429</v>
      </c>
      <c r="J10" s="344">
        <v>5623254</v>
      </c>
      <c r="K10" s="344">
        <v>58113</v>
      </c>
      <c r="L10" s="345">
        <v>0</v>
      </c>
    </row>
    <row r="11" spans="1:24" s="226" customFormat="1" ht="29.1" customHeight="1">
      <c r="A11" s="163" t="s">
        <v>611</v>
      </c>
      <c r="B11" s="162"/>
      <c r="C11" s="343">
        <v>34948059</v>
      </c>
      <c r="D11" s="344">
        <v>34948059</v>
      </c>
      <c r="E11" s="345">
        <v>0</v>
      </c>
      <c r="F11" s="344">
        <v>0</v>
      </c>
      <c r="G11" s="345">
        <v>0</v>
      </c>
      <c r="H11" s="344">
        <v>25627183</v>
      </c>
      <c r="I11" s="344">
        <v>2962327</v>
      </c>
      <c r="J11" s="344">
        <v>6283299</v>
      </c>
      <c r="K11" s="344">
        <v>75250</v>
      </c>
      <c r="L11" s="345">
        <v>0</v>
      </c>
    </row>
    <row r="12" spans="1:24" s="227" customFormat="1" ht="29.1" customHeight="1">
      <c r="A12" s="163" t="s">
        <v>610</v>
      </c>
      <c r="B12" s="162"/>
      <c r="C12" s="343">
        <v>33388783</v>
      </c>
      <c r="D12" s="346">
        <v>33388783</v>
      </c>
      <c r="E12" s="345">
        <v>0</v>
      </c>
      <c r="F12" s="345">
        <v>0</v>
      </c>
      <c r="G12" s="345">
        <v>0</v>
      </c>
      <c r="H12" s="346">
        <v>24137068</v>
      </c>
      <c r="I12" s="346">
        <v>2964131</v>
      </c>
      <c r="J12" s="346">
        <v>6204016</v>
      </c>
      <c r="K12" s="346">
        <v>83568</v>
      </c>
      <c r="L12" s="345">
        <v>0</v>
      </c>
    </row>
    <row r="13" spans="1:24" ht="29.1" customHeight="1">
      <c r="A13" s="163" t="s">
        <v>609</v>
      </c>
      <c r="B13" s="162"/>
      <c r="C13" s="343">
        <v>35945567</v>
      </c>
      <c r="D13" s="346">
        <v>35945567</v>
      </c>
      <c r="E13" s="345">
        <v>0</v>
      </c>
      <c r="F13" s="345">
        <v>0</v>
      </c>
      <c r="G13" s="345">
        <v>0</v>
      </c>
      <c r="H13" s="345">
        <v>35905333</v>
      </c>
      <c r="I13" s="345">
        <v>0</v>
      </c>
      <c r="J13" s="345">
        <v>0</v>
      </c>
      <c r="K13" s="345">
        <v>40234</v>
      </c>
      <c r="L13" s="345">
        <v>0</v>
      </c>
      <c r="M13" s="228">
        <f>SUM(E13:K13)</f>
        <v>35945567</v>
      </c>
      <c r="N13" s="228">
        <f t="shared" ref="N13:V13" si="0">SUM(D17:D26)</f>
        <v>35999821</v>
      </c>
      <c r="O13" s="228">
        <f t="shared" si="0"/>
        <v>0</v>
      </c>
      <c r="P13" s="228">
        <f t="shared" si="0"/>
        <v>0</v>
      </c>
      <c r="Q13" s="228">
        <f t="shared" si="0"/>
        <v>0</v>
      </c>
      <c r="R13" s="228">
        <f t="shared" si="0"/>
        <v>35937114</v>
      </c>
      <c r="S13" s="228">
        <f t="shared" si="0"/>
        <v>0</v>
      </c>
      <c r="T13" s="228">
        <f t="shared" si="0"/>
        <v>0</v>
      </c>
      <c r="U13" s="228">
        <f t="shared" si="0"/>
        <v>62707</v>
      </c>
      <c r="V13" s="228">
        <f t="shared" si="0"/>
        <v>0</v>
      </c>
      <c r="W13" s="228"/>
      <c r="X13" s="228"/>
    </row>
    <row r="14" spans="1:24" ht="29.1" customHeight="1">
      <c r="A14" s="163" t="s">
        <v>608</v>
      </c>
      <c r="B14" s="162"/>
      <c r="C14" s="343">
        <v>34901745</v>
      </c>
      <c r="D14" s="346">
        <v>34901745</v>
      </c>
      <c r="E14" s="345">
        <v>0</v>
      </c>
      <c r="F14" s="345">
        <v>0</v>
      </c>
      <c r="G14" s="345">
        <v>0</v>
      </c>
      <c r="H14" s="345">
        <v>34846551</v>
      </c>
      <c r="I14" s="345">
        <v>0</v>
      </c>
      <c r="J14" s="345">
        <v>0</v>
      </c>
      <c r="K14" s="345">
        <v>55194</v>
      </c>
      <c r="L14" s="345">
        <v>0</v>
      </c>
    </row>
    <row r="15" spans="1:24" s="226" customFormat="1" ht="28.9" customHeight="1">
      <c r="A15" s="163" t="s">
        <v>642</v>
      </c>
      <c r="B15" s="162"/>
      <c r="C15" s="343">
        <v>36839416</v>
      </c>
      <c r="D15" s="346">
        <v>36839416</v>
      </c>
      <c r="E15" s="345">
        <v>0</v>
      </c>
      <c r="F15" s="345">
        <v>0</v>
      </c>
      <c r="G15" s="345">
        <v>0</v>
      </c>
      <c r="H15" s="345">
        <v>36772915</v>
      </c>
      <c r="I15" s="345">
        <v>0</v>
      </c>
      <c r="J15" s="345">
        <v>0</v>
      </c>
      <c r="K15" s="345">
        <v>66501</v>
      </c>
      <c r="L15" s="345">
        <v>0</v>
      </c>
      <c r="W15" s="226">
        <f>SUM(D17:D26)</f>
        <v>35999821</v>
      </c>
    </row>
    <row r="16" spans="1:24" s="226" customFormat="1" ht="29.1" customHeight="1">
      <c r="A16" s="163" t="s">
        <v>643</v>
      </c>
      <c r="B16" s="162"/>
      <c r="C16" s="343">
        <f>D16+0</f>
        <v>35999821</v>
      </c>
      <c r="D16" s="344">
        <f>SUM(D17:D26)</f>
        <v>35999821</v>
      </c>
      <c r="E16" s="345">
        <v>0</v>
      </c>
      <c r="F16" s="345">
        <v>0</v>
      </c>
      <c r="G16" s="345">
        <v>0</v>
      </c>
      <c r="H16" s="344">
        <f>SUM(H17:H26)</f>
        <v>35937114</v>
      </c>
      <c r="I16" s="345">
        <v>0</v>
      </c>
      <c r="J16" s="345">
        <v>0</v>
      </c>
      <c r="K16" s="344">
        <f t="shared" ref="K16" si="1">SUM(K17:K26)</f>
        <v>62707</v>
      </c>
      <c r="L16" s="345">
        <v>0</v>
      </c>
    </row>
    <row r="17" spans="1:13" s="226" customFormat="1" ht="29.1" customHeight="1">
      <c r="A17" s="154" t="s">
        <v>607</v>
      </c>
      <c r="B17" s="160" t="s">
        <v>606</v>
      </c>
      <c r="C17" s="343">
        <v>8197122</v>
      </c>
      <c r="D17" s="346">
        <f t="shared" ref="D17:D26" si="2">SUM(E17:K17)</f>
        <v>8197122</v>
      </c>
      <c r="E17" s="345">
        <v>0</v>
      </c>
      <c r="F17" s="345">
        <v>0</v>
      </c>
      <c r="G17" s="345">
        <v>0</v>
      </c>
      <c r="H17" s="344">
        <v>8197122</v>
      </c>
      <c r="I17" s="345">
        <v>0</v>
      </c>
      <c r="J17" s="345">
        <v>0</v>
      </c>
      <c r="K17" s="345">
        <v>0</v>
      </c>
      <c r="L17" s="345">
        <v>0</v>
      </c>
      <c r="M17" s="228">
        <f t="shared" ref="M17:M26" si="3">SUM(E17:K17)</f>
        <v>8197122</v>
      </c>
    </row>
    <row r="18" spans="1:13" s="226" customFormat="1" ht="29.1" customHeight="1">
      <c r="A18" s="154" t="s">
        <v>605</v>
      </c>
      <c r="B18" s="160" t="s">
        <v>604</v>
      </c>
      <c r="C18" s="343">
        <v>9644999</v>
      </c>
      <c r="D18" s="346">
        <f t="shared" si="2"/>
        <v>9644999</v>
      </c>
      <c r="E18" s="345">
        <v>0</v>
      </c>
      <c r="F18" s="345">
        <v>0</v>
      </c>
      <c r="G18" s="345">
        <v>0</v>
      </c>
      <c r="H18" s="344">
        <v>9644999</v>
      </c>
      <c r="I18" s="345">
        <v>0</v>
      </c>
      <c r="J18" s="345">
        <v>0</v>
      </c>
      <c r="K18" s="345">
        <v>0</v>
      </c>
      <c r="L18" s="345">
        <v>0</v>
      </c>
      <c r="M18" s="228">
        <f t="shared" si="3"/>
        <v>9644999</v>
      </c>
    </row>
    <row r="19" spans="1:13" s="226" customFormat="1" ht="29.1" customHeight="1">
      <c r="A19" s="154" t="s">
        <v>603</v>
      </c>
      <c r="B19" s="160" t="s">
        <v>602</v>
      </c>
      <c r="C19" s="343">
        <v>8477908</v>
      </c>
      <c r="D19" s="346">
        <f t="shared" si="2"/>
        <v>8477908</v>
      </c>
      <c r="E19" s="345">
        <v>0</v>
      </c>
      <c r="F19" s="345">
        <v>0</v>
      </c>
      <c r="G19" s="345">
        <v>0</v>
      </c>
      <c r="H19" s="344">
        <v>8477908</v>
      </c>
      <c r="I19" s="345">
        <v>0</v>
      </c>
      <c r="J19" s="345">
        <v>0</v>
      </c>
      <c r="K19" s="345">
        <v>0</v>
      </c>
      <c r="L19" s="345">
        <v>0</v>
      </c>
      <c r="M19" s="228">
        <f t="shared" si="3"/>
        <v>8477908</v>
      </c>
    </row>
    <row r="20" spans="1:13" s="226" customFormat="1" ht="29.1" customHeight="1">
      <c r="A20" s="154" t="s">
        <v>601</v>
      </c>
      <c r="B20" s="160" t="s">
        <v>600</v>
      </c>
      <c r="C20" s="343">
        <v>6601048</v>
      </c>
      <c r="D20" s="346">
        <f t="shared" si="2"/>
        <v>6601048</v>
      </c>
      <c r="E20" s="345">
        <v>0</v>
      </c>
      <c r="F20" s="345">
        <v>0</v>
      </c>
      <c r="G20" s="345">
        <v>0</v>
      </c>
      <c r="H20" s="344">
        <v>6601048</v>
      </c>
      <c r="I20" s="345">
        <v>0</v>
      </c>
      <c r="J20" s="345">
        <v>0</v>
      </c>
      <c r="K20" s="345">
        <v>0</v>
      </c>
      <c r="L20" s="345">
        <v>0</v>
      </c>
      <c r="M20" s="228">
        <f t="shared" si="3"/>
        <v>6601048</v>
      </c>
    </row>
    <row r="21" spans="1:13" s="226" customFormat="1" ht="29.1" customHeight="1">
      <c r="A21" s="154" t="s">
        <v>599</v>
      </c>
      <c r="B21" s="160" t="s">
        <v>598</v>
      </c>
      <c r="C21" s="343">
        <v>1618708</v>
      </c>
      <c r="D21" s="346">
        <f t="shared" si="2"/>
        <v>1618708</v>
      </c>
      <c r="E21" s="345">
        <v>0</v>
      </c>
      <c r="F21" s="345">
        <v>0</v>
      </c>
      <c r="G21" s="345">
        <v>0</v>
      </c>
      <c r="H21" s="345">
        <v>1618708</v>
      </c>
      <c r="I21" s="345">
        <v>0</v>
      </c>
      <c r="J21" s="345">
        <v>0</v>
      </c>
      <c r="K21" s="345">
        <v>0</v>
      </c>
      <c r="L21" s="345">
        <v>0</v>
      </c>
      <c r="M21" s="228">
        <f t="shared" si="3"/>
        <v>1618708</v>
      </c>
    </row>
    <row r="22" spans="1:13" s="226" customFormat="1" ht="29.1" customHeight="1">
      <c r="A22" s="154" t="s">
        <v>597</v>
      </c>
      <c r="B22" s="160" t="s">
        <v>596</v>
      </c>
      <c r="C22" s="343">
        <v>1054180</v>
      </c>
      <c r="D22" s="346">
        <f t="shared" si="2"/>
        <v>1054180</v>
      </c>
      <c r="E22" s="345">
        <v>0</v>
      </c>
      <c r="F22" s="345">
        <v>0</v>
      </c>
      <c r="G22" s="345">
        <v>0</v>
      </c>
      <c r="H22" s="346">
        <v>1054180</v>
      </c>
      <c r="I22" s="345">
        <v>0</v>
      </c>
      <c r="J22" s="345">
        <v>0</v>
      </c>
      <c r="K22" s="345">
        <v>0</v>
      </c>
      <c r="L22" s="345">
        <v>0</v>
      </c>
      <c r="M22" s="228">
        <f t="shared" si="3"/>
        <v>1054180</v>
      </c>
    </row>
    <row r="23" spans="1:13" s="226" customFormat="1" ht="29.1" customHeight="1">
      <c r="A23" s="154" t="s">
        <v>595</v>
      </c>
      <c r="B23" s="160" t="s">
        <v>594</v>
      </c>
      <c r="C23" s="343">
        <v>252583</v>
      </c>
      <c r="D23" s="346">
        <f t="shared" si="2"/>
        <v>252583</v>
      </c>
      <c r="E23" s="345">
        <v>0</v>
      </c>
      <c r="F23" s="345">
        <v>0</v>
      </c>
      <c r="G23" s="345">
        <v>0</v>
      </c>
      <c r="H23" s="345">
        <v>252583</v>
      </c>
      <c r="I23" s="345">
        <v>0</v>
      </c>
      <c r="J23" s="345">
        <v>0</v>
      </c>
      <c r="K23" s="345">
        <v>0</v>
      </c>
      <c r="L23" s="345">
        <v>0</v>
      </c>
      <c r="M23" s="228">
        <f t="shared" si="3"/>
        <v>252583</v>
      </c>
    </row>
    <row r="24" spans="1:13" s="226" customFormat="1" ht="29.1" customHeight="1">
      <c r="A24" s="154" t="s">
        <v>593</v>
      </c>
      <c r="B24" s="160" t="s">
        <v>592</v>
      </c>
      <c r="C24" s="343">
        <v>0</v>
      </c>
      <c r="D24" s="346">
        <v>0</v>
      </c>
      <c r="E24" s="345">
        <v>0</v>
      </c>
      <c r="F24" s="345">
        <v>0</v>
      </c>
      <c r="G24" s="345">
        <v>0</v>
      </c>
      <c r="H24" s="345">
        <v>0</v>
      </c>
      <c r="I24" s="345">
        <v>0</v>
      </c>
      <c r="J24" s="345">
        <v>0</v>
      </c>
      <c r="K24" s="345">
        <v>0</v>
      </c>
      <c r="L24" s="345">
        <v>0</v>
      </c>
      <c r="M24" s="228">
        <f t="shared" si="3"/>
        <v>0</v>
      </c>
    </row>
    <row r="25" spans="1:13" s="226" customFormat="1" ht="29.1" customHeight="1">
      <c r="A25" s="154" t="s">
        <v>591</v>
      </c>
      <c r="B25" s="159" t="s">
        <v>590</v>
      </c>
      <c r="C25" s="343">
        <v>62707</v>
      </c>
      <c r="D25" s="346">
        <f t="shared" si="2"/>
        <v>62707</v>
      </c>
      <c r="E25" s="345">
        <v>0</v>
      </c>
      <c r="F25" s="345">
        <v>0</v>
      </c>
      <c r="G25" s="345">
        <v>0</v>
      </c>
      <c r="H25" s="345">
        <v>0</v>
      </c>
      <c r="I25" s="345">
        <v>0</v>
      </c>
      <c r="J25" s="345">
        <v>0</v>
      </c>
      <c r="K25" s="345">
        <v>62707</v>
      </c>
      <c r="L25" s="345">
        <v>0</v>
      </c>
      <c r="M25" s="228">
        <f t="shared" si="3"/>
        <v>62707</v>
      </c>
    </row>
    <row r="26" spans="1:13" s="226" customFormat="1" ht="29.1" customHeight="1" thickBot="1">
      <c r="A26" s="158" t="s">
        <v>589</v>
      </c>
      <c r="B26" s="157" t="s">
        <v>588</v>
      </c>
      <c r="C26" s="347">
        <v>90566</v>
      </c>
      <c r="D26" s="348">
        <f t="shared" si="2"/>
        <v>90566</v>
      </c>
      <c r="E26" s="349">
        <v>0</v>
      </c>
      <c r="F26" s="349">
        <v>0</v>
      </c>
      <c r="G26" s="349">
        <v>0</v>
      </c>
      <c r="H26" s="348">
        <v>90566</v>
      </c>
      <c r="I26" s="349">
        <v>0</v>
      </c>
      <c r="J26" s="349">
        <v>0</v>
      </c>
      <c r="K26" s="349">
        <v>0</v>
      </c>
      <c r="L26" s="349">
        <v>0</v>
      </c>
      <c r="M26" s="228">
        <f t="shared" si="3"/>
        <v>90566</v>
      </c>
    </row>
    <row r="27" spans="1:13" s="151" customFormat="1" ht="15" customHeight="1">
      <c r="A27" s="156" t="s">
        <v>587</v>
      </c>
      <c r="B27" s="156"/>
      <c r="C27" s="155"/>
      <c r="D27" s="155"/>
      <c r="G27" s="151" t="s">
        <v>586</v>
      </c>
      <c r="H27" s="154"/>
      <c r="I27" s="154"/>
      <c r="J27" s="154"/>
      <c r="K27" s="154"/>
      <c r="L27" s="154"/>
    </row>
    <row r="28" spans="1:13" s="151" customFormat="1" ht="15" customHeight="1">
      <c r="A28" s="153" t="s">
        <v>585</v>
      </c>
      <c r="B28" s="152"/>
      <c r="C28" s="152"/>
      <c r="D28" s="152"/>
      <c r="E28" s="152"/>
      <c r="G28" s="151" t="s">
        <v>584</v>
      </c>
      <c r="H28" s="150"/>
      <c r="I28" s="150"/>
      <c r="J28" s="150"/>
      <c r="K28" s="150"/>
      <c r="L28" s="150"/>
    </row>
    <row r="29" spans="1:13" s="151" customFormat="1" ht="15" customHeight="1">
      <c r="F29" s="152"/>
      <c r="G29" s="151" t="s">
        <v>583</v>
      </c>
      <c r="H29" s="150"/>
      <c r="I29" s="150"/>
      <c r="J29" s="150"/>
      <c r="K29" s="150"/>
      <c r="L29" s="150"/>
    </row>
    <row r="30" spans="1:13" s="152" customFormat="1"/>
    <row r="31" spans="1:13" s="152" customFormat="1"/>
    <row r="32" spans="1:13" s="152" customFormat="1"/>
    <row r="33" s="152" customFormat="1"/>
  </sheetData>
  <sheetProtection formatCells="0" formatRows="0" insertRows="0" deleteRows="0"/>
  <mergeCells count="7">
    <mergeCell ref="A2:F2"/>
    <mergeCell ref="G2:L2"/>
    <mergeCell ref="A4:B6"/>
    <mergeCell ref="C4:C5"/>
    <mergeCell ref="D4:F4"/>
    <mergeCell ref="L4:L5"/>
    <mergeCell ref="G4:K4"/>
  </mergeCells>
  <phoneticPr fontId="2" type="noConversion"/>
  <pageMargins left="0.6692913385826772" right="0.6692913385826772" top="0.6692913385826772" bottom="0.6692913385826772" header="0.27559055118110237" footer="0.27559055118110237"/>
  <pageSetup paperSize="9" firstPageNumber="214" orientation="portrait"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0"/>
  <sheetViews>
    <sheetView showGridLines="0" view="pageBreakPreview" zoomScaleNormal="130" zoomScaleSheetLayoutView="100" workbookViewId="0">
      <pane xSplit="1" ySplit="7" topLeftCell="B29" activePane="bottomRight" state="frozen"/>
      <selection activeCell="B17" sqref="B17"/>
      <selection pane="topRight" activeCell="B17" sqref="B17"/>
      <selection pane="bottomLeft" activeCell="B17" sqref="B17"/>
      <selection pane="bottomRight" activeCell="A32" sqref="A32"/>
    </sheetView>
  </sheetViews>
  <sheetFormatPr defaultColWidth="9" defaultRowHeight="12.75"/>
  <cols>
    <col min="1" max="1" width="13.625" style="267" customWidth="1"/>
    <col min="2" max="8" width="10.625" style="10" customWidth="1"/>
    <col min="9" max="9" width="9.125" style="10" customWidth="1"/>
    <col min="10" max="10" width="14.125" style="10" customWidth="1"/>
    <col min="11" max="11" width="9.125" style="10" customWidth="1"/>
    <col min="12" max="12" width="9.625" style="10" customWidth="1"/>
    <col min="13" max="17" width="9.125" style="10" customWidth="1"/>
    <col min="18" max="18" width="9.75" style="10" hidden="1" customWidth="1"/>
    <col min="19" max="23" width="0" style="10" hidden="1" customWidth="1"/>
    <col min="24" max="24" width="10.75" style="10" bestFit="1" customWidth="1"/>
    <col min="25" max="26" width="9.75" style="10" bestFit="1" customWidth="1"/>
    <col min="27" max="16384" width="9" style="10"/>
  </cols>
  <sheetData>
    <row r="1" spans="1:19" s="267" customFormat="1" ht="18" customHeight="1">
      <c r="A1" s="47" t="s">
        <v>182</v>
      </c>
      <c r="B1" s="47"/>
      <c r="C1" s="47"/>
      <c r="D1" s="47"/>
      <c r="E1" s="47"/>
      <c r="P1" s="47"/>
      <c r="Q1" s="71" t="s">
        <v>0</v>
      </c>
    </row>
    <row r="2" spans="1:19" s="263" customFormat="1" ht="23.1" customHeight="1">
      <c r="A2" s="364" t="s">
        <v>497</v>
      </c>
      <c r="B2" s="364"/>
      <c r="C2" s="364"/>
      <c r="D2" s="364"/>
      <c r="E2" s="364"/>
      <c r="F2" s="364"/>
      <c r="G2" s="364"/>
      <c r="H2" s="364"/>
      <c r="I2" s="364" t="s">
        <v>147</v>
      </c>
      <c r="J2" s="364"/>
      <c r="K2" s="364"/>
      <c r="L2" s="364"/>
      <c r="M2" s="364"/>
      <c r="N2" s="364"/>
      <c r="O2" s="364"/>
      <c r="P2" s="364"/>
      <c r="Q2" s="364"/>
    </row>
    <row r="3" spans="1:19" s="267" customFormat="1" ht="18" customHeight="1">
      <c r="A3" s="373" t="s">
        <v>498</v>
      </c>
      <c r="B3" s="373"/>
      <c r="C3" s="373"/>
      <c r="D3" s="373"/>
      <c r="E3" s="373"/>
      <c r="F3" s="373"/>
      <c r="G3" s="373"/>
      <c r="H3" s="373"/>
      <c r="I3" s="373" t="s">
        <v>146</v>
      </c>
      <c r="J3" s="373"/>
      <c r="K3" s="373"/>
      <c r="L3" s="373"/>
      <c r="M3" s="373"/>
      <c r="N3" s="373"/>
      <c r="O3" s="373"/>
      <c r="P3" s="373"/>
      <c r="Q3" s="373"/>
    </row>
    <row r="4" spans="1:19" s="267" customFormat="1" ht="15" customHeight="1" thickBot="1">
      <c r="A4" s="69"/>
      <c r="B4" s="49"/>
      <c r="C4" s="49"/>
      <c r="D4" s="49"/>
      <c r="E4" s="49"/>
      <c r="F4" s="49"/>
      <c r="G4" s="49"/>
      <c r="H4" s="49" t="s">
        <v>184</v>
      </c>
      <c r="I4" s="48"/>
      <c r="J4" s="48"/>
      <c r="K4" s="48"/>
      <c r="L4" s="48"/>
      <c r="M4" s="48"/>
      <c r="N4" s="48"/>
      <c r="O4" s="53"/>
      <c r="P4" s="53"/>
      <c r="Q4" s="51" t="s">
        <v>145</v>
      </c>
    </row>
    <row r="5" spans="1:19" s="267" customFormat="1" ht="18" customHeight="1">
      <c r="A5" s="365" t="s">
        <v>247</v>
      </c>
      <c r="B5" s="426" t="s">
        <v>183</v>
      </c>
      <c r="C5" s="428" t="s">
        <v>248</v>
      </c>
      <c r="D5" s="405"/>
      <c r="E5" s="405"/>
      <c r="F5" s="405"/>
      <c r="G5" s="405"/>
      <c r="H5" s="405"/>
      <c r="I5" s="405" t="s">
        <v>144</v>
      </c>
      <c r="J5" s="405"/>
      <c r="K5" s="405"/>
      <c r="L5" s="405"/>
      <c r="M5" s="406"/>
      <c r="N5" s="391" t="s">
        <v>499</v>
      </c>
      <c r="O5" s="429" t="s">
        <v>506</v>
      </c>
      <c r="P5" s="423" t="s">
        <v>500</v>
      </c>
      <c r="Q5" s="423" t="s">
        <v>501</v>
      </c>
    </row>
    <row r="6" spans="1:19" s="267" customFormat="1" ht="27.95" customHeight="1">
      <c r="A6" s="367"/>
      <c r="B6" s="427"/>
      <c r="C6" s="68" t="s">
        <v>249</v>
      </c>
      <c r="D6" s="68" t="s">
        <v>502</v>
      </c>
      <c r="E6" s="298" t="s">
        <v>503</v>
      </c>
      <c r="F6" s="298" t="s">
        <v>504</v>
      </c>
      <c r="G6" s="287" t="s">
        <v>505</v>
      </c>
      <c r="H6" s="276" t="s">
        <v>250</v>
      </c>
      <c r="I6" s="68" t="s">
        <v>251</v>
      </c>
      <c r="J6" s="276" t="s">
        <v>252</v>
      </c>
      <c r="K6" s="276" t="s">
        <v>253</v>
      </c>
      <c r="L6" s="276" t="s">
        <v>254</v>
      </c>
      <c r="M6" s="287" t="s">
        <v>507</v>
      </c>
      <c r="N6" s="392"/>
      <c r="O6" s="430"/>
      <c r="P6" s="424"/>
      <c r="Q6" s="424"/>
    </row>
    <row r="7" spans="1:19" s="77" customFormat="1" ht="49.5" customHeight="1" thickBot="1">
      <c r="A7" s="425"/>
      <c r="B7" s="72" t="s">
        <v>143</v>
      </c>
      <c r="C7" s="73" t="s">
        <v>142</v>
      </c>
      <c r="D7" s="73" t="s">
        <v>141</v>
      </c>
      <c r="E7" s="73" t="s">
        <v>140</v>
      </c>
      <c r="F7" s="73" t="s">
        <v>56</v>
      </c>
      <c r="G7" s="74" t="s">
        <v>139</v>
      </c>
      <c r="H7" s="74" t="s">
        <v>54</v>
      </c>
      <c r="I7" s="73" t="s">
        <v>138</v>
      </c>
      <c r="J7" s="74" t="s">
        <v>52</v>
      </c>
      <c r="K7" s="74" t="s">
        <v>51</v>
      </c>
      <c r="L7" s="74" t="s">
        <v>50</v>
      </c>
      <c r="M7" s="74" t="s">
        <v>136</v>
      </c>
      <c r="N7" s="74" t="s">
        <v>135</v>
      </c>
      <c r="O7" s="74" t="s">
        <v>137</v>
      </c>
      <c r="P7" s="75" t="s">
        <v>134</v>
      </c>
      <c r="Q7" s="75" t="s">
        <v>133</v>
      </c>
    </row>
    <row r="8" spans="1:19" ht="21.75" customHeight="1">
      <c r="A8" s="50" t="s">
        <v>268</v>
      </c>
      <c r="B8" s="350">
        <v>96891852</v>
      </c>
      <c r="C8" s="351">
        <v>45018627</v>
      </c>
      <c r="D8" s="302">
        <v>20913621</v>
      </c>
      <c r="E8" s="302">
        <v>0</v>
      </c>
      <c r="F8" s="302">
        <v>1370386</v>
      </c>
      <c r="G8" s="302">
        <v>1282663</v>
      </c>
      <c r="H8" s="302">
        <v>0</v>
      </c>
      <c r="I8" s="302">
        <v>986104</v>
      </c>
      <c r="J8" s="302">
        <v>3890504</v>
      </c>
      <c r="K8" s="302">
        <v>15855399</v>
      </c>
      <c r="L8" s="302">
        <v>37810</v>
      </c>
      <c r="M8" s="302">
        <v>682139</v>
      </c>
      <c r="N8" s="302">
        <v>804397</v>
      </c>
      <c r="O8" s="302">
        <v>7100000</v>
      </c>
      <c r="P8" s="302">
        <v>43906676</v>
      </c>
      <c r="Q8" s="302">
        <v>62151</v>
      </c>
      <c r="R8" s="12"/>
      <c r="S8" s="12"/>
    </row>
    <row r="9" spans="1:19" ht="21.75" customHeight="1">
      <c r="A9" s="50" t="s">
        <v>269</v>
      </c>
      <c r="B9" s="350">
        <v>117634063</v>
      </c>
      <c r="C9" s="351">
        <v>46062053</v>
      </c>
      <c r="D9" s="302">
        <v>25493722</v>
      </c>
      <c r="E9" s="302">
        <v>0</v>
      </c>
      <c r="F9" s="302">
        <v>1458691</v>
      </c>
      <c r="G9" s="302">
        <v>1590333</v>
      </c>
      <c r="H9" s="302">
        <v>0</v>
      </c>
      <c r="I9" s="302">
        <v>229365</v>
      </c>
      <c r="J9" s="302">
        <v>800848</v>
      </c>
      <c r="K9" s="302">
        <v>16136049</v>
      </c>
      <c r="L9" s="302">
        <v>67775</v>
      </c>
      <c r="M9" s="302">
        <v>285269</v>
      </c>
      <c r="N9" s="302">
        <v>894741</v>
      </c>
      <c r="O9" s="302">
        <v>9000000</v>
      </c>
      <c r="P9" s="302">
        <v>61677270</v>
      </c>
      <c r="Q9" s="302">
        <v>0</v>
      </c>
      <c r="R9" s="12"/>
      <c r="S9" s="12"/>
    </row>
    <row r="10" spans="1:19" ht="21.75" customHeight="1">
      <c r="A10" s="50" t="s">
        <v>270</v>
      </c>
      <c r="B10" s="350">
        <v>141076939</v>
      </c>
      <c r="C10" s="351">
        <v>57154302</v>
      </c>
      <c r="D10" s="302">
        <v>31529757</v>
      </c>
      <c r="E10" s="302">
        <v>0</v>
      </c>
      <c r="F10" s="302">
        <v>1444022</v>
      </c>
      <c r="G10" s="302">
        <v>1464922</v>
      </c>
      <c r="H10" s="302">
        <v>0</v>
      </c>
      <c r="I10" s="302">
        <v>431176</v>
      </c>
      <c r="J10" s="302">
        <v>1784145</v>
      </c>
      <c r="K10" s="302">
        <v>20105451</v>
      </c>
      <c r="L10" s="302">
        <v>28834</v>
      </c>
      <c r="M10" s="302">
        <v>365997</v>
      </c>
      <c r="N10" s="302">
        <v>772647</v>
      </c>
      <c r="O10" s="302">
        <v>10000000</v>
      </c>
      <c r="P10" s="302">
        <v>73149989</v>
      </c>
      <c r="Q10" s="302">
        <v>0</v>
      </c>
      <c r="R10" s="12"/>
      <c r="S10" s="12"/>
    </row>
    <row r="11" spans="1:19" ht="21.75" customHeight="1">
      <c r="A11" s="50" t="s">
        <v>271</v>
      </c>
      <c r="B11" s="350">
        <v>110251328</v>
      </c>
      <c r="C11" s="351">
        <v>61549331</v>
      </c>
      <c r="D11" s="302">
        <v>34239033</v>
      </c>
      <c r="E11" s="302">
        <v>0</v>
      </c>
      <c r="F11" s="302">
        <v>1463790</v>
      </c>
      <c r="G11" s="302">
        <v>1552385</v>
      </c>
      <c r="H11" s="302">
        <v>0</v>
      </c>
      <c r="I11" s="302">
        <v>490112</v>
      </c>
      <c r="J11" s="302">
        <v>6114850</v>
      </c>
      <c r="K11" s="302">
        <v>16747053</v>
      </c>
      <c r="L11" s="302">
        <v>166858</v>
      </c>
      <c r="M11" s="302">
        <v>775251</v>
      </c>
      <c r="N11" s="302">
        <v>379635</v>
      </c>
      <c r="O11" s="302">
        <v>9500000</v>
      </c>
      <c r="P11" s="302">
        <v>38822361</v>
      </c>
      <c r="Q11" s="302">
        <v>0</v>
      </c>
      <c r="R11" s="12"/>
      <c r="S11" s="12"/>
    </row>
    <row r="12" spans="1:19" ht="21.75" customHeight="1">
      <c r="A12" s="50" t="s">
        <v>272</v>
      </c>
      <c r="B12" s="350">
        <v>126769299</v>
      </c>
      <c r="C12" s="351">
        <v>60498483</v>
      </c>
      <c r="D12" s="302">
        <v>38040148</v>
      </c>
      <c r="E12" s="302">
        <v>0</v>
      </c>
      <c r="F12" s="302">
        <v>1428596</v>
      </c>
      <c r="G12" s="302">
        <v>1882548</v>
      </c>
      <c r="H12" s="302">
        <v>0</v>
      </c>
      <c r="I12" s="302">
        <v>138878</v>
      </c>
      <c r="J12" s="302">
        <v>3835198</v>
      </c>
      <c r="K12" s="302">
        <v>14185752</v>
      </c>
      <c r="L12" s="302">
        <v>141343</v>
      </c>
      <c r="M12" s="302">
        <v>846020</v>
      </c>
      <c r="N12" s="302">
        <v>270082</v>
      </c>
      <c r="O12" s="302">
        <v>10000000</v>
      </c>
      <c r="P12" s="302">
        <v>56000735</v>
      </c>
      <c r="Q12" s="302">
        <v>0</v>
      </c>
      <c r="R12" s="12"/>
      <c r="S12" s="12"/>
    </row>
    <row r="13" spans="1:19" ht="21.75" customHeight="1">
      <c r="A13" s="50" t="s">
        <v>273</v>
      </c>
      <c r="B13" s="350">
        <v>123282056</v>
      </c>
      <c r="C13" s="351">
        <v>54693353</v>
      </c>
      <c r="D13" s="302">
        <v>37318628</v>
      </c>
      <c r="E13" s="302">
        <v>0</v>
      </c>
      <c r="F13" s="302">
        <v>1276967</v>
      </c>
      <c r="G13" s="302">
        <v>1769625</v>
      </c>
      <c r="H13" s="302">
        <v>0</v>
      </c>
      <c r="I13" s="302">
        <v>216145</v>
      </c>
      <c r="J13" s="302">
        <v>211207</v>
      </c>
      <c r="K13" s="302">
        <v>13277511</v>
      </c>
      <c r="L13" s="302">
        <v>8277</v>
      </c>
      <c r="M13" s="302">
        <v>614993</v>
      </c>
      <c r="N13" s="302">
        <v>389270</v>
      </c>
      <c r="O13" s="302">
        <v>8000000</v>
      </c>
      <c r="P13" s="302">
        <v>60199432</v>
      </c>
      <c r="Q13" s="302">
        <v>0</v>
      </c>
      <c r="R13" s="12"/>
      <c r="S13" s="12"/>
    </row>
    <row r="14" spans="1:19" ht="21.75" customHeight="1">
      <c r="A14" s="50" t="s">
        <v>274</v>
      </c>
      <c r="B14" s="350">
        <v>178805792.92199996</v>
      </c>
      <c r="C14" s="351">
        <v>81413889</v>
      </c>
      <c r="D14" s="302">
        <v>54474011.128999993</v>
      </c>
      <c r="E14" s="302">
        <v>14.808000000000002</v>
      </c>
      <c r="F14" s="302">
        <v>1362151.5060000001</v>
      </c>
      <c r="G14" s="302">
        <v>1591338.7480000001</v>
      </c>
      <c r="H14" s="302">
        <v>0</v>
      </c>
      <c r="I14" s="302">
        <v>349774.77</v>
      </c>
      <c r="J14" s="302">
        <v>5022444.8649999993</v>
      </c>
      <c r="K14" s="302">
        <v>13696531.697000001</v>
      </c>
      <c r="L14" s="302">
        <v>93121.921000000002</v>
      </c>
      <c r="M14" s="302">
        <v>4824499.0189999994</v>
      </c>
      <c r="N14" s="302">
        <v>2054625</v>
      </c>
      <c r="O14" s="302">
        <v>12000000</v>
      </c>
      <c r="P14" s="302">
        <v>83337279</v>
      </c>
      <c r="Q14" s="302">
        <v>0</v>
      </c>
      <c r="R14" s="12"/>
      <c r="S14" s="12"/>
    </row>
    <row r="15" spans="1:19" ht="21.75" customHeight="1">
      <c r="A15" s="50" t="s">
        <v>465</v>
      </c>
      <c r="B15" s="350">
        <v>164962078</v>
      </c>
      <c r="C15" s="351">
        <v>80230663.544</v>
      </c>
      <c r="D15" s="302">
        <v>54855276.798999995</v>
      </c>
      <c r="E15" s="302">
        <v>277.45199999999994</v>
      </c>
      <c r="F15" s="302">
        <v>1728364.0640000002</v>
      </c>
      <c r="G15" s="302">
        <v>3251498.9010000001</v>
      </c>
      <c r="H15" s="302">
        <v>0</v>
      </c>
      <c r="I15" s="302">
        <v>265094.28399999999</v>
      </c>
      <c r="J15" s="302">
        <v>5426475.142</v>
      </c>
      <c r="K15" s="302">
        <v>12036358.032999998</v>
      </c>
      <c r="L15" s="302">
        <v>194168.88800000001</v>
      </c>
      <c r="M15" s="302">
        <v>2473149.9809999997</v>
      </c>
      <c r="N15" s="302">
        <v>1846657.9580000001</v>
      </c>
      <c r="O15" s="302">
        <v>15000000</v>
      </c>
      <c r="P15" s="302">
        <v>67884756</v>
      </c>
      <c r="Q15" s="302">
        <v>0</v>
      </c>
      <c r="R15" s="12"/>
      <c r="S15" s="12"/>
    </row>
    <row r="16" spans="1:19" s="209" customFormat="1" ht="21.75" customHeight="1">
      <c r="A16" s="50" t="s">
        <v>390</v>
      </c>
      <c r="B16" s="350">
        <v>168705147</v>
      </c>
      <c r="C16" s="351">
        <v>84336656.386999995</v>
      </c>
      <c r="D16" s="302">
        <v>56948397.436999999</v>
      </c>
      <c r="E16" s="302">
        <v>2.4279999999999999</v>
      </c>
      <c r="F16" s="302">
        <v>1779182.1779999998</v>
      </c>
      <c r="G16" s="302">
        <v>3210272.2870000005</v>
      </c>
      <c r="H16" s="302">
        <v>0</v>
      </c>
      <c r="I16" s="302">
        <v>516193.83399999992</v>
      </c>
      <c r="J16" s="302">
        <v>5211808.6440000003</v>
      </c>
      <c r="K16" s="302">
        <v>13774406.984999998</v>
      </c>
      <c r="L16" s="302">
        <v>271108.31299999997</v>
      </c>
      <c r="M16" s="302">
        <v>2625284.281</v>
      </c>
      <c r="N16" s="302">
        <v>1614603</v>
      </c>
      <c r="O16" s="302">
        <v>18500000</v>
      </c>
      <c r="P16" s="302">
        <v>64253887</v>
      </c>
      <c r="Q16" s="302">
        <v>0</v>
      </c>
      <c r="R16" s="12"/>
    </row>
    <row r="17" spans="1:39" ht="21.75" customHeight="1">
      <c r="A17" s="50" t="s">
        <v>701</v>
      </c>
      <c r="B17" s="350">
        <v>197862422</v>
      </c>
      <c r="C17" s="351">
        <v>89204779</v>
      </c>
      <c r="D17" s="351">
        <v>57630853</v>
      </c>
      <c r="E17" s="351">
        <v>1</v>
      </c>
      <c r="F17" s="351">
        <v>1959865</v>
      </c>
      <c r="G17" s="351">
        <v>3607793</v>
      </c>
      <c r="H17" s="302">
        <v>0</v>
      </c>
      <c r="I17" s="351">
        <v>427871</v>
      </c>
      <c r="J17" s="351">
        <v>5010695</v>
      </c>
      <c r="K17" s="351">
        <v>17655546</v>
      </c>
      <c r="L17" s="351">
        <v>310809</v>
      </c>
      <c r="M17" s="351">
        <v>2601346</v>
      </c>
      <c r="N17" s="351">
        <v>855142</v>
      </c>
      <c r="O17" s="351">
        <v>25500000</v>
      </c>
      <c r="P17" s="351">
        <v>82302501</v>
      </c>
      <c r="Q17" s="351">
        <v>0</v>
      </c>
      <c r="R17" s="12"/>
      <c r="S17" s="12"/>
      <c r="X17" s="12"/>
      <c r="Y17" s="12"/>
      <c r="Z17" s="12"/>
      <c r="AA17" s="12"/>
      <c r="AB17" s="12"/>
      <c r="AC17" s="12"/>
      <c r="AD17" s="12"/>
      <c r="AE17" s="12"/>
      <c r="AF17" s="12"/>
      <c r="AG17" s="12"/>
      <c r="AH17" s="12"/>
      <c r="AI17" s="12"/>
      <c r="AJ17" s="12"/>
      <c r="AK17" s="12"/>
      <c r="AL17" s="12"/>
      <c r="AM17" s="12"/>
    </row>
    <row r="18" spans="1:39" ht="21.75" customHeight="1">
      <c r="A18" s="66" t="s">
        <v>235</v>
      </c>
      <c r="B18" s="350">
        <v>33007129</v>
      </c>
      <c r="C18" s="351">
        <v>3301304</v>
      </c>
      <c r="D18" s="302">
        <v>2388945</v>
      </c>
      <c r="E18" s="302">
        <v>0</v>
      </c>
      <c r="F18" s="302">
        <v>22600</v>
      </c>
      <c r="G18" s="302">
        <v>128026</v>
      </c>
      <c r="H18" s="302">
        <v>0</v>
      </c>
      <c r="I18" s="302">
        <v>20576</v>
      </c>
      <c r="J18" s="302">
        <v>0</v>
      </c>
      <c r="K18" s="302">
        <v>662074</v>
      </c>
      <c r="L18" s="302">
        <v>850</v>
      </c>
      <c r="M18" s="302">
        <v>78233</v>
      </c>
      <c r="N18" s="302">
        <v>1182472</v>
      </c>
      <c r="O18" s="302">
        <v>0</v>
      </c>
      <c r="P18" s="302">
        <v>28523353</v>
      </c>
      <c r="Q18" s="302">
        <v>0</v>
      </c>
      <c r="R18" s="12">
        <f>SUM(C18,N18:Q18)</f>
        <v>33007129</v>
      </c>
      <c r="S18" s="12">
        <f>SUM(D18:M18)</f>
        <v>3301304</v>
      </c>
      <c r="T18" s="12">
        <f>R18-B18</f>
        <v>0</v>
      </c>
      <c r="U18" s="12">
        <f>S18-C18</f>
        <v>0</v>
      </c>
      <c r="X18" s="12"/>
      <c r="Y18" s="12"/>
      <c r="Z18" s="12"/>
      <c r="AA18" s="12"/>
      <c r="AB18" s="12"/>
      <c r="AC18" s="12"/>
      <c r="AD18" s="12"/>
      <c r="AE18" s="12"/>
      <c r="AF18" s="12"/>
      <c r="AG18" s="12"/>
      <c r="AH18" s="12"/>
      <c r="AI18" s="12"/>
      <c r="AJ18" s="12"/>
      <c r="AK18" s="12"/>
      <c r="AL18" s="12"/>
      <c r="AM18" s="12"/>
    </row>
    <row r="19" spans="1:39" ht="21.75" customHeight="1">
      <c r="A19" s="66" t="s">
        <v>236</v>
      </c>
      <c r="B19" s="350">
        <v>7222766</v>
      </c>
      <c r="C19" s="351">
        <v>5691974</v>
      </c>
      <c r="D19" s="302">
        <v>3027415</v>
      </c>
      <c r="E19" s="302">
        <v>0</v>
      </c>
      <c r="F19" s="302">
        <v>93177</v>
      </c>
      <c r="G19" s="302">
        <v>158651</v>
      </c>
      <c r="H19" s="302">
        <v>0</v>
      </c>
      <c r="I19" s="302">
        <v>23261</v>
      </c>
      <c r="J19" s="302">
        <v>0</v>
      </c>
      <c r="K19" s="302">
        <v>2248871</v>
      </c>
      <c r="L19" s="302">
        <v>1987</v>
      </c>
      <c r="M19" s="302">
        <v>138612</v>
      </c>
      <c r="N19" s="302">
        <v>92359</v>
      </c>
      <c r="O19" s="302">
        <v>0</v>
      </c>
      <c r="P19" s="302">
        <v>1438433</v>
      </c>
      <c r="Q19" s="302">
        <v>0</v>
      </c>
      <c r="R19" s="12">
        <f t="shared" ref="R19:R28" si="0">SUM(C19,N19:Q19)</f>
        <v>7222766</v>
      </c>
      <c r="S19" s="12">
        <f t="shared" ref="S19:S29" si="1">SUM(D19:M19)</f>
        <v>5691974</v>
      </c>
      <c r="T19" s="12">
        <f t="shared" ref="T19:T29" si="2">R19-B19</f>
        <v>0</v>
      </c>
      <c r="U19" s="12">
        <f>S19-C19</f>
        <v>0</v>
      </c>
    </row>
    <row r="20" spans="1:39" ht="21.75" customHeight="1">
      <c r="A20" s="66" t="s">
        <v>237</v>
      </c>
      <c r="B20" s="350">
        <v>8185564</v>
      </c>
      <c r="C20" s="351">
        <v>6461474</v>
      </c>
      <c r="D20" s="302">
        <v>3336368</v>
      </c>
      <c r="E20" s="302">
        <v>0</v>
      </c>
      <c r="F20" s="302">
        <v>128884</v>
      </c>
      <c r="G20" s="302">
        <v>163806</v>
      </c>
      <c r="H20" s="302">
        <v>0</v>
      </c>
      <c r="I20" s="302">
        <v>123371</v>
      </c>
      <c r="J20" s="302">
        <v>10168</v>
      </c>
      <c r="K20" s="302">
        <v>2362174</v>
      </c>
      <c r="L20" s="302">
        <v>22257</v>
      </c>
      <c r="M20" s="302">
        <v>314445</v>
      </c>
      <c r="N20" s="302">
        <v>-592348</v>
      </c>
      <c r="O20" s="302">
        <v>0</v>
      </c>
      <c r="P20" s="302">
        <v>2316439</v>
      </c>
      <c r="Q20" s="302">
        <v>0</v>
      </c>
      <c r="R20" s="12">
        <f>SUM(C20,N20:Q20)</f>
        <v>8185565</v>
      </c>
      <c r="S20" s="12">
        <f t="shared" si="1"/>
        <v>6461473</v>
      </c>
      <c r="T20" s="12">
        <f>R20-B20</f>
        <v>1</v>
      </c>
      <c r="U20" s="12">
        <f t="shared" ref="U20:U29" si="3">S20-C20</f>
        <v>-1</v>
      </c>
    </row>
    <row r="21" spans="1:39" ht="21.75" customHeight="1">
      <c r="A21" s="66" t="s">
        <v>238</v>
      </c>
      <c r="B21" s="350">
        <v>20634707</v>
      </c>
      <c r="C21" s="351">
        <v>6354904</v>
      </c>
      <c r="D21" s="302">
        <v>5250561</v>
      </c>
      <c r="E21" s="302">
        <v>0</v>
      </c>
      <c r="F21" s="302">
        <v>151292</v>
      </c>
      <c r="G21" s="302">
        <v>157147</v>
      </c>
      <c r="H21" s="302">
        <v>0</v>
      </c>
      <c r="I21" s="302">
        <v>22240</v>
      </c>
      <c r="J21" s="302">
        <v>0</v>
      </c>
      <c r="K21" s="302">
        <v>707926</v>
      </c>
      <c r="L21" s="302">
        <v>1475</v>
      </c>
      <c r="M21" s="302">
        <v>64264</v>
      </c>
      <c r="N21" s="302">
        <v>206693</v>
      </c>
      <c r="O21" s="302">
        <v>1500000</v>
      </c>
      <c r="P21" s="302">
        <v>12573109</v>
      </c>
      <c r="Q21" s="302">
        <v>0</v>
      </c>
      <c r="R21" s="12">
        <f>SUM(C21,N21:Q21)</f>
        <v>20634706</v>
      </c>
      <c r="S21" s="12">
        <f t="shared" si="1"/>
        <v>6354905</v>
      </c>
      <c r="T21" s="12">
        <f t="shared" si="2"/>
        <v>-1</v>
      </c>
      <c r="U21" s="12">
        <f t="shared" si="3"/>
        <v>1</v>
      </c>
    </row>
    <row r="22" spans="1:39" ht="21.75" customHeight="1">
      <c r="A22" s="66" t="s">
        <v>239</v>
      </c>
      <c r="B22" s="350">
        <v>7451540</v>
      </c>
      <c r="C22" s="351">
        <v>11363193</v>
      </c>
      <c r="D22" s="302">
        <v>9767567</v>
      </c>
      <c r="E22" s="302">
        <v>0</v>
      </c>
      <c r="F22" s="302">
        <v>138257</v>
      </c>
      <c r="G22" s="302">
        <v>198422</v>
      </c>
      <c r="H22" s="302">
        <v>0</v>
      </c>
      <c r="I22" s="302">
        <v>10669</v>
      </c>
      <c r="J22" s="302">
        <v>202</v>
      </c>
      <c r="K22" s="302">
        <v>1059971</v>
      </c>
      <c r="L22" s="302">
        <v>56957</v>
      </c>
      <c r="M22" s="302">
        <v>131150</v>
      </c>
      <c r="N22" s="302">
        <v>-47352</v>
      </c>
      <c r="O22" s="302">
        <v>0</v>
      </c>
      <c r="P22" s="302">
        <v>-3864301</v>
      </c>
      <c r="Q22" s="302">
        <v>0</v>
      </c>
      <c r="R22" s="12">
        <f t="shared" si="0"/>
        <v>7451540</v>
      </c>
      <c r="S22" s="12">
        <f t="shared" si="1"/>
        <v>11363195</v>
      </c>
      <c r="T22" s="12">
        <f t="shared" si="2"/>
        <v>0</v>
      </c>
      <c r="U22" s="12">
        <f t="shared" si="3"/>
        <v>2</v>
      </c>
    </row>
    <row r="23" spans="1:39" ht="21.75" customHeight="1">
      <c r="A23" s="66" t="s">
        <v>240</v>
      </c>
      <c r="B23" s="350">
        <v>12158073</v>
      </c>
      <c r="C23" s="351">
        <v>9204382</v>
      </c>
      <c r="D23" s="302">
        <v>7115075</v>
      </c>
      <c r="E23" s="302">
        <v>0</v>
      </c>
      <c r="F23" s="302">
        <v>152768</v>
      </c>
      <c r="G23" s="302">
        <v>245338</v>
      </c>
      <c r="H23" s="302">
        <v>0</v>
      </c>
      <c r="I23" s="302">
        <v>32186</v>
      </c>
      <c r="J23" s="302">
        <v>0</v>
      </c>
      <c r="K23" s="302">
        <v>1478717</v>
      </c>
      <c r="L23" s="302">
        <v>71540</v>
      </c>
      <c r="M23" s="302">
        <v>108759</v>
      </c>
      <c r="N23" s="302">
        <v>49476</v>
      </c>
      <c r="O23" s="302">
        <v>0</v>
      </c>
      <c r="P23" s="302">
        <v>2904214</v>
      </c>
      <c r="Q23" s="302">
        <v>0</v>
      </c>
      <c r="R23" s="12">
        <f t="shared" si="0"/>
        <v>12158072</v>
      </c>
      <c r="S23" s="12">
        <f t="shared" si="1"/>
        <v>9204383</v>
      </c>
      <c r="T23" s="12">
        <f t="shared" si="2"/>
        <v>-1</v>
      </c>
      <c r="U23" s="12">
        <f t="shared" si="3"/>
        <v>1</v>
      </c>
    </row>
    <row r="24" spans="1:39" ht="21.75" customHeight="1">
      <c r="A24" s="66" t="s">
        <v>241</v>
      </c>
      <c r="B24" s="350">
        <v>23839909</v>
      </c>
      <c r="C24" s="351">
        <v>5441165</v>
      </c>
      <c r="D24" s="302">
        <v>2923627</v>
      </c>
      <c r="E24" s="302">
        <v>0</v>
      </c>
      <c r="F24" s="302">
        <v>214003</v>
      </c>
      <c r="G24" s="302">
        <v>165881</v>
      </c>
      <c r="H24" s="302">
        <v>0</v>
      </c>
      <c r="I24" s="302">
        <v>28993</v>
      </c>
      <c r="J24" s="302">
        <v>131</v>
      </c>
      <c r="K24" s="302">
        <v>1818404</v>
      </c>
      <c r="L24" s="302">
        <v>34633</v>
      </c>
      <c r="M24" s="302">
        <v>255493</v>
      </c>
      <c r="N24" s="302">
        <v>60247</v>
      </c>
      <c r="O24" s="302">
        <v>0</v>
      </c>
      <c r="P24" s="302">
        <v>18338498</v>
      </c>
      <c r="Q24" s="302">
        <v>0</v>
      </c>
      <c r="R24" s="12">
        <f t="shared" si="0"/>
        <v>23839910</v>
      </c>
      <c r="S24" s="12">
        <f t="shared" si="1"/>
        <v>5441165</v>
      </c>
      <c r="T24" s="12">
        <f t="shared" si="2"/>
        <v>1</v>
      </c>
      <c r="U24" s="12">
        <f t="shared" si="3"/>
        <v>0</v>
      </c>
    </row>
    <row r="25" spans="1:39" ht="21.75" customHeight="1">
      <c r="A25" s="66" t="s">
        <v>242</v>
      </c>
      <c r="B25" s="350">
        <v>11240808</v>
      </c>
      <c r="C25" s="351">
        <v>5644334</v>
      </c>
      <c r="D25" s="302">
        <v>3012990</v>
      </c>
      <c r="E25" s="302">
        <v>0</v>
      </c>
      <c r="F25" s="302">
        <v>187787</v>
      </c>
      <c r="G25" s="302">
        <v>685157</v>
      </c>
      <c r="H25" s="302">
        <v>0</v>
      </c>
      <c r="I25" s="302">
        <v>66877</v>
      </c>
      <c r="J25" s="302">
        <v>60</v>
      </c>
      <c r="K25" s="302">
        <v>750367</v>
      </c>
      <c r="L25" s="302">
        <v>9379</v>
      </c>
      <c r="M25" s="302">
        <v>931716</v>
      </c>
      <c r="N25" s="302">
        <v>51776</v>
      </c>
      <c r="O25" s="302">
        <v>2000000</v>
      </c>
      <c r="P25" s="302">
        <v>3544698</v>
      </c>
      <c r="Q25" s="302">
        <v>0</v>
      </c>
      <c r="R25" s="12">
        <f t="shared" si="0"/>
        <v>11240808</v>
      </c>
      <c r="S25" s="12">
        <f t="shared" si="1"/>
        <v>5644333</v>
      </c>
      <c r="T25" s="12">
        <f t="shared" si="2"/>
        <v>0</v>
      </c>
      <c r="U25" s="12">
        <f t="shared" si="3"/>
        <v>-1</v>
      </c>
    </row>
    <row r="26" spans="1:39" ht="21.75" customHeight="1">
      <c r="A26" s="66" t="s">
        <v>243</v>
      </c>
      <c r="B26" s="350">
        <v>12299554</v>
      </c>
      <c r="C26" s="351">
        <v>9979261</v>
      </c>
      <c r="D26" s="302">
        <v>3081677</v>
      </c>
      <c r="E26" s="302">
        <v>0</v>
      </c>
      <c r="F26" s="302">
        <v>163349</v>
      </c>
      <c r="G26" s="302">
        <v>999086</v>
      </c>
      <c r="H26" s="302">
        <v>0</v>
      </c>
      <c r="I26" s="302">
        <v>13294</v>
      </c>
      <c r="J26" s="302">
        <v>3000000</v>
      </c>
      <c r="K26" s="302">
        <v>2593656</v>
      </c>
      <c r="L26" s="302">
        <v>20952</v>
      </c>
      <c r="M26" s="302">
        <v>107247</v>
      </c>
      <c r="N26" s="302">
        <v>47207</v>
      </c>
      <c r="O26" s="302">
        <v>3000000</v>
      </c>
      <c r="P26" s="302">
        <v>-726914</v>
      </c>
      <c r="Q26" s="302">
        <v>0</v>
      </c>
      <c r="R26" s="12">
        <f t="shared" si="0"/>
        <v>12299554</v>
      </c>
      <c r="S26" s="12">
        <f t="shared" si="1"/>
        <v>9979261</v>
      </c>
      <c r="T26" s="12">
        <f t="shared" si="2"/>
        <v>0</v>
      </c>
      <c r="U26" s="12">
        <f t="shared" si="3"/>
        <v>0</v>
      </c>
    </row>
    <row r="27" spans="1:39" ht="21.75" customHeight="1">
      <c r="A27" s="66" t="s">
        <v>244</v>
      </c>
      <c r="B27" s="350">
        <v>21878345</v>
      </c>
      <c r="C27" s="351">
        <v>6294487</v>
      </c>
      <c r="D27" s="302">
        <v>2802194</v>
      </c>
      <c r="E27" s="302">
        <v>0</v>
      </c>
      <c r="F27" s="302">
        <v>166291</v>
      </c>
      <c r="G27" s="302">
        <v>274716</v>
      </c>
      <c r="H27" s="302">
        <v>0</v>
      </c>
      <c r="I27" s="302">
        <v>42153</v>
      </c>
      <c r="J27" s="302">
        <v>2000000</v>
      </c>
      <c r="K27" s="302">
        <v>830188</v>
      </c>
      <c r="L27" s="302">
        <v>50556</v>
      </c>
      <c r="M27" s="302">
        <v>128390</v>
      </c>
      <c r="N27" s="302">
        <v>34198</v>
      </c>
      <c r="O27" s="302">
        <v>7000000</v>
      </c>
      <c r="P27" s="302">
        <v>8549660</v>
      </c>
      <c r="Q27" s="302">
        <v>0</v>
      </c>
      <c r="R27" s="12">
        <f t="shared" si="0"/>
        <v>21878345</v>
      </c>
      <c r="S27" s="12">
        <f t="shared" si="1"/>
        <v>6294488</v>
      </c>
      <c r="T27" s="12">
        <f t="shared" si="2"/>
        <v>0</v>
      </c>
      <c r="U27" s="12">
        <f t="shared" si="3"/>
        <v>1</v>
      </c>
    </row>
    <row r="28" spans="1:39" ht="21.75" customHeight="1">
      <c r="A28" s="66" t="s">
        <v>245</v>
      </c>
      <c r="B28" s="350">
        <v>19427598</v>
      </c>
      <c r="C28" s="351">
        <v>8304626</v>
      </c>
      <c r="D28" s="302">
        <v>6410892</v>
      </c>
      <c r="E28" s="302">
        <v>1</v>
      </c>
      <c r="F28" s="302">
        <v>181013</v>
      </c>
      <c r="G28" s="302">
        <v>196897</v>
      </c>
      <c r="H28" s="302">
        <v>0</v>
      </c>
      <c r="I28" s="302">
        <v>15565</v>
      </c>
      <c r="J28" s="302">
        <v>134</v>
      </c>
      <c r="K28" s="302">
        <v>1393596</v>
      </c>
      <c r="L28" s="302">
        <v>8571</v>
      </c>
      <c r="M28" s="302">
        <v>97956</v>
      </c>
      <c r="N28" s="302">
        <v>-15625</v>
      </c>
      <c r="O28" s="302">
        <v>10000000</v>
      </c>
      <c r="P28" s="302">
        <v>1138597</v>
      </c>
      <c r="Q28" s="302">
        <v>0</v>
      </c>
      <c r="R28" s="12">
        <f t="shared" si="0"/>
        <v>19427598</v>
      </c>
      <c r="S28" s="12">
        <f t="shared" si="1"/>
        <v>8304625</v>
      </c>
      <c r="T28" s="12">
        <f t="shared" si="2"/>
        <v>0</v>
      </c>
      <c r="U28" s="12">
        <f t="shared" si="3"/>
        <v>-1</v>
      </c>
    </row>
    <row r="29" spans="1:39" ht="21.75" customHeight="1" thickBot="1">
      <c r="A29" s="70" t="s">
        <v>246</v>
      </c>
      <c r="B29" s="352">
        <v>20516429</v>
      </c>
      <c r="C29" s="353">
        <v>11163676</v>
      </c>
      <c r="D29" s="303">
        <v>8513543</v>
      </c>
      <c r="E29" s="303">
        <v>0</v>
      </c>
      <c r="F29" s="303">
        <v>360444</v>
      </c>
      <c r="G29" s="303">
        <v>234668</v>
      </c>
      <c r="H29" s="303">
        <v>0</v>
      </c>
      <c r="I29" s="303">
        <v>28686</v>
      </c>
      <c r="J29" s="303">
        <v>0</v>
      </c>
      <c r="K29" s="303">
        <v>1749602</v>
      </c>
      <c r="L29" s="303">
        <v>31652</v>
      </c>
      <c r="M29" s="303">
        <v>245082</v>
      </c>
      <c r="N29" s="303">
        <v>-213962</v>
      </c>
      <c r="O29" s="303">
        <v>2000000</v>
      </c>
      <c r="P29" s="303">
        <v>7566715</v>
      </c>
      <c r="Q29" s="303">
        <v>0</v>
      </c>
      <c r="R29" s="12">
        <f>SUM(C29,N29:Q29)</f>
        <v>20516429</v>
      </c>
      <c r="S29" s="12">
        <f t="shared" si="1"/>
        <v>11163677</v>
      </c>
      <c r="T29" s="12">
        <f t="shared" si="2"/>
        <v>0</v>
      </c>
      <c r="U29" s="12">
        <f t="shared" si="3"/>
        <v>1</v>
      </c>
    </row>
    <row r="30" spans="1:39" s="40" customFormat="1" ht="14.1" customHeight="1">
      <c r="A30" s="39" t="s">
        <v>466</v>
      </c>
      <c r="B30" s="39"/>
      <c r="C30" s="39"/>
      <c r="D30" s="39"/>
      <c r="E30" s="39"/>
      <c r="F30" s="39"/>
      <c r="G30" s="39"/>
      <c r="H30" s="39"/>
      <c r="I30" s="40" t="s">
        <v>132</v>
      </c>
    </row>
    <row r="31" spans="1:39" s="40" customFormat="1" ht="14.1" customHeight="1">
      <c r="A31" s="40" t="s">
        <v>255</v>
      </c>
      <c r="I31" s="40" t="s">
        <v>461</v>
      </c>
    </row>
    <row r="32" spans="1:39" s="40" customFormat="1" ht="14.1" customHeight="1">
      <c r="A32" s="40" t="s">
        <v>464</v>
      </c>
      <c r="I32" s="40" t="s">
        <v>462</v>
      </c>
    </row>
    <row r="33" spans="1:9" s="40" customFormat="1" ht="14.1" customHeight="1">
      <c r="A33" s="40" t="s">
        <v>829</v>
      </c>
      <c r="I33" s="40" t="s">
        <v>830</v>
      </c>
    </row>
    <row r="34" spans="1:9" s="40" customFormat="1" ht="14.1" customHeight="1">
      <c r="A34" s="40" t="s">
        <v>467</v>
      </c>
      <c r="I34" s="40" t="s">
        <v>831</v>
      </c>
    </row>
    <row r="35" spans="1:9" s="40" customFormat="1" ht="14.1" customHeight="1">
      <c r="A35" s="40" t="s">
        <v>468</v>
      </c>
      <c r="I35" s="40" t="s">
        <v>463</v>
      </c>
    </row>
    <row r="36" spans="1:9" s="40" customFormat="1" ht="14.1" customHeight="1">
      <c r="A36" s="40" t="s">
        <v>469</v>
      </c>
      <c r="I36" s="40" t="s">
        <v>703</v>
      </c>
    </row>
    <row r="37" spans="1:9" s="40" customFormat="1" ht="14.1" customHeight="1">
      <c r="A37" s="250"/>
      <c r="I37" s="255" t="s">
        <v>814</v>
      </c>
    </row>
    <row r="38" spans="1:9" s="267" customFormat="1" ht="14.1" customHeight="1">
      <c r="A38" s="47"/>
      <c r="I38" s="250"/>
    </row>
    <row r="39" spans="1:9" ht="14.1" customHeight="1">
      <c r="B39" s="12"/>
      <c r="C39" s="12"/>
      <c r="D39" s="12"/>
      <c r="E39" s="12"/>
      <c r="F39" s="12"/>
      <c r="I39" s="250"/>
    </row>
    <row r="40" spans="1:9">
      <c r="B40" s="12"/>
      <c r="C40" s="12"/>
      <c r="D40" s="12"/>
      <c r="E40" s="12"/>
      <c r="F40" s="12"/>
    </row>
    <row r="41" spans="1:9">
      <c r="A41" s="250"/>
      <c r="B41" s="12"/>
      <c r="C41" s="12"/>
      <c r="D41" s="12"/>
      <c r="E41" s="12"/>
      <c r="F41" s="12"/>
    </row>
    <row r="42" spans="1:9">
      <c r="B42" s="12"/>
      <c r="C42" s="12"/>
      <c r="D42" s="12"/>
      <c r="E42" s="12"/>
      <c r="F42" s="12"/>
    </row>
    <row r="43" spans="1:9">
      <c r="B43" s="12"/>
      <c r="C43" s="12"/>
      <c r="D43" s="12"/>
      <c r="E43" s="12"/>
      <c r="F43" s="12"/>
    </row>
    <row r="44" spans="1:9">
      <c r="B44" s="12"/>
      <c r="C44" s="12"/>
      <c r="D44" s="12"/>
      <c r="E44" s="12"/>
      <c r="F44" s="12"/>
    </row>
    <row r="45" spans="1:9">
      <c r="B45" s="12"/>
      <c r="C45" s="12"/>
      <c r="D45" s="12"/>
      <c r="E45" s="12"/>
      <c r="F45" s="12"/>
    </row>
    <row r="46" spans="1:9">
      <c r="B46" s="12"/>
      <c r="C46" s="12"/>
      <c r="D46" s="12"/>
      <c r="E46" s="12"/>
      <c r="F46" s="12"/>
    </row>
    <row r="47" spans="1:9">
      <c r="B47" s="12"/>
      <c r="C47" s="12"/>
      <c r="D47" s="12"/>
      <c r="E47" s="12"/>
      <c r="F47" s="12"/>
    </row>
    <row r="48" spans="1:9">
      <c r="B48" s="12"/>
      <c r="C48" s="12"/>
      <c r="D48" s="12"/>
      <c r="E48" s="12"/>
      <c r="F48" s="12"/>
    </row>
    <row r="49" spans="2:6" s="10" customFormat="1">
      <c r="B49" s="12"/>
      <c r="C49" s="12"/>
      <c r="D49" s="12"/>
      <c r="E49" s="12"/>
      <c r="F49" s="12"/>
    </row>
    <row r="50" spans="2:6" s="10" customFormat="1">
      <c r="B50" s="12"/>
      <c r="C50" s="12"/>
    </row>
  </sheetData>
  <mergeCells count="12">
    <mergeCell ref="P5:P6"/>
    <mergeCell ref="Q5:Q6"/>
    <mergeCell ref="A2:H2"/>
    <mergeCell ref="I2:Q2"/>
    <mergeCell ref="A3:H3"/>
    <mergeCell ref="I3:Q3"/>
    <mergeCell ref="A5:A7"/>
    <mergeCell ref="B5:B6"/>
    <mergeCell ref="C5:H5"/>
    <mergeCell ref="N5:N6"/>
    <mergeCell ref="O5:O6"/>
    <mergeCell ref="I5:M5"/>
  </mergeCells>
  <phoneticPr fontId="2" type="noConversion"/>
  <pageMargins left="0.6692913385826772" right="0.6692913385826772" top="0.6692913385826772" bottom="0.6692913385826772" header="0.27559055118110237" footer="0.27559055118110237"/>
  <pageSetup paperSize="9" firstPageNumber="216"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8"/>
  <sheetViews>
    <sheetView showGridLines="0" view="pageBreakPreview" zoomScaleNormal="120" zoomScaleSheetLayoutView="100" workbookViewId="0">
      <pane xSplit="1" ySplit="8" topLeftCell="B30" activePane="bottomRight" state="frozen"/>
      <selection activeCell="P17" sqref="P17"/>
      <selection pane="topRight" activeCell="P17" sqref="P17"/>
      <selection pane="bottomLeft" activeCell="P17" sqref="P17"/>
      <selection pane="bottomRight" activeCell="K9" sqref="K9:K30"/>
    </sheetView>
  </sheetViews>
  <sheetFormatPr defaultColWidth="9" defaultRowHeight="12.75"/>
  <cols>
    <col min="1" max="1" width="13.625" style="267" customWidth="1"/>
    <col min="2" max="2" width="10.75" style="10" customWidth="1"/>
    <col min="3" max="3" width="10.125" style="10" customWidth="1"/>
    <col min="4" max="4" width="11.875" style="10" customWidth="1"/>
    <col min="5" max="5" width="11.25" style="10" customWidth="1"/>
    <col min="6" max="8" width="10.125" style="10" customWidth="1"/>
    <col min="9" max="9" width="12.5" style="10" customWidth="1"/>
    <col min="10" max="15" width="12.625" style="10" customWidth="1"/>
    <col min="16" max="17" width="12.375" style="10" hidden="1" customWidth="1"/>
    <col min="18" max="41" width="0" style="10" hidden="1" customWidth="1"/>
    <col min="42" max="16384" width="9" style="10"/>
  </cols>
  <sheetData>
    <row r="1" spans="1:19" s="267" customFormat="1" ht="18" customHeight="1">
      <c r="A1" s="47" t="s">
        <v>182</v>
      </c>
      <c r="B1" s="47"/>
      <c r="C1" s="47"/>
      <c r="D1" s="47"/>
      <c r="E1" s="47"/>
      <c r="F1" s="47"/>
      <c r="G1" s="47"/>
      <c r="H1" s="47"/>
      <c r="I1" s="47"/>
      <c r="J1" s="47"/>
      <c r="O1" s="71" t="s">
        <v>750</v>
      </c>
      <c r="P1" s="71"/>
      <c r="Q1" s="71"/>
      <c r="S1" s="47"/>
    </row>
    <row r="2" spans="1:19" s="263" customFormat="1" ht="24.95" customHeight="1">
      <c r="A2" s="364" t="s">
        <v>751</v>
      </c>
      <c r="B2" s="364"/>
      <c r="C2" s="364"/>
      <c r="D2" s="364"/>
      <c r="E2" s="364"/>
      <c r="F2" s="364"/>
      <c r="G2" s="364"/>
      <c r="H2" s="364"/>
      <c r="I2" s="364" t="s">
        <v>752</v>
      </c>
      <c r="J2" s="364"/>
      <c r="K2" s="364"/>
      <c r="L2" s="364"/>
      <c r="M2" s="364"/>
      <c r="N2" s="364"/>
      <c r="O2" s="364"/>
    </row>
    <row r="3" spans="1:19" s="267" customFormat="1" ht="20.100000000000001" customHeight="1">
      <c r="A3" s="373" t="s">
        <v>384</v>
      </c>
      <c r="B3" s="373"/>
      <c r="C3" s="373"/>
      <c r="D3" s="373"/>
      <c r="E3" s="373"/>
      <c r="F3" s="373"/>
      <c r="G3" s="373"/>
      <c r="H3" s="373"/>
      <c r="I3" s="373" t="s">
        <v>753</v>
      </c>
      <c r="J3" s="373"/>
      <c r="K3" s="373"/>
      <c r="L3" s="373"/>
      <c r="M3" s="373"/>
      <c r="N3" s="373"/>
      <c r="O3" s="373"/>
    </row>
    <row r="4" spans="1:19" s="267" customFormat="1" ht="15" customHeight="1" thickBot="1">
      <c r="A4" s="69"/>
      <c r="B4" s="49"/>
      <c r="C4" s="49"/>
      <c r="D4" s="49"/>
      <c r="E4" s="49"/>
      <c r="F4" s="49"/>
      <c r="G4" s="49"/>
      <c r="H4" s="49" t="s">
        <v>256</v>
      </c>
      <c r="I4" s="49"/>
      <c r="J4" s="49"/>
      <c r="K4" s="49"/>
      <c r="L4" s="49"/>
      <c r="M4" s="49"/>
      <c r="N4" s="49"/>
      <c r="O4" s="49" t="s">
        <v>754</v>
      </c>
      <c r="P4" s="49"/>
      <c r="Q4" s="49"/>
    </row>
    <row r="5" spans="1:19" s="267" customFormat="1" ht="20.100000000000001" customHeight="1">
      <c r="A5" s="433" t="s">
        <v>257</v>
      </c>
      <c r="B5" s="426" t="s">
        <v>755</v>
      </c>
      <c r="C5" s="435" t="s">
        <v>756</v>
      </c>
      <c r="D5" s="370"/>
      <c r="E5" s="370"/>
      <c r="F5" s="370"/>
      <c r="G5" s="370"/>
      <c r="H5" s="370"/>
      <c r="I5" s="370" t="s">
        <v>757</v>
      </c>
      <c r="J5" s="370"/>
      <c r="K5" s="370"/>
      <c r="L5" s="370"/>
      <c r="M5" s="370"/>
      <c r="N5" s="370"/>
      <c r="O5" s="370"/>
      <c r="P5" s="172"/>
      <c r="Q5" s="172"/>
    </row>
    <row r="6" spans="1:19" s="267" customFormat="1" ht="38.1" customHeight="1">
      <c r="A6" s="434"/>
      <c r="B6" s="427"/>
      <c r="C6" s="436" t="s">
        <v>812</v>
      </c>
      <c r="D6" s="437"/>
      <c r="E6" s="437"/>
      <c r="F6" s="437"/>
      <c r="G6" s="437"/>
      <c r="H6" s="438"/>
      <c r="I6" s="437" t="s">
        <v>758</v>
      </c>
      <c r="J6" s="439"/>
      <c r="K6" s="439"/>
      <c r="L6" s="440"/>
      <c r="M6" s="431" t="s">
        <v>383</v>
      </c>
      <c r="N6" s="431"/>
      <c r="O6" s="431"/>
      <c r="P6" s="172"/>
      <c r="Q6" s="172"/>
    </row>
    <row r="7" spans="1:19" s="267" customFormat="1" ht="27.6" customHeight="1">
      <c r="A7" s="432" t="s">
        <v>759</v>
      </c>
      <c r="B7" s="427"/>
      <c r="C7" s="76" t="s">
        <v>760</v>
      </c>
      <c r="D7" s="245" t="s">
        <v>883</v>
      </c>
      <c r="E7" s="245" t="s">
        <v>711</v>
      </c>
      <c r="F7" s="245" t="s">
        <v>258</v>
      </c>
      <c r="G7" s="245" t="s">
        <v>334</v>
      </c>
      <c r="H7" s="143" t="s">
        <v>712</v>
      </c>
      <c r="I7" s="43" t="s">
        <v>760</v>
      </c>
      <c r="J7" s="298" t="s">
        <v>277</v>
      </c>
      <c r="K7" s="298" t="s">
        <v>278</v>
      </c>
      <c r="L7" s="276" t="s">
        <v>713</v>
      </c>
      <c r="M7" s="143" t="s">
        <v>761</v>
      </c>
      <c r="N7" s="245" t="s">
        <v>279</v>
      </c>
      <c r="O7" s="245" t="s">
        <v>280</v>
      </c>
      <c r="P7" s="172"/>
      <c r="Q7" s="172"/>
    </row>
    <row r="8" spans="1:19" s="77" customFormat="1" ht="51.6" customHeight="1" thickBot="1">
      <c r="A8" s="425"/>
      <c r="B8" s="247" t="s">
        <v>762</v>
      </c>
      <c r="C8" s="246" t="s">
        <v>763</v>
      </c>
      <c r="D8" s="246" t="s">
        <v>813</v>
      </c>
      <c r="E8" s="246" t="s">
        <v>100</v>
      </c>
      <c r="F8" s="246" t="s">
        <v>99</v>
      </c>
      <c r="G8" s="246" t="s">
        <v>764</v>
      </c>
      <c r="H8" s="288" t="s">
        <v>98</v>
      </c>
      <c r="I8" s="246" t="s">
        <v>763</v>
      </c>
      <c r="J8" s="246" t="s">
        <v>97</v>
      </c>
      <c r="K8" s="246" t="s">
        <v>96</v>
      </c>
      <c r="L8" s="246" t="s">
        <v>148</v>
      </c>
      <c r="M8" s="288" t="s">
        <v>763</v>
      </c>
      <c r="N8" s="246" t="s">
        <v>95</v>
      </c>
      <c r="O8" s="246" t="s">
        <v>94</v>
      </c>
      <c r="P8" s="172"/>
      <c r="Q8" s="172"/>
    </row>
    <row r="9" spans="1:19" ht="24.2" customHeight="1">
      <c r="A9" s="50" t="s">
        <v>268</v>
      </c>
      <c r="B9" s="350">
        <v>83793900</v>
      </c>
      <c r="C9" s="302">
        <f>SUM(D9:H9)</f>
        <v>9585520</v>
      </c>
      <c r="D9" s="302">
        <v>300047</v>
      </c>
      <c r="E9" s="302">
        <v>740969</v>
      </c>
      <c r="F9" s="302">
        <v>3023241</v>
      </c>
      <c r="G9" s="302">
        <v>5052598</v>
      </c>
      <c r="H9" s="302">
        <v>468665</v>
      </c>
      <c r="I9" s="302">
        <v>21956444</v>
      </c>
      <c r="J9" s="302">
        <v>20817027</v>
      </c>
      <c r="K9" s="302">
        <v>0</v>
      </c>
      <c r="L9" s="302">
        <v>1139417</v>
      </c>
      <c r="M9" s="302">
        <v>3635339</v>
      </c>
      <c r="N9" s="302">
        <v>938976</v>
      </c>
      <c r="O9" s="302">
        <v>73695</v>
      </c>
      <c r="P9" s="248">
        <v>83793900</v>
      </c>
      <c r="Q9" s="248">
        <f>P9-B9</f>
        <v>0</v>
      </c>
      <c r="R9" s="12"/>
      <c r="S9" s="12"/>
    </row>
    <row r="10" spans="1:19" ht="24.2" customHeight="1">
      <c r="A10" s="50" t="s">
        <v>269</v>
      </c>
      <c r="B10" s="350">
        <v>104769461</v>
      </c>
      <c r="C10" s="302">
        <f t="shared" ref="C10:C18" si="0">SUM(D10:H10)</f>
        <v>10225711</v>
      </c>
      <c r="D10" s="302">
        <v>331640</v>
      </c>
      <c r="E10" s="302">
        <v>796677</v>
      </c>
      <c r="F10" s="302">
        <v>3009775</v>
      </c>
      <c r="G10" s="302">
        <v>5111957</v>
      </c>
      <c r="H10" s="302">
        <v>975662</v>
      </c>
      <c r="I10" s="302">
        <v>21493245</v>
      </c>
      <c r="J10" s="302">
        <v>21219330</v>
      </c>
      <c r="K10" s="302">
        <v>0</v>
      </c>
      <c r="L10" s="302">
        <v>273915</v>
      </c>
      <c r="M10" s="302">
        <v>3680093</v>
      </c>
      <c r="N10" s="302">
        <v>1164095</v>
      </c>
      <c r="O10" s="302">
        <v>83945</v>
      </c>
      <c r="P10" s="248">
        <v>104769461</v>
      </c>
      <c r="Q10" s="248">
        <f t="shared" ref="Q10:Q17" si="1">P10-B10</f>
        <v>0</v>
      </c>
      <c r="R10" s="12"/>
      <c r="S10" s="12"/>
    </row>
    <row r="11" spans="1:19" ht="24.2" customHeight="1">
      <c r="A11" s="50" t="s">
        <v>270</v>
      </c>
      <c r="B11" s="350">
        <v>124076423</v>
      </c>
      <c r="C11" s="302">
        <f t="shared" si="0"/>
        <v>10045695</v>
      </c>
      <c r="D11" s="302">
        <v>537636</v>
      </c>
      <c r="E11" s="302">
        <v>487569</v>
      </c>
      <c r="F11" s="302">
        <v>3201031</v>
      </c>
      <c r="G11" s="302">
        <v>5282604</v>
      </c>
      <c r="H11" s="302">
        <v>536855</v>
      </c>
      <c r="I11" s="302">
        <v>22195666</v>
      </c>
      <c r="J11" s="302">
        <v>21736673</v>
      </c>
      <c r="K11" s="302">
        <v>0</v>
      </c>
      <c r="L11" s="302">
        <v>458994</v>
      </c>
      <c r="M11" s="302">
        <v>5590197</v>
      </c>
      <c r="N11" s="302">
        <v>2625685</v>
      </c>
      <c r="O11" s="302">
        <v>169885</v>
      </c>
      <c r="P11" s="248">
        <v>124076423</v>
      </c>
      <c r="Q11" s="248">
        <f t="shared" si="1"/>
        <v>0</v>
      </c>
      <c r="R11" s="12"/>
      <c r="S11" s="12"/>
    </row>
    <row r="12" spans="1:19" ht="24.2" customHeight="1">
      <c r="A12" s="50" t="s">
        <v>271</v>
      </c>
      <c r="B12" s="350">
        <v>122597417</v>
      </c>
      <c r="C12" s="302">
        <f t="shared" si="0"/>
        <v>10125414</v>
      </c>
      <c r="D12" s="302">
        <v>547101</v>
      </c>
      <c r="E12" s="302">
        <v>501705</v>
      </c>
      <c r="F12" s="302">
        <v>3107924</v>
      </c>
      <c r="G12" s="302">
        <v>5427751</v>
      </c>
      <c r="H12" s="302">
        <v>540933</v>
      </c>
      <c r="I12" s="302">
        <v>23431413</v>
      </c>
      <c r="J12" s="302">
        <v>22879291</v>
      </c>
      <c r="K12" s="302">
        <v>0</v>
      </c>
      <c r="L12" s="302">
        <v>552125</v>
      </c>
      <c r="M12" s="302">
        <v>4789629</v>
      </c>
      <c r="N12" s="302">
        <v>1392370</v>
      </c>
      <c r="O12" s="302">
        <v>262416</v>
      </c>
      <c r="P12" s="248">
        <v>122597417</v>
      </c>
      <c r="Q12" s="248">
        <f t="shared" si="1"/>
        <v>0</v>
      </c>
      <c r="R12" s="12"/>
      <c r="S12" s="12"/>
    </row>
    <row r="13" spans="1:19" ht="24.2" customHeight="1">
      <c r="A13" s="50" t="s">
        <v>272</v>
      </c>
      <c r="B13" s="350">
        <v>124805484</v>
      </c>
      <c r="C13" s="302">
        <f t="shared" si="0"/>
        <v>10385778</v>
      </c>
      <c r="D13" s="302">
        <v>551794</v>
      </c>
      <c r="E13" s="302">
        <v>572071</v>
      </c>
      <c r="F13" s="302">
        <v>3246194</v>
      </c>
      <c r="G13" s="302">
        <v>5434269</v>
      </c>
      <c r="H13" s="302">
        <v>581450</v>
      </c>
      <c r="I13" s="302">
        <v>24235836</v>
      </c>
      <c r="J13" s="302">
        <v>23263211</v>
      </c>
      <c r="K13" s="302">
        <v>0</v>
      </c>
      <c r="L13" s="302">
        <v>972626</v>
      </c>
      <c r="M13" s="302">
        <v>5518399</v>
      </c>
      <c r="N13" s="302">
        <v>1279503</v>
      </c>
      <c r="O13" s="302">
        <v>247900</v>
      </c>
      <c r="P13" s="248">
        <v>124805484</v>
      </c>
      <c r="Q13" s="248">
        <f t="shared" si="1"/>
        <v>0</v>
      </c>
      <c r="R13" s="12"/>
      <c r="S13" s="12"/>
    </row>
    <row r="14" spans="1:19" ht="24.2" customHeight="1">
      <c r="A14" s="50" t="s">
        <v>273</v>
      </c>
      <c r="B14" s="350">
        <v>122870281</v>
      </c>
      <c r="C14" s="302">
        <f t="shared" si="0"/>
        <v>11233964</v>
      </c>
      <c r="D14" s="302">
        <v>558801</v>
      </c>
      <c r="E14" s="302">
        <v>586923</v>
      </c>
      <c r="F14" s="302">
        <v>3753008</v>
      </c>
      <c r="G14" s="302">
        <v>5704610</v>
      </c>
      <c r="H14" s="302">
        <v>630622</v>
      </c>
      <c r="I14" s="302">
        <v>27027455</v>
      </c>
      <c r="J14" s="302">
        <v>25871193</v>
      </c>
      <c r="K14" s="302">
        <v>0</v>
      </c>
      <c r="L14" s="302">
        <v>1156261</v>
      </c>
      <c r="M14" s="302">
        <v>4231486</v>
      </c>
      <c r="N14" s="302">
        <v>1772170</v>
      </c>
      <c r="O14" s="302">
        <v>244436</v>
      </c>
      <c r="P14" s="248">
        <v>122870281</v>
      </c>
      <c r="Q14" s="248">
        <f t="shared" si="1"/>
        <v>0</v>
      </c>
      <c r="R14" s="12"/>
      <c r="S14" s="12"/>
    </row>
    <row r="15" spans="1:19" ht="24.2" customHeight="1">
      <c r="A15" s="50" t="s">
        <v>274</v>
      </c>
      <c r="B15" s="350">
        <v>155752697</v>
      </c>
      <c r="C15" s="302">
        <f t="shared" si="0"/>
        <v>14124351.17</v>
      </c>
      <c r="D15" s="302">
        <v>579784.87399999995</v>
      </c>
      <c r="E15" s="302">
        <v>808528.63699999999</v>
      </c>
      <c r="F15" s="302">
        <v>6173787.5479999995</v>
      </c>
      <c r="G15" s="302">
        <v>5873232.5049999999</v>
      </c>
      <c r="H15" s="302">
        <v>689017.60600000003</v>
      </c>
      <c r="I15" s="302">
        <v>29325731.98</v>
      </c>
      <c r="J15" s="302">
        <v>27639539.635999996</v>
      </c>
      <c r="K15" s="302">
        <v>0</v>
      </c>
      <c r="L15" s="302">
        <v>1686192.344</v>
      </c>
      <c r="M15" s="302">
        <v>9426384.5440000016</v>
      </c>
      <c r="N15" s="302">
        <v>1986055.9749999996</v>
      </c>
      <c r="O15" s="302">
        <v>2540009.091</v>
      </c>
      <c r="P15" s="248">
        <v>155752697</v>
      </c>
      <c r="Q15" s="248">
        <f t="shared" si="1"/>
        <v>0</v>
      </c>
      <c r="R15" s="12"/>
      <c r="S15" s="12"/>
    </row>
    <row r="16" spans="1:19" ht="24" customHeight="1">
      <c r="A16" s="50" t="s">
        <v>465</v>
      </c>
      <c r="B16" s="350">
        <v>162285247</v>
      </c>
      <c r="C16" s="302">
        <f t="shared" si="0"/>
        <v>15031807.109000001</v>
      </c>
      <c r="D16" s="302">
        <v>569705.88799999992</v>
      </c>
      <c r="E16" s="302">
        <v>782966.55700000003</v>
      </c>
      <c r="F16" s="302">
        <v>7034321.8330000006</v>
      </c>
      <c r="G16" s="302">
        <v>5914937.4020000007</v>
      </c>
      <c r="H16" s="302">
        <v>729875.42900000012</v>
      </c>
      <c r="I16" s="302">
        <v>33674726.612999998</v>
      </c>
      <c r="J16" s="302">
        <v>31486725.171999998</v>
      </c>
      <c r="K16" s="302">
        <v>0</v>
      </c>
      <c r="L16" s="302">
        <v>2188001.4409999996</v>
      </c>
      <c r="M16" s="302">
        <v>10729918.781000001</v>
      </c>
      <c r="N16" s="302">
        <v>2398955.0460000001</v>
      </c>
      <c r="O16" s="302">
        <v>4503736.7</v>
      </c>
      <c r="P16" s="248">
        <v>162285247</v>
      </c>
      <c r="Q16" s="248">
        <f t="shared" si="1"/>
        <v>0</v>
      </c>
      <c r="R16" s="12"/>
      <c r="S16" s="12"/>
    </row>
    <row r="17" spans="1:40" ht="24.2" customHeight="1">
      <c r="A17" s="50" t="s">
        <v>390</v>
      </c>
      <c r="B17" s="350">
        <v>167319389</v>
      </c>
      <c r="C17" s="302">
        <f t="shared" si="0"/>
        <v>16011916.618000003</v>
      </c>
      <c r="D17" s="302">
        <v>587700.56900000002</v>
      </c>
      <c r="E17" s="302">
        <v>797612.01800000016</v>
      </c>
      <c r="F17" s="302">
        <v>7637260.1090000011</v>
      </c>
      <c r="G17" s="302">
        <v>6246515.7830000008</v>
      </c>
      <c r="H17" s="302">
        <v>742828.13900000008</v>
      </c>
      <c r="I17" s="302">
        <v>34124209.847000003</v>
      </c>
      <c r="J17" s="302">
        <v>31200902.105</v>
      </c>
      <c r="K17" s="302">
        <v>0</v>
      </c>
      <c r="L17" s="302">
        <v>2923307.7420000001</v>
      </c>
      <c r="M17" s="302">
        <v>13942914.295000002</v>
      </c>
      <c r="N17" s="302">
        <v>3588426.9679999999</v>
      </c>
      <c r="O17" s="302">
        <v>4650858.1689999998</v>
      </c>
      <c r="P17" s="248">
        <v>167319389</v>
      </c>
      <c r="Q17" s="248">
        <f t="shared" si="1"/>
        <v>0</v>
      </c>
      <c r="R17" s="12"/>
      <c r="S17" s="12"/>
      <c r="AC17" s="12"/>
    </row>
    <row r="18" spans="1:40" ht="24.2" customHeight="1">
      <c r="A18" s="50" t="s">
        <v>701</v>
      </c>
      <c r="B18" s="350">
        <v>200118272</v>
      </c>
      <c r="C18" s="302">
        <f t="shared" si="0"/>
        <v>17618181.736000001</v>
      </c>
      <c r="D18" s="302">
        <f>SUM(D19:D30)</f>
        <v>573450.01300000004</v>
      </c>
      <c r="E18" s="302">
        <f t="shared" ref="E18:G18" si="2">SUM(E19:E30)</f>
        <v>876034.96699999995</v>
      </c>
      <c r="F18" s="302">
        <f t="shared" si="2"/>
        <v>8860372.4819999989</v>
      </c>
      <c r="G18" s="302">
        <f t="shared" si="2"/>
        <v>6607770.4699999997</v>
      </c>
      <c r="H18" s="302">
        <f>SUM(H19:H30)</f>
        <v>700553.80400000012</v>
      </c>
      <c r="I18" s="302">
        <f>SUM(I19:I30)</f>
        <v>39046755.854999997</v>
      </c>
      <c r="J18" s="302">
        <f>SUM(J19:J30)</f>
        <v>35237751.574000001</v>
      </c>
      <c r="K18" s="302">
        <v>0</v>
      </c>
      <c r="L18" s="302">
        <f t="shared" ref="L18" si="3">SUM(L19:L30)</f>
        <v>3809004.2809999995</v>
      </c>
      <c r="M18" s="302">
        <f>SUM(M19:M30)</f>
        <v>17562851.125999998</v>
      </c>
      <c r="N18" s="302">
        <f>SUM(N19:N30)</f>
        <v>4275010.0930000003</v>
      </c>
      <c r="O18" s="302">
        <f t="shared" ref="O18" si="4">SUM(O19:O30)</f>
        <v>5102272.3210000005</v>
      </c>
      <c r="P18" s="248">
        <f>SUM(P9:P17)</f>
        <v>1168270299</v>
      </c>
      <c r="Q18" s="248"/>
      <c r="R18" s="12">
        <v>17618181.736000001</v>
      </c>
      <c r="S18" s="12">
        <v>573450.01300000004</v>
      </c>
      <c r="T18" s="10">
        <v>876034.96699999995</v>
      </c>
      <c r="U18" s="10">
        <v>8860372.4819999989</v>
      </c>
      <c r="V18" s="10">
        <v>6607770.4699999997</v>
      </c>
      <c r="W18" s="10">
        <v>700553.80400000012</v>
      </c>
      <c r="X18" s="12">
        <f>S18-D18</f>
        <v>0</v>
      </c>
      <c r="Y18" s="12">
        <f>T18-E18</f>
        <v>0</v>
      </c>
      <c r="Z18" s="12">
        <f>U18-F18</f>
        <v>0</v>
      </c>
      <c r="AA18" s="12">
        <f>V18-G18</f>
        <v>0</v>
      </c>
      <c r="AB18" s="12">
        <f>W18-H18</f>
        <v>0</v>
      </c>
      <c r="AC18" s="10">
        <v>39046755.854999997</v>
      </c>
      <c r="AD18" s="10">
        <v>35237751.574000001</v>
      </c>
      <c r="AE18" s="10">
        <v>0</v>
      </c>
      <c r="AF18" s="10">
        <v>3809004.2809999995</v>
      </c>
      <c r="AG18" s="12">
        <f>AD18-J18</f>
        <v>0</v>
      </c>
      <c r="AH18" s="12">
        <f>AE18-K18</f>
        <v>0</v>
      </c>
      <c r="AI18" s="12">
        <f>AF18-L18</f>
        <v>0</v>
      </c>
      <c r="AJ18" s="10">
        <v>17562851.125999998</v>
      </c>
      <c r="AK18" s="10">
        <v>4275010.0930000003</v>
      </c>
      <c r="AL18" s="10">
        <v>5102272.3210000005</v>
      </c>
      <c r="AM18" s="12">
        <f>AK18-N18</f>
        <v>0</v>
      </c>
      <c r="AN18" s="12">
        <f>AL18-O18</f>
        <v>0</v>
      </c>
    </row>
    <row r="19" spans="1:40" ht="24.2" customHeight="1">
      <c r="A19" s="66" t="s">
        <v>259</v>
      </c>
      <c r="B19" s="350">
        <v>23140472</v>
      </c>
      <c r="C19" s="302">
        <f>SUM(D19:H19)</f>
        <v>1292349.541</v>
      </c>
      <c r="D19" s="302">
        <v>39361.885000000002</v>
      </c>
      <c r="E19" s="302">
        <v>52375.495999999999</v>
      </c>
      <c r="F19" s="302">
        <v>514269.37400000001</v>
      </c>
      <c r="G19" s="302">
        <v>626805.37300000002</v>
      </c>
      <c r="H19" s="302">
        <v>59537.413</v>
      </c>
      <c r="I19" s="302">
        <f>SUM(J19:L19)</f>
        <v>11430139.675999999</v>
      </c>
      <c r="J19" s="302">
        <v>11269732.631999999</v>
      </c>
      <c r="K19" s="302">
        <v>0</v>
      </c>
      <c r="L19" s="302">
        <v>160407.04399999999</v>
      </c>
      <c r="M19" s="302">
        <f>SUM(N19:O19,'6-8續2'!B19:C19)</f>
        <v>2545467.9569999999</v>
      </c>
      <c r="N19" s="302">
        <v>273685.82199999999</v>
      </c>
      <c r="O19" s="302">
        <v>440590.49300000002</v>
      </c>
      <c r="P19" s="248"/>
      <c r="Q19" s="248"/>
      <c r="R19" s="10">
        <v>1292349.541</v>
      </c>
      <c r="S19" s="12">
        <f>R19-C19</f>
        <v>0</v>
      </c>
      <c r="AC19" s="10">
        <v>11430139.675999999</v>
      </c>
      <c r="AD19" s="12">
        <f>AC19-I19</f>
        <v>0</v>
      </c>
      <c r="AJ19" s="10">
        <v>2545467.9569999999</v>
      </c>
      <c r="AK19" s="12">
        <f>AJ19-M19</f>
        <v>0</v>
      </c>
    </row>
    <row r="20" spans="1:40" ht="24.2" customHeight="1">
      <c r="A20" s="66" t="s">
        <v>765</v>
      </c>
      <c r="B20" s="350">
        <v>11801469</v>
      </c>
      <c r="C20" s="302">
        <f t="shared" ref="C20:C30" si="5">SUM(D20:H20)</f>
        <v>2298512.73</v>
      </c>
      <c r="D20" s="302">
        <v>78244.084000000003</v>
      </c>
      <c r="E20" s="302">
        <v>99759.816999999995</v>
      </c>
      <c r="F20" s="302">
        <v>910372.60600000003</v>
      </c>
      <c r="G20" s="302">
        <v>1090862.453</v>
      </c>
      <c r="H20" s="302">
        <v>119273.77</v>
      </c>
      <c r="I20" s="302">
        <f t="shared" ref="I20:I30" si="6">SUM(J20:L20)</f>
        <v>262696.22200000001</v>
      </c>
      <c r="J20" s="302">
        <v>124037.571</v>
      </c>
      <c r="K20" s="302">
        <v>0</v>
      </c>
      <c r="L20" s="302">
        <v>138658.65100000001</v>
      </c>
      <c r="M20" s="302">
        <f>SUM(N20:O20,'6-8續2'!B20:C20)</f>
        <v>683884.72400000005</v>
      </c>
      <c r="N20" s="302">
        <v>239443.80900000001</v>
      </c>
      <c r="O20" s="302">
        <v>132905.92199999999</v>
      </c>
      <c r="P20" s="248"/>
      <c r="Q20" s="248"/>
      <c r="R20" s="10">
        <v>2298512.73</v>
      </c>
      <c r="S20" s="12">
        <f>R20-C20</f>
        <v>0</v>
      </c>
      <c r="AC20" s="10">
        <v>262696.22200000001</v>
      </c>
      <c r="AD20" s="12">
        <f t="shared" ref="AD20:AD30" si="7">AC20-I20</f>
        <v>0</v>
      </c>
      <c r="AJ20" s="10">
        <v>683884.72400000005</v>
      </c>
      <c r="AK20" s="12">
        <f t="shared" ref="AK20:AK30" si="8">AJ20-M20</f>
        <v>0</v>
      </c>
    </row>
    <row r="21" spans="1:40" ht="24.2" customHeight="1">
      <c r="A21" s="66" t="s">
        <v>771</v>
      </c>
      <c r="B21" s="350">
        <v>9266619</v>
      </c>
      <c r="C21" s="302">
        <f t="shared" si="5"/>
        <v>1364547.7669999998</v>
      </c>
      <c r="D21" s="302">
        <v>45097.055</v>
      </c>
      <c r="E21" s="302">
        <v>51534.112000000001</v>
      </c>
      <c r="F21" s="302">
        <v>696640.82499999995</v>
      </c>
      <c r="G21" s="302">
        <v>520260.56099999999</v>
      </c>
      <c r="H21" s="302">
        <v>51015.214</v>
      </c>
      <c r="I21" s="302">
        <f t="shared" si="6"/>
        <v>588604.22900000005</v>
      </c>
      <c r="J21" s="302">
        <v>233658.45600000001</v>
      </c>
      <c r="K21" s="302">
        <v>0</v>
      </c>
      <c r="L21" s="302">
        <v>354945.77299999999</v>
      </c>
      <c r="M21" s="302">
        <f>SUM(N21:O21,'6-8續2'!B21:C21)</f>
        <v>2164363.6969999997</v>
      </c>
      <c r="N21" s="302">
        <v>933489.89599999995</v>
      </c>
      <c r="O21" s="302">
        <v>474421.50300000003</v>
      </c>
      <c r="P21" s="248"/>
      <c r="Q21" s="248"/>
      <c r="R21" s="10">
        <v>1364547.7669999998</v>
      </c>
      <c r="S21" s="12">
        <f t="shared" ref="S21:S30" si="9">R21-C21</f>
        <v>0</v>
      </c>
      <c r="AC21" s="10">
        <v>588604.22900000005</v>
      </c>
      <c r="AD21" s="12">
        <f t="shared" si="7"/>
        <v>0</v>
      </c>
      <c r="AJ21" s="10">
        <v>2164363.6969999997</v>
      </c>
      <c r="AK21" s="12">
        <f t="shared" si="8"/>
        <v>0</v>
      </c>
    </row>
    <row r="22" spans="1:40" ht="24" customHeight="1">
      <c r="A22" s="66" t="s">
        <v>487</v>
      </c>
      <c r="B22" s="350">
        <v>15368617</v>
      </c>
      <c r="C22" s="302">
        <f t="shared" si="5"/>
        <v>1089034.7860000001</v>
      </c>
      <c r="D22" s="302">
        <v>45154.641000000003</v>
      </c>
      <c r="E22" s="302">
        <v>51368.264999999999</v>
      </c>
      <c r="F22" s="302">
        <v>503139.21899999998</v>
      </c>
      <c r="G22" s="302">
        <v>440718.67200000002</v>
      </c>
      <c r="H22" s="302">
        <v>48653.989000000001</v>
      </c>
      <c r="I22" s="302">
        <f t="shared" si="6"/>
        <v>7605785.4269999992</v>
      </c>
      <c r="J22" s="302">
        <v>7273206.6059999997</v>
      </c>
      <c r="K22" s="302">
        <v>0</v>
      </c>
      <c r="L22" s="302">
        <v>332578.821</v>
      </c>
      <c r="M22" s="302">
        <f>SUM(N22:O22,'6-8續2'!B22:C22)</f>
        <v>849905.8</v>
      </c>
      <c r="N22" s="302">
        <v>210874.704</v>
      </c>
      <c r="O22" s="302">
        <v>449090.26</v>
      </c>
      <c r="P22" s="248"/>
      <c r="Q22" s="248"/>
      <c r="R22" s="10">
        <v>1089034.7860000001</v>
      </c>
      <c r="S22" s="12">
        <f t="shared" si="9"/>
        <v>0</v>
      </c>
      <c r="AC22" s="10">
        <v>7605785.4269999992</v>
      </c>
      <c r="AD22" s="12">
        <f t="shared" si="7"/>
        <v>0</v>
      </c>
      <c r="AJ22" s="10">
        <v>849905.8</v>
      </c>
      <c r="AK22" s="12">
        <f t="shared" si="8"/>
        <v>0</v>
      </c>
    </row>
    <row r="23" spans="1:40" ht="24.2" customHeight="1">
      <c r="A23" s="66" t="s">
        <v>488</v>
      </c>
      <c r="B23" s="350">
        <v>10668344</v>
      </c>
      <c r="C23" s="302">
        <f t="shared" si="5"/>
        <v>1101204.7139999999</v>
      </c>
      <c r="D23" s="302">
        <v>37557.644999999997</v>
      </c>
      <c r="E23" s="302">
        <v>62463.703000000001</v>
      </c>
      <c r="F23" s="302">
        <v>493085.87699999998</v>
      </c>
      <c r="G23" s="302">
        <v>449073.28899999999</v>
      </c>
      <c r="H23" s="302">
        <v>59024.2</v>
      </c>
      <c r="I23" s="302">
        <f t="shared" si="6"/>
        <v>428652.87599999999</v>
      </c>
      <c r="J23" s="302">
        <v>139152.99</v>
      </c>
      <c r="K23" s="302">
        <v>0</v>
      </c>
      <c r="L23" s="302">
        <v>289499.886</v>
      </c>
      <c r="M23" s="302">
        <f>SUM(N23:O23,'6-8續2'!B23:C23)</f>
        <v>797920.98499999999</v>
      </c>
      <c r="N23" s="302">
        <v>349537.45400000003</v>
      </c>
      <c r="O23" s="302">
        <v>167527.53200000001</v>
      </c>
      <c r="P23" s="248"/>
      <c r="Q23" s="248"/>
      <c r="R23" s="10">
        <v>1101204.7139999999</v>
      </c>
      <c r="S23" s="12">
        <f t="shared" si="9"/>
        <v>0</v>
      </c>
      <c r="AC23" s="10">
        <v>428652.87599999999</v>
      </c>
      <c r="AD23" s="12">
        <f t="shared" si="7"/>
        <v>0</v>
      </c>
      <c r="AJ23" s="10">
        <v>797920.98499999999</v>
      </c>
      <c r="AK23" s="12">
        <f t="shared" si="8"/>
        <v>0</v>
      </c>
    </row>
    <row r="24" spans="1:40" ht="24.2" customHeight="1">
      <c r="A24" s="66" t="s">
        <v>489</v>
      </c>
      <c r="B24" s="350">
        <v>14312424</v>
      </c>
      <c r="C24" s="302">
        <f t="shared" si="5"/>
        <v>1340561.4950000001</v>
      </c>
      <c r="D24" s="302">
        <v>40171.57</v>
      </c>
      <c r="E24" s="302">
        <v>52130.453999999998</v>
      </c>
      <c r="F24" s="302">
        <v>685903.23699999996</v>
      </c>
      <c r="G24" s="302">
        <v>502057.658</v>
      </c>
      <c r="H24" s="302">
        <v>60298.576000000001</v>
      </c>
      <c r="I24" s="302">
        <f t="shared" si="6"/>
        <v>2102263.5209999997</v>
      </c>
      <c r="J24" s="302">
        <v>1670689.43</v>
      </c>
      <c r="K24" s="302">
        <v>0</v>
      </c>
      <c r="L24" s="302">
        <v>431574.09100000001</v>
      </c>
      <c r="M24" s="302">
        <f>SUM(N24:O24,'6-8續2'!B24:C24)</f>
        <v>998574.228</v>
      </c>
      <c r="N24" s="302">
        <v>306620.46899999998</v>
      </c>
      <c r="O24" s="302">
        <v>267532.592</v>
      </c>
      <c r="P24" s="248"/>
      <c r="Q24" s="248"/>
      <c r="R24" s="10">
        <v>1340561.4950000001</v>
      </c>
      <c r="S24" s="12">
        <f t="shared" si="9"/>
        <v>0</v>
      </c>
      <c r="AC24" s="10">
        <v>2102263.5209999997</v>
      </c>
      <c r="AD24" s="12">
        <f t="shared" si="7"/>
        <v>0</v>
      </c>
      <c r="AJ24" s="10">
        <v>998574.228</v>
      </c>
      <c r="AK24" s="12">
        <f t="shared" si="8"/>
        <v>0</v>
      </c>
    </row>
    <row r="25" spans="1:40" ht="24.2" customHeight="1">
      <c r="A25" s="66" t="s">
        <v>766</v>
      </c>
      <c r="B25" s="350">
        <v>18336653</v>
      </c>
      <c r="C25" s="302">
        <f t="shared" si="5"/>
        <v>1600562.162</v>
      </c>
      <c r="D25" s="302">
        <v>52739.324999999997</v>
      </c>
      <c r="E25" s="302">
        <v>70508.698000000004</v>
      </c>
      <c r="F25" s="302">
        <v>949411.97499999998</v>
      </c>
      <c r="G25" s="302">
        <v>481600.685</v>
      </c>
      <c r="H25" s="302">
        <v>46301.478999999999</v>
      </c>
      <c r="I25" s="302">
        <f t="shared" si="6"/>
        <v>8151885.6919999998</v>
      </c>
      <c r="J25" s="302">
        <v>7838584.7989999996</v>
      </c>
      <c r="K25" s="302">
        <v>0</v>
      </c>
      <c r="L25" s="302">
        <v>313300.89299999998</v>
      </c>
      <c r="M25" s="302">
        <f>SUM(N25:O25,'6-8續2'!B25:C25)</f>
        <v>1143841.8059999999</v>
      </c>
      <c r="N25" s="302">
        <v>266478.087</v>
      </c>
      <c r="O25" s="302">
        <v>577028.83200000005</v>
      </c>
      <c r="P25" s="248"/>
      <c r="Q25" s="248"/>
      <c r="R25" s="10">
        <v>1600562.162</v>
      </c>
      <c r="S25" s="12">
        <f t="shared" si="9"/>
        <v>0</v>
      </c>
      <c r="AC25" s="10">
        <v>8151885.6919999998</v>
      </c>
      <c r="AD25" s="12">
        <f t="shared" si="7"/>
        <v>0</v>
      </c>
      <c r="AJ25" s="10">
        <v>1143841.8059999999</v>
      </c>
      <c r="AK25" s="12">
        <f t="shared" si="8"/>
        <v>0</v>
      </c>
    </row>
    <row r="26" spans="1:40" ht="24.2" customHeight="1">
      <c r="A26" s="66" t="s">
        <v>260</v>
      </c>
      <c r="B26" s="350">
        <v>13934742</v>
      </c>
      <c r="C26" s="302">
        <f t="shared" si="5"/>
        <v>1450924.4680000001</v>
      </c>
      <c r="D26" s="302">
        <v>44504.146000000001</v>
      </c>
      <c r="E26" s="302">
        <v>62001.491000000002</v>
      </c>
      <c r="F26" s="302">
        <v>778755.91500000004</v>
      </c>
      <c r="G26" s="302">
        <v>512429.321</v>
      </c>
      <c r="H26" s="302">
        <v>53233.595000000001</v>
      </c>
      <c r="I26" s="302">
        <f t="shared" si="6"/>
        <v>374237.38799999998</v>
      </c>
      <c r="J26" s="302">
        <v>141042.45199999999</v>
      </c>
      <c r="K26" s="302">
        <v>0</v>
      </c>
      <c r="L26" s="302">
        <v>233194.93599999999</v>
      </c>
      <c r="M26" s="302">
        <f>SUM(N26:O26,'6-8續2'!B26:C26)</f>
        <v>977921.84</v>
      </c>
      <c r="N26" s="302">
        <v>202982.47200000001</v>
      </c>
      <c r="O26" s="302">
        <v>356838.712</v>
      </c>
      <c r="P26" s="248"/>
      <c r="Q26" s="248"/>
      <c r="R26" s="10">
        <v>1450924.4680000001</v>
      </c>
      <c r="S26" s="12">
        <f t="shared" si="9"/>
        <v>0</v>
      </c>
      <c r="AC26" s="10">
        <v>374237.38799999998</v>
      </c>
      <c r="AD26" s="12">
        <f t="shared" si="7"/>
        <v>0</v>
      </c>
      <c r="AJ26" s="10">
        <v>977921.84</v>
      </c>
      <c r="AK26" s="12">
        <f t="shared" si="8"/>
        <v>0</v>
      </c>
    </row>
    <row r="27" spans="1:40" ht="24.2" customHeight="1">
      <c r="A27" s="66" t="s">
        <v>261</v>
      </c>
      <c r="B27" s="350">
        <v>13090770</v>
      </c>
      <c r="C27" s="302">
        <f t="shared" si="5"/>
        <v>1387442.575</v>
      </c>
      <c r="D27" s="302">
        <v>41474.635000000002</v>
      </c>
      <c r="E27" s="302">
        <v>92574.442999999999</v>
      </c>
      <c r="F27" s="302">
        <v>702861.62899999996</v>
      </c>
      <c r="G27" s="302">
        <v>504966.33600000001</v>
      </c>
      <c r="H27" s="302">
        <v>45565.531999999999</v>
      </c>
      <c r="I27" s="302">
        <f t="shared" si="6"/>
        <v>746343.59</v>
      </c>
      <c r="J27" s="302">
        <v>500646.63500000001</v>
      </c>
      <c r="K27" s="302">
        <v>0</v>
      </c>
      <c r="L27" s="302">
        <v>245696.95499999999</v>
      </c>
      <c r="M27" s="302">
        <f>SUM(N27:O27,'6-8續2'!B27:C27)</f>
        <v>968386.19</v>
      </c>
      <c r="N27" s="302">
        <v>210044.21400000001</v>
      </c>
      <c r="O27" s="302">
        <v>343978.66</v>
      </c>
      <c r="P27" s="248"/>
      <c r="Q27" s="248"/>
      <c r="R27" s="10">
        <v>1387442.575</v>
      </c>
      <c r="S27" s="12">
        <f t="shared" si="9"/>
        <v>0</v>
      </c>
      <c r="AC27" s="10">
        <v>746343.59</v>
      </c>
      <c r="AD27" s="12">
        <f t="shared" si="7"/>
        <v>0</v>
      </c>
      <c r="AJ27" s="10">
        <v>968386.19</v>
      </c>
      <c r="AK27" s="12">
        <f t="shared" si="8"/>
        <v>0</v>
      </c>
    </row>
    <row r="28" spans="1:40" ht="24.2" customHeight="1">
      <c r="A28" s="66" t="s">
        <v>490</v>
      </c>
      <c r="B28" s="350">
        <v>22149789</v>
      </c>
      <c r="C28" s="302">
        <f t="shared" si="5"/>
        <v>1246002.513</v>
      </c>
      <c r="D28" s="302">
        <v>53782.281000000003</v>
      </c>
      <c r="E28" s="302">
        <v>69390.512000000002</v>
      </c>
      <c r="F28" s="302">
        <v>609047.31900000002</v>
      </c>
      <c r="G28" s="302">
        <v>465573.55</v>
      </c>
      <c r="H28" s="302">
        <v>48208.851000000002</v>
      </c>
      <c r="I28" s="302">
        <f t="shared" si="6"/>
        <v>3565996.0869999998</v>
      </c>
      <c r="J28" s="302">
        <v>3264762.0079999999</v>
      </c>
      <c r="K28" s="302">
        <v>0</v>
      </c>
      <c r="L28" s="302">
        <v>301234.07900000003</v>
      </c>
      <c r="M28" s="302">
        <f>SUM(N28:O28,'6-8續2'!B28:C28)</f>
        <v>1767073.4510000001</v>
      </c>
      <c r="N28" s="302">
        <v>350326.94699999999</v>
      </c>
      <c r="O28" s="302">
        <v>451291.658</v>
      </c>
      <c r="P28" s="248"/>
      <c r="Q28" s="248"/>
      <c r="R28" s="10">
        <v>1246002.513</v>
      </c>
      <c r="S28" s="12">
        <f t="shared" si="9"/>
        <v>0</v>
      </c>
      <c r="AC28" s="10">
        <v>3565996.0869999998</v>
      </c>
      <c r="AD28" s="12">
        <f t="shared" si="7"/>
        <v>0</v>
      </c>
      <c r="AJ28" s="10">
        <v>1767073.4510000001</v>
      </c>
      <c r="AK28" s="12">
        <f t="shared" si="8"/>
        <v>0</v>
      </c>
    </row>
    <row r="29" spans="1:40" ht="24" customHeight="1">
      <c r="A29" s="66" t="s">
        <v>491</v>
      </c>
      <c r="B29" s="350">
        <v>22878512</v>
      </c>
      <c r="C29" s="302">
        <f t="shared" si="5"/>
        <v>1333893.6739999999</v>
      </c>
      <c r="D29" s="302">
        <v>33942.707000000002</v>
      </c>
      <c r="E29" s="302">
        <v>61461.264000000003</v>
      </c>
      <c r="F29" s="302">
        <v>708607.97699999996</v>
      </c>
      <c r="G29" s="302">
        <v>481292.24699999997</v>
      </c>
      <c r="H29" s="302">
        <v>48589.478999999999</v>
      </c>
      <c r="I29" s="302">
        <f t="shared" si="6"/>
        <v>1221411.074</v>
      </c>
      <c r="J29" s="302">
        <v>1000042.446</v>
      </c>
      <c r="K29" s="302">
        <v>0</v>
      </c>
      <c r="L29" s="302">
        <v>221368.628</v>
      </c>
      <c r="M29" s="302">
        <f>SUM(N29:O29,'6-8續2'!B29:C29)</f>
        <v>1074894.3859999999</v>
      </c>
      <c r="N29" s="302">
        <v>304766.27299999999</v>
      </c>
      <c r="O29" s="302">
        <v>371549.33</v>
      </c>
      <c r="P29" s="248"/>
      <c r="Q29" s="248"/>
      <c r="R29" s="10">
        <v>1333893.6739999999</v>
      </c>
      <c r="S29" s="12">
        <f t="shared" si="9"/>
        <v>0</v>
      </c>
      <c r="AC29" s="10">
        <v>1221411.074</v>
      </c>
      <c r="AD29" s="12">
        <f t="shared" si="7"/>
        <v>0</v>
      </c>
      <c r="AJ29" s="10">
        <v>1074894.3859999999</v>
      </c>
      <c r="AK29" s="12">
        <f t="shared" si="8"/>
        <v>0</v>
      </c>
    </row>
    <row r="30" spans="1:40" ht="24.2" customHeight="1" thickBot="1">
      <c r="A30" s="70" t="s">
        <v>262</v>
      </c>
      <c r="B30" s="352">
        <v>25169860</v>
      </c>
      <c r="C30" s="303">
        <f t="shared" si="5"/>
        <v>2113145.3109999998</v>
      </c>
      <c r="D30" s="303">
        <v>61420.038999999997</v>
      </c>
      <c r="E30" s="303">
        <v>150466.712</v>
      </c>
      <c r="F30" s="303">
        <v>1308276.5290000001</v>
      </c>
      <c r="G30" s="303">
        <v>532130.32499999995</v>
      </c>
      <c r="H30" s="303">
        <v>60851.705999999998</v>
      </c>
      <c r="I30" s="303">
        <f t="shared" si="6"/>
        <v>2568740.0729999999</v>
      </c>
      <c r="J30" s="303">
        <v>1782195.5490000001</v>
      </c>
      <c r="K30" s="303">
        <v>0</v>
      </c>
      <c r="L30" s="303">
        <v>786544.52399999998</v>
      </c>
      <c r="M30" s="303">
        <f>SUM(N30:O30,'6-8續2'!B30:C30)</f>
        <v>3590616.0620000004</v>
      </c>
      <c r="N30" s="303">
        <v>626759.946</v>
      </c>
      <c r="O30" s="303">
        <v>1069516.827</v>
      </c>
      <c r="P30" s="248"/>
      <c r="Q30" s="248"/>
      <c r="R30" s="10">
        <v>2113145.3109999998</v>
      </c>
      <c r="S30" s="12">
        <f t="shared" si="9"/>
        <v>0</v>
      </c>
      <c r="AC30" s="10">
        <v>2568740.0729999999</v>
      </c>
      <c r="AD30" s="12">
        <f t="shared" si="7"/>
        <v>0</v>
      </c>
      <c r="AJ30" s="10">
        <v>3590616.0620000004</v>
      </c>
      <c r="AK30" s="12">
        <f t="shared" si="8"/>
        <v>0</v>
      </c>
    </row>
    <row r="31" spans="1:40" s="189" customFormat="1" ht="14.1" customHeight="1">
      <c r="A31" s="47" t="s">
        <v>884</v>
      </c>
      <c r="B31" s="254"/>
      <c r="I31" s="189" t="s">
        <v>818</v>
      </c>
    </row>
    <row r="32" spans="1:40" s="189" customFormat="1" ht="14.1" customHeight="1">
      <c r="A32" s="47" t="s">
        <v>882</v>
      </c>
      <c r="C32" s="254"/>
      <c r="D32" s="254"/>
      <c r="H32" s="254"/>
      <c r="I32" s="189" t="s">
        <v>819</v>
      </c>
      <c r="M32" s="254"/>
      <c r="N32" s="254"/>
    </row>
    <row r="33" spans="3:14" s="10" customFormat="1" ht="14.1" customHeight="1">
      <c r="C33" s="12"/>
      <c r="D33" s="12"/>
      <c r="H33" s="12"/>
      <c r="I33" s="254"/>
      <c r="M33" s="12"/>
      <c r="N33" s="12"/>
    </row>
    <row r="34" spans="3:14" s="10" customFormat="1" ht="14.1" customHeight="1">
      <c r="C34" s="12"/>
      <c r="D34" s="12"/>
      <c r="H34" s="12"/>
      <c r="I34" s="12"/>
      <c r="M34" s="12"/>
      <c r="N34" s="12"/>
    </row>
    <row r="35" spans="3:14" s="10" customFormat="1">
      <c r="C35" s="12"/>
      <c r="D35" s="12"/>
      <c r="H35" s="12"/>
      <c r="I35" s="12"/>
      <c r="M35" s="12"/>
      <c r="N35" s="12"/>
    </row>
    <row r="36" spans="3:14" s="10" customFormat="1">
      <c r="C36" s="12"/>
      <c r="D36" s="12"/>
      <c r="H36" s="12"/>
      <c r="I36" s="189"/>
      <c r="J36" s="189"/>
      <c r="K36" s="189"/>
      <c r="L36" s="189"/>
      <c r="M36" s="189"/>
      <c r="N36" s="189"/>
    </row>
    <row r="37" spans="3:14" s="10" customFormat="1">
      <c r="C37" s="12"/>
      <c r="D37" s="12"/>
      <c r="H37" s="12"/>
      <c r="I37" s="189"/>
      <c r="J37" s="189"/>
      <c r="K37" s="189"/>
      <c r="L37" s="189"/>
      <c r="M37" s="254"/>
      <c r="N37" s="254"/>
    </row>
    <row r="38" spans="3:14" s="10" customFormat="1">
      <c r="C38" s="12"/>
      <c r="D38" s="12"/>
      <c r="H38" s="12"/>
      <c r="I38" s="257"/>
      <c r="M38" s="12"/>
      <c r="N38" s="12"/>
    </row>
    <row r="39" spans="3:14" s="10" customFormat="1">
      <c r="C39" s="12"/>
      <c r="D39" s="12"/>
      <c r="H39" s="12"/>
      <c r="I39" s="12"/>
      <c r="M39" s="12"/>
      <c r="N39" s="12"/>
    </row>
    <row r="40" spans="3:14" s="10" customFormat="1">
      <c r="C40" s="12"/>
      <c r="D40" s="12"/>
      <c r="H40" s="12"/>
      <c r="I40" s="12"/>
      <c r="M40" s="12"/>
      <c r="N40" s="12"/>
    </row>
    <row r="41" spans="3:14" s="10" customFormat="1">
      <c r="C41" s="12"/>
      <c r="D41" s="12"/>
      <c r="H41" s="12"/>
      <c r="I41" s="12"/>
      <c r="M41" s="12"/>
      <c r="N41" s="12"/>
    </row>
    <row r="42" spans="3:14" s="10" customFormat="1">
      <c r="C42" s="12"/>
      <c r="D42" s="12"/>
      <c r="H42" s="12"/>
      <c r="I42" s="12"/>
      <c r="M42" s="12"/>
      <c r="N42" s="12"/>
    </row>
    <row r="43" spans="3:14" s="10" customFormat="1">
      <c r="C43" s="12"/>
      <c r="D43" s="12"/>
      <c r="H43" s="12"/>
      <c r="I43" s="12"/>
      <c r="M43" s="12"/>
      <c r="N43" s="12"/>
    </row>
    <row r="44" spans="3:14" s="10" customFormat="1">
      <c r="C44" s="12"/>
      <c r="D44" s="12"/>
      <c r="I44" s="12"/>
      <c r="M44" s="12"/>
    </row>
    <row r="45" spans="3:14" s="10" customFormat="1">
      <c r="C45" s="12"/>
      <c r="D45" s="12"/>
      <c r="M45" s="12"/>
    </row>
    <row r="46" spans="3:14" s="10" customFormat="1">
      <c r="C46" s="12"/>
      <c r="D46" s="12"/>
      <c r="M46" s="12"/>
    </row>
    <row r="47" spans="3:14" s="10" customFormat="1">
      <c r="C47" s="12"/>
      <c r="D47" s="12"/>
    </row>
    <row r="48" spans="3:14" s="10" customFormat="1">
      <c r="D48" s="12"/>
    </row>
  </sheetData>
  <mergeCells count="12">
    <mergeCell ref="M6:O6"/>
    <mergeCell ref="A7:A8"/>
    <mergeCell ref="A2:H2"/>
    <mergeCell ref="I2:O2"/>
    <mergeCell ref="A3:H3"/>
    <mergeCell ref="I3:O3"/>
    <mergeCell ref="A5:A6"/>
    <mergeCell ref="B5:B7"/>
    <mergeCell ref="C5:H5"/>
    <mergeCell ref="I5:O5"/>
    <mergeCell ref="C6:H6"/>
    <mergeCell ref="I6:L6"/>
  </mergeCells>
  <phoneticPr fontId="2" type="noConversion"/>
  <pageMargins left="0.6692913385826772" right="0.6692913385826772" top="0.6692913385826772" bottom="0.6692913385826772" header="0.27559055118110237" footer="0.27559055118110237"/>
  <pageSetup paperSize="9" firstPageNumber="218" orientation="portrait" r:id="rId1"/>
  <headerFooter alignWithMargins="0"/>
  <colBreaks count="1" manualBreakCount="1">
    <brk id="8" max="32"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4"/>
  <sheetViews>
    <sheetView showGridLines="0" view="pageBreakPreview" zoomScale="70" zoomScaleNormal="120" zoomScaleSheetLayoutView="70" workbookViewId="0">
      <pane xSplit="1" ySplit="8" topLeftCell="B24" activePane="bottomRight" state="frozen"/>
      <selection activeCell="P17" sqref="P17"/>
      <selection pane="topRight" activeCell="P17" sqref="P17"/>
      <selection pane="bottomLeft" activeCell="P17" sqref="P17"/>
      <selection pane="bottomRight" activeCell="O9" sqref="O9:O30"/>
    </sheetView>
  </sheetViews>
  <sheetFormatPr defaultColWidth="9" defaultRowHeight="12.75"/>
  <cols>
    <col min="1" max="1" width="13.625" style="267" customWidth="1"/>
    <col min="2" max="2" width="11.125" style="10" customWidth="1"/>
    <col min="3" max="4" width="10.625" style="10" customWidth="1"/>
    <col min="5" max="5" width="10.375" style="10" customWidth="1"/>
    <col min="6" max="7" width="10.625" style="10" customWidth="1"/>
    <col min="8" max="8" width="10.125" style="10" customWidth="1"/>
    <col min="9" max="14" width="12.125" style="10" customWidth="1"/>
    <col min="15" max="15" width="14.625" style="10" customWidth="1"/>
    <col min="16" max="16" width="9" style="10"/>
    <col min="17" max="37" width="0" style="10" hidden="1" customWidth="1"/>
    <col min="38" max="16384" width="9" style="10"/>
  </cols>
  <sheetData>
    <row r="1" spans="1:16" s="267" customFormat="1" ht="18" customHeight="1">
      <c r="A1" s="47" t="s">
        <v>182</v>
      </c>
      <c r="B1" s="47"/>
      <c r="C1" s="47"/>
      <c r="D1" s="47"/>
      <c r="E1" s="47"/>
      <c r="F1" s="47"/>
      <c r="G1" s="47"/>
      <c r="H1" s="47"/>
      <c r="O1" s="71" t="s">
        <v>0</v>
      </c>
      <c r="P1" s="47"/>
    </row>
    <row r="2" spans="1:16" s="263" customFormat="1" ht="24.95" customHeight="1">
      <c r="A2" s="364" t="s">
        <v>492</v>
      </c>
      <c r="B2" s="364"/>
      <c r="C2" s="364"/>
      <c r="D2" s="364"/>
      <c r="E2" s="364"/>
      <c r="F2" s="364"/>
      <c r="G2" s="364"/>
      <c r="H2" s="364"/>
      <c r="I2" s="364" t="s">
        <v>152</v>
      </c>
      <c r="J2" s="364"/>
      <c r="K2" s="364"/>
      <c r="L2" s="364"/>
      <c r="M2" s="364"/>
      <c r="N2" s="364"/>
      <c r="O2" s="364"/>
    </row>
    <row r="3" spans="1:16" s="267" customFormat="1" ht="20.100000000000001" customHeight="1">
      <c r="A3" s="373" t="s">
        <v>384</v>
      </c>
      <c r="B3" s="373"/>
      <c r="C3" s="373"/>
      <c r="D3" s="373"/>
      <c r="E3" s="373"/>
      <c r="F3" s="373"/>
      <c r="G3" s="373"/>
      <c r="H3" s="373"/>
      <c r="I3" s="373" t="s">
        <v>151</v>
      </c>
      <c r="J3" s="373"/>
      <c r="K3" s="373"/>
      <c r="L3" s="373"/>
      <c r="M3" s="373"/>
      <c r="N3" s="373"/>
      <c r="O3" s="373"/>
    </row>
    <row r="4" spans="1:16" s="267" customFormat="1" ht="15" customHeight="1" thickBot="1">
      <c r="A4" s="69"/>
      <c r="B4" s="49"/>
      <c r="C4" s="49"/>
      <c r="D4" s="49"/>
      <c r="E4" s="49"/>
      <c r="F4" s="49"/>
      <c r="G4" s="49"/>
      <c r="H4" s="49" t="s">
        <v>184</v>
      </c>
      <c r="I4" s="49"/>
      <c r="J4" s="49"/>
      <c r="K4" s="49"/>
      <c r="L4" s="48"/>
      <c r="M4" s="48"/>
      <c r="N4" s="48"/>
      <c r="O4" s="49" t="s">
        <v>1</v>
      </c>
    </row>
    <row r="5" spans="1:16" s="267" customFormat="1" ht="19.5" customHeight="1">
      <c r="A5" s="433" t="s">
        <v>257</v>
      </c>
      <c r="B5" s="369" t="s">
        <v>767</v>
      </c>
      <c r="C5" s="370"/>
      <c r="D5" s="370"/>
      <c r="E5" s="370"/>
      <c r="F5" s="370"/>
      <c r="G5" s="370"/>
      <c r="H5" s="370"/>
      <c r="I5" s="370" t="s">
        <v>150</v>
      </c>
      <c r="J5" s="370"/>
      <c r="K5" s="370"/>
      <c r="L5" s="370"/>
      <c r="M5" s="370"/>
      <c r="N5" s="370"/>
      <c r="O5" s="370"/>
    </row>
    <row r="6" spans="1:16" s="267" customFormat="1" ht="42.95" customHeight="1">
      <c r="A6" s="434"/>
      <c r="B6" s="441" t="s">
        <v>383</v>
      </c>
      <c r="C6" s="438"/>
      <c r="D6" s="436" t="s">
        <v>263</v>
      </c>
      <c r="E6" s="437"/>
      <c r="F6" s="437"/>
      <c r="G6" s="437"/>
      <c r="H6" s="437"/>
      <c r="I6" s="80"/>
      <c r="J6" s="436" t="s">
        <v>768</v>
      </c>
      <c r="K6" s="437"/>
      <c r="L6" s="438"/>
      <c r="M6" s="436" t="s">
        <v>493</v>
      </c>
      <c r="N6" s="437"/>
      <c r="O6" s="438"/>
    </row>
    <row r="7" spans="1:16" s="267" customFormat="1" ht="27.75" customHeight="1">
      <c r="A7" s="432" t="s">
        <v>149</v>
      </c>
      <c r="B7" s="76" t="s">
        <v>264</v>
      </c>
      <c r="C7" s="245" t="s">
        <v>281</v>
      </c>
      <c r="D7" s="245" t="s">
        <v>769</v>
      </c>
      <c r="E7" s="245" t="s">
        <v>265</v>
      </c>
      <c r="F7" s="245" t="s">
        <v>716</v>
      </c>
      <c r="G7" s="143" t="s">
        <v>494</v>
      </c>
      <c r="H7" s="143" t="s">
        <v>495</v>
      </c>
      <c r="I7" s="245" t="s">
        <v>276</v>
      </c>
      <c r="J7" s="276" t="s">
        <v>175</v>
      </c>
      <c r="K7" s="276" t="s">
        <v>266</v>
      </c>
      <c r="L7" s="298" t="s">
        <v>267</v>
      </c>
      <c r="M7" s="68" t="s">
        <v>175</v>
      </c>
      <c r="N7" s="276" t="s">
        <v>723</v>
      </c>
      <c r="O7" s="276" t="s">
        <v>496</v>
      </c>
    </row>
    <row r="8" spans="1:16" s="77" customFormat="1" ht="54.75" customHeight="1" thickBot="1">
      <c r="A8" s="425"/>
      <c r="B8" s="246" t="s">
        <v>67</v>
      </c>
      <c r="C8" s="246" t="s">
        <v>770</v>
      </c>
      <c r="D8" s="246" t="s">
        <v>3</v>
      </c>
      <c r="E8" s="246" t="s">
        <v>91</v>
      </c>
      <c r="F8" s="246" t="s">
        <v>174</v>
      </c>
      <c r="G8" s="246" t="s">
        <v>114</v>
      </c>
      <c r="H8" s="246" t="s">
        <v>89</v>
      </c>
      <c r="I8" s="246" t="s">
        <v>112</v>
      </c>
      <c r="J8" s="246" t="s">
        <v>3</v>
      </c>
      <c r="K8" s="288" t="s">
        <v>111</v>
      </c>
      <c r="L8" s="246" t="s">
        <v>86</v>
      </c>
      <c r="M8" s="246" t="s">
        <v>3</v>
      </c>
      <c r="N8" s="288" t="s">
        <v>109</v>
      </c>
      <c r="O8" s="288" t="s">
        <v>84</v>
      </c>
    </row>
    <row r="9" spans="1:16" ht="25.7" customHeight="1">
      <c r="A9" s="50" t="s">
        <v>268</v>
      </c>
      <c r="B9" s="302">
        <v>1932353</v>
      </c>
      <c r="C9" s="302">
        <v>690316</v>
      </c>
      <c r="D9" s="302">
        <v>4490951</v>
      </c>
      <c r="E9" s="302">
        <v>157748</v>
      </c>
      <c r="F9" s="302">
        <v>551027</v>
      </c>
      <c r="G9" s="302">
        <v>3256284</v>
      </c>
      <c r="H9" s="302">
        <v>0</v>
      </c>
      <c r="I9" s="302">
        <v>525891</v>
      </c>
      <c r="J9" s="302">
        <v>1080774</v>
      </c>
      <c r="K9" s="302">
        <v>52954</v>
      </c>
      <c r="L9" s="302">
        <v>1027820</v>
      </c>
      <c r="M9" s="302">
        <v>4387676</v>
      </c>
      <c r="N9" s="302">
        <v>4387676</v>
      </c>
      <c r="O9" s="302">
        <v>0</v>
      </c>
    </row>
    <row r="10" spans="1:16" ht="25.7" customHeight="1">
      <c r="A10" s="50" t="s">
        <v>269</v>
      </c>
      <c r="B10" s="302">
        <v>1796571</v>
      </c>
      <c r="C10" s="302">
        <v>635483</v>
      </c>
      <c r="D10" s="302">
        <v>4595288</v>
      </c>
      <c r="E10" s="302">
        <v>165448</v>
      </c>
      <c r="F10" s="302">
        <v>538233</v>
      </c>
      <c r="G10" s="302">
        <v>3435622</v>
      </c>
      <c r="H10" s="302">
        <v>0</v>
      </c>
      <c r="I10" s="302">
        <v>455985</v>
      </c>
      <c r="J10" s="302">
        <v>1401910</v>
      </c>
      <c r="K10" s="302">
        <v>85402</v>
      </c>
      <c r="L10" s="302">
        <v>1316507</v>
      </c>
      <c r="M10" s="302">
        <v>4608843</v>
      </c>
      <c r="N10" s="302">
        <v>4608843</v>
      </c>
      <c r="O10" s="302">
        <v>0</v>
      </c>
    </row>
    <row r="11" spans="1:16" ht="25.7" customHeight="1">
      <c r="A11" s="50" t="s">
        <v>270</v>
      </c>
      <c r="B11" s="302">
        <v>2352843</v>
      </c>
      <c r="C11" s="302">
        <v>441785</v>
      </c>
      <c r="D11" s="302">
        <v>10874705</v>
      </c>
      <c r="E11" s="302">
        <v>6245714</v>
      </c>
      <c r="F11" s="302">
        <v>290811</v>
      </c>
      <c r="G11" s="302">
        <v>3800422</v>
      </c>
      <c r="H11" s="302">
        <v>0</v>
      </c>
      <c r="I11" s="302">
        <v>537759</v>
      </c>
      <c r="J11" s="302">
        <v>1284531</v>
      </c>
      <c r="K11" s="302">
        <v>93799</v>
      </c>
      <c r="L11" s="302">
        <v>1190732</v>
      </c>
      <c r="M11" s="302">
        <v>4782599</v>
      </c>
      <c r="N11" s="302">
        <v>4782599</v>
      </c>
      <c r="O11" s="302">
        <v>0</v>
      </c>
    </row>
    <row r="12" spans="1:16" ht="25.7" customHeight="1">
      <c r="A12" s="50" t="s">
        <v>271</v>
      </c>
      <c r="B12" s="302">
        <v>2734739</v>
      </c>
      <c r="C12" s="302">
        <v>400104</v>
      </c>
      <c r="D12" s="302">
        <v>9685397</v>
      </c>
      <c r="E12" s="302">
        <v>1998730</v>
      </c>
      <c r="F12" s="302">
        <v>351239</v>
      </c>
      <c r="G12" s="302">
        <v>6763084</v>
      </c>
      <c r="H12" s="302">
        <v>0</v>
      </c>
      <c r="I12" s="302">
        <v>572344</v>
      </c>
      <c r="J12" s="302">
        <v>1755089</v>
      </c>
      <c r="K12" s="302">
        <v>93555</v>
      </c>
      <c r="L12" s="302">
        <v>1663534</v>
      </c>
      <c r="M12" s="302">
        <v>5004340</v>
      </c>
      <c r="N12" s="302">
        <v>5004340</v>
      </c>
      <c r="O12" s="302">
        <v>0</v>
      </c>
    </row>
    <row r="13" spans="1:16" ht="25.7" customHeight="1">
      <c r="A13" s="50" t="s">
        <v>272</v>
      </c>
      <c r="B13" s="302">
        <v>3596613</v>
      </c>
      <c r="C13" s="302">
        <v>394383</v>
      </c>
      <c r="D13" s="302">
        <v>6665463</v>
      </c>
      <c r="E13" s="302">
        <v>1134396</v>
      </c>
      <c r="F13" s="302">
        <v>383034</v>
      </c>
      <c r="G13" s="302">
        <v>4534325</v>
      </c>
      <c r="H13" s="302">
        <v>0</v>
      </c>
      <c r="I13" s="302">
        <v>613707</v>
      </c>
      <c r="J13" s="302">
        <v>1695879</v>
      </c>
      <c r="K13" s="302">
        <v>124675</v>
      </c>
      <c r="L13" s="302">
        <v>1571203</v>
      </c>
      <c r="M13" s="302">
        <v>5149674</v>
      </c>
      <c r="N13" s="302">
        <v>5149674</v>
      </c>
      <c r="O13" s="302">
        <v>0</v>
      </c>
    </row>
    <row r="14" spans="1:16" ht="25.7" customHeight="1">
      <c r="A14" s="50" t="s">
        <v>273</v>
      </c>
      <c r="B14" s="302">
        <v>1769072</v>
      </c>
      <c r="C14" s="302">
        <v>445807</v>
      </c>
      <c r="D14" s="302">
        <v>7230798</v>
      </c>
      <c r="E14" s="302">
        <v>1125066</v>
      </c>
      <c r="F14" s="302">
        <v>431398</v>
      </c>
      <c r="G14" s="302">
        <v>4776067</v>
      </c>
      <c r="H14" s="302">
        <v>0</v>
      </c>
      <c r="I14" s="302">
        <v>898267</v>
      </c>
      <c r="J14" s="302">
        <v>1521400</v>
      </c>
      <c r="K14" s="302">
        <v>212307</v>
      </c>
      <c r="L14" s="302">
        <v>1309092</v>
      </c>
      <c r="M14" s="302">
        <v>5308009</v>
      </c>
      <c r="N14" s="302">
        <v>5308009</v>
      </c>
      <c r="O14" s="302">
        <v>0</v>
      </c>
    </row>
    <row r="15" spans="1:16" ht="25.7" customHeight="1">
      <c r="A15" s="50" t="s">
        <v>274</v>
      </c>
      <c r="B15" s="302">
        <v>4369938.8250000002</v>
      </c>
      <c r="C15" s="302">
        <v>530380.65299999993</v>
      </c>
      <c r="D15" s="302">
        <v>11879541.741999999</v>
      </c>
      <c r="E15" s="302">
        <v>1186094.6369999999</v>
      </c>
      <c r="F15" s="302">
        <v>436052.18500000006</v>
      </c>
      <c r="G15" s="302">
        <v>8996932.1950000003</v>
      </c>
      <c r="H15" s="302">
        <v>0</v>
      </c>
      <c r="I15" s="302">
        <v>1260462.7250000001</v>
      </c>
      <c r="J15" s="302">
        <v>5169799.0389999999</v>
      </c>
      <c r="K15" s="302">
        <v>1771403.7489999998</v>
      </c>
      <c r="L15" s="302">
        <v>3398395.2899999996</v>
      </c>
      <c r="M15" s="302">
        <v>5379757.7179999994</v>
      </c>
      <c r="N15" s="302">
        <v>5379757.7179999994</v>
      </c>
      <c r="O15" s="302">
        <v>0</v>
      </c>
    </row>
    <row r="16" spans="1:16" ht="25.7" customHeight="1">
      <c r="A16" s="50" t="s">
        <v>465</v>
      </c>
      <c r="B16" s="302">
        <v>3196422.5989999999</v>
      </c>
      <c r="C16" s="302">
        <v>630804.43599999999</v>
      </c>
      <c r="D16" s="302">
        <v>12720463.339000002</v>
      </c>
      <c r="E16" s="302">
        <v>1171350.9980000001</v>
      </c>
      <c r="F16" s="302">
        <v>488208.07</v>
      </c>
      <c r="G16" s="302">
        <v>9969177.3449999988</v>
      </c>
      <c r="H16" s="302">
        <v>0</v>
      </c>
      <c r="I16" s="302">
        <v>1091726.926</v>
      </c>
      <c r="J16" s="302">
        <v>6188894.8219999997</v>
      </c>
      <c r="K16" s="302">
        <v>2332545.69</v>
      </c>
      <c r="L16" s="302">
        <v>3856349.1319999998</v>
      </c>
      <c r="M16" s="302">
        <v>1368135.4330000002</v>
      </c>
      <c r="N16" s="302">
        <v>1368135.4330000002</v>
      </c>
      <c r="O16" s="302">
        <v>0</v>
      </c>
    </row>
    <row r="17" spans="1:37" ht="25.7" customHeight="1">
      <c r="A17" s="50" t="s">
        <v>390</v>
      </c>
      <c r="B17" s="302">
        <v>4990873.6140000001</v>
      </c>
      <c r="C17" s="302">
        <v>712755.54399999999</v>
      </c>
      <c r="D17" s="302">
        <v>13896762.312000001</v>
      </c>
      <c r="E17" s="302">
        <v>1171886.2239999999</v>
      </c>
      <c r="F17" s="302">
        <v>607886.59500000009</v>
      </c>
      <c r="G17" s="302">
        <v>11058452.471000001</v>
      </c>
      <c r="H17" s="302">
        <v>0</v>
      </c>
      <c r="I17" s="302">
        <v>1058537.0219999999</v>
      </c>
      <c r="J17" s="302">
        <v>6095264.4649999999</v>
      </c>
      <c r="K17" s="302">
        <v>1735561.8600000003</v>
      </c>
      <c r="L17" s="302">
        <v>4359702.6049999995</v>
      </c>
      <c r="M17" s="302">
        <v>1266689.1880000001</v>
      </c>
      <c r="N17" s="302">
        <v>1266689.1880000001</v>
      </c>
      <c r="O17" s="302">
        <v>0</v>
      </c>
      <c r="Q17" s="12"/>
      <c r="AH17" s="12"/>
    </row>
    <row r="18" spans="1:37" ht="25.7" customHeight="1">
      <c r="A18" s="50" t="s">
        <v>701</v>
      </c>
      <c r="B18" s="302">
        <f>SUM(B19:B30)</f>
        <v>7177644.6560000004</v>
      </c>
      <c r="C18" s="302">
        <f>SUM(C19:C30)</f>
        <v>1007924.0559999999</v>
      </c>
      <c r="D18" s="302">
        <f>SUM(D19:D30)</f>
        <v>15957124.619999999</v>
      </c>
      <c r="E18" s="302">
        <f t="shared" ref="E18:I18" si="0">SUM(E19:E30)</f>
        <v>1171348.348</v>
      </c>
      <c r="F18" s="302">
        <f t="shared" si="0"/>
        <v>688877.59400000004</v>
      </c>
      <c r="G18" s="302">
        <f t="shared" si="0"/>
        <v>12964198.521999998</v>
      </c>
      <c r="H18" s="302">
        <v>0</v>
      </c>
      <c r="I18" s="302">
        <f t="shared" si="0"/>
        <v>1132700.156</v>
      </c>
      <c r="J18" s="302">
        <f t="shared" ref="J18" si="1">SUM(J19:J30)</f>
        <v>5249345.199</v>
      </c>
      <c r="K18" s="302">
        <f t="shared" ref="K18" si="2">SUM(K19:K30)</f>
        <v>676332.7570000001</v>
      </c>
      <c r="L18" s="302">
        <f t="shared" ref="L18" si="3">SUM(L19:L30)</f>
        <v>4573012.4419999998</v>
      </c>
      <c r="M18" s="302">
        <f t="shared" ref="M18" si="4">SUM(M19:M30)</f>
        <v>1329223.145</v>
      </c>
      <c r="N18" s="302">
        <f t="shared" ref="N18" si="5">SUM(N19:N30)</f>
        <v>1329223.145</v>
      </c>
      <c r="O18" s="302">
        <v>0</v>
      </c>
      <c r="Q18" s="10">
        <v>15957124.619999999</v>
      </c>
      <c r="R18" s="10">
        <v>1171348.348</v>
      </c>
      <c r="S18" s="10">
        <v>688877.59400000004</v>
      </c>
      <c r="T18" s="10">
        <v>12964198.521999998</v>
      </c>
      <c r="U18" s="10">
        <v>0</v>
      </c>
      <c r="V18" s="10">
        <v>1132700.156</v>
      </c>
      <c r="W18" s="12">
        <f>R18-E18</f>
        <v>0</v>
      </c>
      <c r="X18" s="12">
        <f t="shared" ref="X18:Z18" si="6">S18-F18</f>
        <v>0</v>
      </c>
      <c r="Y18" s="12">
        <f t="shared" si="6"/>
        <v>0</v>
      </c>
      <c r="Z18" s="12">
        <f t="shared" si="6"/>
        <v>0</v>
      </c>
      <c r="AA18" s="12">
        <f>V18-I18</f>
        <v>0</v>
      </c>
      <c r="AB18" s="10">
        <v>5249345.199</v>
      </c>
      <c r="AC18" s="10">
        <v>676332.7570000001</v>
      </c>
      <c r="AD18" s="10">
        <v>4573012.4419999998</v>
      </c>
      <c r="AE18" s="12">
        <f>AC18-K18</f>
        <v>0</v>
      </c>
      <c r="AF18" s="12">
        <f>AD18-L18</f>
        <v>0</v>
      </c>
      <c r="AG18" s="10">
        <v>1329223.145</v>
      </c>
      <c r="AH18" s="10">
        <v>1329223.145</v>
      </c>
      <c r="AI18" s="10">
        <v>0</v>
      </c>
      <c r="AJ18" s="12">
        <f>AH18-N18</f>
        <v>0</v>
      </c>
      <c r="AK18" s="12">
        <f>AI18-O18</f>
        <v>0</v>
      </c>
    </row>
    <row r="19" spans="1:37" ht="25.7" customHeight="1">
      <c r="A19" s="78" t="s">
        <v>259</v>
      </c>
      <c r="B19" s="302">
        <v>1788401.176</v>
      </c>
      <c r="C19" s="302">
        <v>42790.466</v>
      </c>
      <c r="D19" s="302">
        <f>SUM(E19:I19)</f>
        <v>1345680.0449999999</v>
      </c>
      <c r="E19" s="302">
        <v>31043.641</v>
      </c>
      <c r="F19" s="302">
        <v>90193.835999999996</v>
      </c>
      <c r="G19" s="302">
        <v>1169164.165</v>
      </c>
      <c r="H19" s="302">
        <v>0</v>
      </c>
      <c r="I19" s="302">
        <v>55278.402999999998</v>
      </c>
      <c r="J19" s="302">
        <f>SUM(K19:L19)</f>
        <v>319218.071</v>
      </c>
      <c r="K19" s="302">
        <v>38328.300999999999</v>
      </c>
      <c r="L19" s="302">
        <v>280889.77</v>
      </c>
      <c r="M19" s="302">
        <f>SUM(N19:O19)</f>
        <v>141878.36300000001</v>
      </c>
      <c r="N19" s="302">
        <v>141878.36300000001</v>
      </c>
      <c r="O19" s="302">
        <v>0</v>
      </c>
      <c r="Q19" s="10">
        <v>1345680.0449999999</v>
      </c>
      <c r="R19" s="12">
        <f>Q19-D19</f>
        <v>0</v>
      </c>
      <c r="AB19" s="10">
        <v>319218.071</v>
      </c>
      <c r="AC19" s="12">
        <f>AB19-J19</f>
        <v>0</v>
      </c>
      <c r="AG19" s="10">
        <v>141878.36300000001</v>
      </c>
      <c r="AH19" s="12">
        <f>AG19-M19</f>
        <v>0</v>
      </c>
    </row>
    <row r="20" spans="1:37" ht="25.7" customHeight="1">
      <c r="A20" s="78" t="s">
        <v>765</v>
      </c>
      <c r="B20" s="302">
        <v>256873.40299999999</v>
      </c>
      <c r="C20" s="302">
        <v>54661.59</v>
      </c>
      <c r="D20" s="302">
        <f t="shared" ref="D20:D30" si="7">SUM(E20:I20)</f>
        <v>787951.42499999993</v>
      </c>
      <c r="E20" s="302">
        <v>60322.284</v>
      </c>
      <c r="F20" s="302">
        <v>71367.351999999999</v>
      </c>
      <c r="G20" s="302">
        <v>524461.11199999996</v>
      </c>
      <c r="H20" s="302">
        <v>0</v>
      </c>
      <c r="I20" s="302">
        <v>131800.677</v>
      </c>
      <c r="J20" s="302">
        <f t="shared" ref="J20:J30" si="8">SUM(K20:L20)</f>
        <v>793575.12700000009</v>
      </c>
      <c r="K20" s="302">
        <v>79542.869000000006</v>
      </c>
      <c r="L20" s="302">
        <v>714032.25800000003</v>
      </c>
      <c r="M20" s="302">
        <f t="shared" ref="M20:M30" si="9">SUM(N20:O20)</f>
        <v>81430.146999999997</v>
      </c>
      <c r="N20" s="302">
        <v>81430.146999999997</v>
      </c>
      <c r="O20" s="302">
        <v>0</v>
      </c>
      <c r="Q20" s="10">
        <v>787951.42499999993</v>
      </c>
      <c r="R20" s="12">
        <f t="shared" ref="R20:R30" si="10">Q20-D20</f>
        <v>0</v>
      </c>
      <c r="AB20" s="10">
        <v>793575.12700000009</v>
      </c>
      <c r="AC20" s="12">
        <f t="shared" ref="AC20:AC30" si="11">AB20-J20</f>
        <v>0</v>
      </c>
      <c r="AG20" s="10">
        <v>81430.146999999997</v>
      </c>
      <c r="AH20" s="12">
        <f t="shared" ref="AH20:AH30" si="12">AG20-M20</f>
        <v>0</v>
      </c>
    </row>
    <row r="21" spans="1:37" ht="25.7" customHeight="1">
      <c r="A21" s="78" t="s">
        <v>771</v>
      </c>
      <c r="B21" s="302">
        <v>674079.29299999995</v>
      </c>
      <c r="C21" s="302">
        <v>82373.005000000005</v>
      </c>
      <c r="D21" s="302">
        <f t="shared" si="7"/>
        <v>1290482.148</v>
      </c>
      <c r="E21" s="302">
        <v>92208.660999999993</v>
      </c>
      <c r="F21" s="302">
        <v>49588.373</v>
      </c>
      <c r="G21" s="302">
        <v>1055651.291</v>
      </c>
      <c r="H21" s="302">
        <v>0</v>
      </c>
      <c r="I21" s="302">
        <v>93033.823000000004</v>
      </c>
      <c r="J21" s="302">
        <f t="shared" si="8"/>
        <v>473184.245</v>
      </c>
      <c r="K21" s="302">
        <v>85093.514999999999</v>
      </c>
      <c r="L21" s="302">
        <v>388090.73</v>
      </c>
      <c r="M21" s="302">
        <f t="shared" si="9"/>
        <v>79357.195000000007</v>
      </c>
      <c r="N21" s="302">
        <v>79357.195000000007</v>
      </c>
      <c r="O21" s="302">
        <v>0</v>
      </c>
      <c r="Q21" s="10">
        <v>1290482.148</v>
      </c>
      <c r="R21" s="12">
        <f t="shared" si="10"/>
        <v>0</v>
      </c>
      <c r="AB21" s="10">
        <v>473184.245</v>
      </c>
      <c r="AC21" s="12">
        <f t="shared" si="11"/>
        <v>0</v>
      </c>
      <c r="AG21" s="10">
        <v>79357.195000000007</v>
      </c>
      <c r="AH21" s="12">
        <f t="shared" si="12"/>
        <v>0</v>
      </c>
    </row>
    <row r="22" spans="1:37" ht="25.7" customHeight="1">
      <c r="A22" s="78" t="s">
        <v>487</v>
      </c>
      <c r="B22" s="302">
        <v>137164.524</v>
      </c>
      <c r="C22" s="302">
        <v>52776.311999999998</v>
      </c>
      <c r="D22" s="302">
        <f t="shared" si="7"/>
        <v>766651.82400000002</v>
      </c>
      <c r="E22" s="302">
        <v>79045.122000000003</v>
      </c>
      <c r="F22" s="302">
        <v>49635.521999999997</v>
      </c>
      <c r="G22" s="302">
        <v>582852.63300000003</v>
      </c>
      <c r="H22" s="302">
        <v>0</v>
      </c>
      <c r="I22" s="302">
        <v>55118.546999999999</v>
      </c>
      <c r="J22" s="302">
        <f t="shared" si="8"/>
        <v>435650.391</v>
      </c>
      <c r="K22" s="302">
        <v>42006.516000000003</v>
      </c>
      <c r="L22" s="302">
        <v>393643.875</v>
      </c>
      <c r="M22" s="302">
        <f t="shared" si="9"/>
        <v>76418.350999999995</v>
      </c>
      <c r="N22" s="302">
        <v>76418.350999999995</v>
      </c>
      <c r="O22" s="302">
        <v>0</v>
      </c>
      <c r="Q22" s="10">
        <v>766651.82400000002</v>
      </c>
      <c r="R22" s="12">
        <f t="shared" si="10"/>
        <v>0</v>
      </c>
      <c r="AB22" s="10">
        <v>435650.391</v>
      </c>
      <c r="AC22" s="12">
        <f t="shared" si="11"/>
        <v>0</v>
      </c>
      <c r="AG22" s="10">
        <v>76418.350999999995</v>
      </c>
      <c r="AH22" s="12">
        <f t="shared" si="12"/>
        <v>0</v>
      </c>
    </row>
    <row r="23" spans="1:37" ht="25.7" customHeight="1">
      <c r="A23" s="78" t="s">
        <v>488</v>
      </c>
      <c r="B23" s="302">
        <v>232543.23</v>
      </c>
      <c r="C23" s="302">
        <v>48312.769</v>
      </c>
      <c r="D23" s="302">
        <f t="shared" si="7"/>
        <v>1847582.0299999998</v>
      </c>
      <c r="E23" s="302">
        <v>184748.91399999999</v>
      </c>
      <c r="F23" s="302">
        <v>61086.182000000001</v>
      </c>
      <c r="G23" s="302">
        <v>1513592.507</v>
      </c>
      <c r="H23" s="302">
        <v>0</v>
      </c>
      <c r="I23" s="302">
        <v>88154.426999999996</v>
      </c>
      <c r="J23" s="302">
        <f t="shared" si="8"/>
        <v>355717.26500000001</v>
      </c>
      <c r="K23" s="302">
        <v>74361.281000000003</v>
      </c>
      <c r="L23" s="302">
        <v>281355.984</v>
      </c>
      <c r="M23" s="302">
        <f t="shared" si="9"/>
        <v>75129.896999999997</v>
      </c>
      <c r="N23" s="302">
        <v>75129.896999999997</v>
      </c>
      <c r="O23" s="302">
        <v>0</v>
      </c>
      <c r="Q23" s="10">
        <v>1847582.0299999998</v>
      </c>
      <c r="R23" s="12">
        <f t="shared" si="10"/>
        <v>0</v>
      </c>
      <c r="AB23" s="10">
        <v>355717.26500000001</v>
      </c>
      <c r="AC23" s="12">
        <f t="shared" si="11"/>
        <v>0</v>
      </c>
      <c r="AG23" s="10">
        <v>75129.896999999997</v>
      </c>
      <c r="AH23" s="12">
        <f t="shared" si="12"/>
        <v>0</v>
      </c>
    </row>
    <row r="24" spans="1:37" ht="25.7" customHeight="1">
      <c r="A24" s="78" t="s">
        <v>489</v>
      </c>
      <c r="B24" s="302">
        <v>362957.908</v>
      </c>
      <c r="C24" s="302">
        <v>61463.258999999998</v>
      </c>
      <c r="D24" s="302">
        <f t="shared" si="7"/>
        <v>1015824.377</v>
      </c>
      <c r="E24" s="302">
        <v>92124.868000000002</v>
      </c>
      <c r="F24" s="302">
        <v>69240.164999999994</v>
      </c>
      <c r="G24" s="302">
        <v>758457.18700000003</v>
      </c>
      <c r="H24" s="302">
        <v>0</v>
      </c>
      <c r="I24" s="302">
        <v>96002.157000000007</v>
      </c>
      <c r="J24" s="302">
        <f t="shared" si="8"/>
        <v>292809.228</v>
      </c>
      <c r="K24" s="302">
        <v>41884</v>
      </c>
      <c r="L24" s="302">
        <v>250925.228</v>
      </c>
      <c r="M24" s="302">
        <f t="shared" si="9"/>
        <v>473381.86599999998</v>
      </c>
      <c r="N24" s="302">
        <v>473381.86599999998</v>
      </c>
      <c r="O24" s="302">
        <v>0</v>
      </c>
      <c r="Q24" s="10">
        <v>1015824.377</v>
      </c>
      <c r="R24" s="12">
        <f t="shared" si="10"/>
        <v>0</v>
      </c>
      <c r="AB24" s="10">
        <v>292809.228</v>
      </c>
      <c r="AC24" s="12">
        <f t="shared" si="11"/>
        <v>0</v>
      </c>
      <c r="AG24" s="10">
        <v>473381.86599999998</v>
      </c>
      <c r="AH24" s="12">
        <f t="shared" si="12"/>
        <v>0</v>
      </c>
    </row>
    <row r="25" spans="1:37" ht="25.7" customHeight="1">
      <c r="A25" s="78" t="s">
        <v>766</v>
      </c>
      <c r="B25" s="302">
        <v>230090.274</v>
      </c>
      <c r="C25" s="302">
        <v>70244.612999999998</v>
      </c>
      <c r="D25" s="302">
        <f t="shared" si="7"/>
        <v>1462113.14</v>
      </c>
      <c r="E25" s="302">
        <v>88810.729000000007</v>
      </c>
      <c r="F25" s="302">
        <v>66407.073000000004</v>
      </c>
      <c r="G25" s="302">
        <v>1215939.7879999999</v>
      </c>
      <c r="H25" s="302">
        <v>0</v>
      </c>
      <c r="I25" s="302">
        <v>90955.55</v>
      </c>
      <c r="J25" s="302">
        <f t="shared" si="8"/>
        <v>470494.79499999998</v>
      </c>
      <c r="K25" s="302">
        <v>42307.826000000001</v>
      </c>
      <c r="L25" s="302">
        <v>428186.96899999998</v>
      </c>
      <c r="M25" s="302">
        <f t="shared" si="9"/>
        <v>84344.850999999995</v>
      </c>
      <c r="N25" s="302">
        <v>84344.850999999995</v>
      </c>
      <c r="O25" s="302">
        <v>0</v>
      </c>
      <c r="Q25" s="10">
        <v>1462113.14</v>
      </c>
      <c r="R25" s="12">
        <f t="shared" si="10"/>
        <v>0</v>
      </c>
      <c r="AB25" s="10">
        <v>470494.79499999998</v>
      </c>
      <c r="AC25" s="12">
        <f t="shared" si="11"/>
        <v>0</v>
      </c>
      <c r="AG25" s="10">
        <v>84344.850999999995</v>
      </c>
      <c r="AH25" s="12">
        <f t="shared" si="12"/>
        <v>0</v>
      </c>
    </row>
    <row r="26" spans="1:37" ht="25.7" customHeight="1">
      <c r="A26" s="78" t="s">
        <v>260</v>
      </c>
      <c r="B26" s="302">
        <v>337869.45899999997</v>
      </c>
      <c r="C26" s="302">
        <v>80231.197</v>
      </c>
      <c r="D26" s="302">
        <f t="shared" si="7"/>
        <v>1617961.6539999999</v>
      </c>
      <c r="E26" s="302">
        <v>63631.057999999997</v>
      </c>
      <c r="F26" s="302">
        <v>4728.47</v>
      </c>
      <c r="G26" s="302">
        <v>1481263.5319999999</v>
      </c>
      <c r="H26" s="302">
        <v>0</v>
      </c>
      <c r="I26" s="302">
        <v>68338.593999999997</v>
      </c>
      <c r="J26" s="302">
        <f t="shared" si="8"/>
        <v>357541.745</v>
      </c>
      <c r="K26" s="302">
        <v>45981.991999999998</v>
      </c>
      <c r="L26" s="302">
        <v>311559.75300000003</v>
      </c>
      <c r="M26" s="302">
        <f t="shared" si="9"/>
        <v>76601.337</v>
      </c>
      <c r="N26" s="302">
        <v>76601.337</v>
      </c>
      <c r="O26" s="302">
        <v>0</v>
      </c>
      <c r="Q26" s="10">
        <v>1617961.6539999999</v>
      </c>
      <c r="R26" s="12">
        <f t="shared" si="10"/>
        <v>0</v>
      </c>
      <c r="AB26" s="10">
        <v>357541.745</v>
      </c>
      <c r="AC26" s="12">
        <f t="shared" si="11"/>
        <v>0</v>
      </c>
      <c r="AG26" s="10">
        <v>76601.337</v>
      </c>
      <c r="AH26" s="12">
        <f t="shared" si="12"/>
        <v>0</v>
      </c>
    </row>
    <row r="27" spans="1:37" ht="25.7" customHeight="1">
      <c r="A27" s="78" t="s">
        <v>261</v>
      </c>
      <c r="B27" s="302">
        <v>335318.04499999998</v>
      </c>
      <c r="C27" s="302">
        <v>79045.270999999993</v>
      </c>
      <c r="D27" s="302">
        <f t="shared" si="7"/>
        <v>1378743.4939999999</v>
      </c>
      <c r="E27" s="302">
        <v>66636.698999999993</v>
      </c>
      <c r="F27" s="302">
        <v>48974.694000000003</v>
      </c>
      <c r="G27" s="302">
        <v>1170385.692</v>
      </c>
      <c r="H27" s="302">
        <v>0</v>
      </c>
      <c r="I27" s="302">
        <v>92746.409</v>
      </c>
      <c r="J27" s="302">
        <f t="shared" si="8"/>
        <v>314048.64900000003</v>
      </c>
      <c r="K27" s="302">
        <v>63666.239999999998</v>
      </c>
      <c r="L27" s="302">
        <v>250382.40900000001</v>
      </c>
      <c r="M27" s="302">
        <f t="shared" si="9"/>
        <v>82598.964999999997</v>
      </c>
      <c r="N27" s="302">
        <v>82598.964999999997</v>
      </c>
      <c r="O27" s="302">
        <v>0</v>
      </c>
      <c r="Q27" s="10">
        <v>1378743.4939999999</v>
      </c>
      <c r="R27" s="12">
        <f t="shared" si="10"/>
        <v>0</v>
      </c>
      <c r="AB27" s="10">
        <v>314048.64900000003</v>
      </c>
      <c r="AC27" s="12">
        <f t="shared" si="11"/>
        <v>0</v>
      </c>
      <c r="AG27" s="10">
        <v>82598.964999999997</v>
      </c>
      <c r="AH27" s="12">
        <f t="shared" si="12"/>
        <v>0</v>
      </c>
    </row>
    <row r="28" spans="1:37" ht="25.7" customHeight="1">
      <c r="A28" s="78" t="s">
        <v>490</v>
      </c>
      <c r="B28" s="302">
        <v>898445.103</v>
      </c>
      <c r="C28" s="302">
        <v>67009.743000000002</v>
      </c>
      <c r="D28" s="302">
        <f t="shared" si="7"/>
        <v>1200027.3059999999</v>
      </c>
      <c r="E28" s="302">
        <v>73455.995999999999</v>
      </c>
      <c r="F28" s="302">
        <v>51555.953999999998</v>
      </c>
      <c r="G28" s="302">
        <v>974379.07499999995</v>
      </c>
      <c r="H28" s="302">
        <v>0</v>
      </c>
      <c r="I28" s="302">
        <v>100636.281</v>
      </c>
      <c r="J28" s="302">
        <f t="shared" si="8"/>
        <v>480177.41599999997</v>
      </c>
      <c r="K28" s="302">
        <v>55120.474000000002</v>
      </c>
      <c r="L28" s="302">
        <v>425056.94199999998</v>
      </c>
      <c r="M28" s="302">
        <f t="shared" si="9"/>
        <v>75659.210000000006</v>
      </c>
      <c r="N28" s="302">
        <v>75659.210000000006</v>
      </c>
      <c r="O28" s="302">
        <v>0</v>
      </c>
      <c r="Q28" s="10">
        <v>1200027.3059999999</v>
      </c>
      <c r="R28" s="12">
        <f t="shared" si="10"/>
        <v>0</v>
      </c>
      <c r="AB28" s="10">
        <v>480177.41599999997</v>
      </c>
      <c r="AC28" s="12">
        <f t="shared" si="11"/>
        <v>0</v>
      </c>
      <c r="AG28" s="10">
        <v>75659.210000000006</v>
      </c>
      <c r="AH28" s="12">
        <f t="shared" si="12"/>
        <v>0</v>
      </c>
    </row>
    <row r="29" spans="1:37" ht="25.7" customHeight="1">
      <c r="A29" s="78" t="s">
        <v>491</v>
      </c>
      <c r="B29" s="302">
        <v>333958.13699999999</v>
      </c>
      <c r="C29" s="302">
        <v>64620.646000000001</v>
      </c>
      <c r="D29" s="302">
        <f t="shared" si="7"/>
        <v>1323038.8470000001</v>
      </c>
      <c r="E29" s="302">
        <v>249836.90599999999</v>
      </c>
      <c r="F29" s="302">
        <v>50817.56</v>
      </c>
      <c r="G29" s="302">
        <v>899520.24600000004</v>
      </c>
      <c r="H29" s="302">
        <v>0</v>
      </c>
      <c r="I29" s="302">
        <v>122864.13499999999</v>
      </c>
      <c r="J29" s="302">
        <f t="shared" si="8"/>
        <v>364010.98800000001</v>
      </c>
      <c r="K29" s="302">
        <v>54185.014000000003</v>
      </c>
      <c r="L29" s="302">
        <v>309825.97399999999</v>
      </c>
      <c r="M29" s="302">
        <f t="shared" si="9"/>
        <v>73870.460999999996</v>
      </c>
      <c r="N29" s="302">
        <v>73870.460999999996</v>
      </c>
      <c r="O29" s="302">
        <v>0</v>
      </c>
      <c r="Q29" s="10">
        <v>1323038.8470000001</v>
      </c>
      <c r="R29" s="12">
        <f t="shared" si="10"/>
        <v>0</v>
      </c>
      <c r="AB29" s="10">
        <v>364010.98800000001</v>
      </c>
      <c r="AC29" s="12">
        <f t="shared" si="11"/>
        <v>0</v>
      </c>
      <c r="AG29" s="10">
        <v>73870.460999999996</v>
      </c>
      <c r="AH29" s="12">
        <f t="shared" si="12"/>
        <v>0</v>
      </c>
    </row>
    <row r="30" spans="1:37" ht="25.7" customHeight="1" thickBot="1">
      <c r="A30" s="79" t="s">
        <v>262</v>
      </c>
      <c r="B30" s="352">
        <v>1589944.1040000001</v>
      </c>
      <c r="C30" s="303">
        <v>304395.185</v>
      </c>
      <c r="D30" s="303">
        <f t="shared" si="7"/>
        <v>1921068.3299999998</v>
      </c>
      <c r="E30" s="303">
        <v>89483.47</v>
      </c>
      <c r="F30" s="303">
        <v>75282.413</v>
      </c>
      <c r="G30" s="303">
        <v>1618531.294</v>
      </c>
      <c r="H30" s="303">
        <v>0</v>
      </c>
      <c r="I30" s="303">
        <v>137771.15299999999</v>
      </c>
      <c r="J30" s="303">
        <f t="shared" si="8"/>
        <v>592917.2790000001</v>
      </c>
      <c r="K30" s="303">
        <v>53854.728999999999</v>
      </c>
      <c r="L30" s="303">
        <v>539062.55000000005</v>
      </c>
      <c r="M30" s="303">
        <f t="shared" si="9"/>
        <v>8552.5020000000004</v>
      </c>
      <c r="N30" s="303">
        <v>8552.5020000000004</v>
      </c>
      <c r="O30" s="303">
        <v>0</v>
      </c>
      <c r="Q30" s="10">
        <v>1921068.3299999998</v>
      </c>
      <c r="R30" s="12">
        <f t="shared" si="10"/>
        <v>0</v>
      </c>
      <c r="AB30" s="10">
        <v>592917.2790000001</v>
      </c>
      <c r="AC30" s="12">
        <f t="shared" si="11"/>
        <v>0</v>
      </c>
      <c r="AG30" s="10">
        <v>8552.5020000000004</v>
      </c>
      <c r="AH30" s="12">
        <f t="shared" si="12"/>
        <v>0</v>
      </c>
    </row>
    <row r="31" spans="1:37" ht="14.1" customHeight="1"/>
    <row r="32" spans="1:37" ht="14.1" customHeight="1">
      <c r="C32" s="12"/>
      <c r="D32" s="12"/>
      <c r="I32" s="12"/>
      <c r="J32" s="12"/>
    </row>
    <row r="33" spans="3:10" ht="14.1" customHeight="1">
      <c r="C33" s="12"/>
      <c r="D33" s="12"/>
      <c r="I33" s="12"/>
      <c r="J33" s="12"/>
    </row>
    <row r="34" spans="3:10" ht="14.1" customHeight="1">
      <c r="C34" s="12"/>
      <c r="D34" s="12"/>
      <c r="I34" s="12"/>
      <c r="J34" s="12"/>
    </row>
    <row r="35" spans="3:10">
      <c r="C35" s="12"/>
      <c r="D35" s="12"/>
      <c r="I35" s="12"/>
      <c r="J35" s="12"/>
    </row>
    <row r="36" spans="3:10">
      <c r="C36" s="12"/>
      <c r="D36" s="12"/>
      <c r="I36" s="12"/>
      <c r="J36" s="12"/>
    </row>
    <row r="37" spans="3:10">
      <c r="C37" s="12"/>
      <c r="D37" s="12"/>
      <c r="I37" s="12"/>
      <c r="J37" s="12"/>
    </row>
    <row r="38" spans="3:10">
      <c r="C38" s="12"/>
      <c r="D38" s="12"/>
      <c r="I38" s="12"/>
      <c r="J38" s="12"/>
    </row>
    <row r="39" spans="3:10">
      <c r="C39" s="12"/>
      <c r="D39" s="12"/>
      <c r="I39" s="12"/>
      <c r="J39" s="12"/>
    </row>
    <row r="40" spans="3:10">
      <c r="C40" s="12"/>
      <c r="D40" s="12"/>
      <c r="I40" s="12"/>
      <c r="J40" s="12"/>
    </row>
    <row r="41" spans="3:10">
      <c r="C41" s="12"/>
      <c r="D41" s="12"/>
      <c r="I41" s="12"/>
      <c r="J41" s="12"/>
    </row>
    <row r="42" spans="3:10">
      <c r="C42" s="12"/>
      <c r="D42" s="12"/>
      <c r="I42" s="12"/>
      <c r="J42" s="12"/>
    </row>
    <row r="43" spans="3:10">
      <c r="C43" s="12"/>
      <c r="D43" s="12"/>
      <c r="I43" s="12"/>
      <c r="J43" s="12"/>
    </row>
    <row r="44" spans="3:10">
      <c r="D44" s="12"/>
      <c r="I44" s="12"/>
      <c r="J44" s="12"/>
    </row>
  </sheetData>
  <mergeCells count="12">
    <mergeCell ref="M6:O6"/>
    <mergeCell ref="A7:A8"/>
    <mergeCell ref="A2:H2"/>
    <mergeCell ref="I2:O2"/>
    <mergeCell ref="A3:H3"/>
    <mergeCell ref="I3:O3"/>
    <mergeCell ref="A5:A6"/>
    <mergeCell ref="B5:H5"/>
    <mergeCell ref="I5:O5"/>
    <mergeCell ref="B6:C6"/>
    <mergeCell ref="D6:H6"/>
    <mergeCell ref="J6:L6"/>
  </mergeCells>
  <phoneticPr fontId="2" type="noConversion"/>
  <pageMargins left="0.6692913385826772" right="0.6692913385826772" top="0.6692913385826772" bottom="0.6692913385826772" header="0.27559055118110237" footer="0.27559055118110237"/>
  <pageSetup paperSize="9" firstPageNumber="22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view="pageBreakPreview" zoomScale="70" zoomScaleNormal="120" zoomScaleSheetLayoutView="70" workbookViewId="0">
      <pane xSplit="1" ySplit="8" topLeftCell="B24" activePane="bottomRight" state="frozen"/>
      <selection activeCell="B17" sqref="B17"/>
      <selection pane="topRight" activeCell="B17" sqref="B17"/>
      <selection pane="bottomLeft" activeCell="B17" sqref="B17"/>
      <selection pane="bottomRight" activeCell="N10" sqref="N10:N30"/>
    </sheetView>
  </sheetViews>
  <sheetFormatPr defaultColWidth="9" defaultRowHeight="12.75"/>
  <cols>
    <col min="1" max="1" width="13.625" style="267" customWidth="1"/>
    <col min="2" max="2" width="10.375" style="10" customWidth="1"/>
    <col min="3" max="4" width="11.75" style="10" customWidth="1"/>
    <col min="5" max="5" width="10.375" style="10" customWidth="1"/>
    <col min="6" max="6" width="11.75" style="10" customWidth="1"/>
    <col min="7" max="7" width="13.625" style="10" customWidth="1"/>
    <col min="8" max="8" width="12.625" style="10" customWidth="1"/>
    <col min="9" max="15" width="10.625" style="10" customWidth="1"/>
    <col min="16" max="16" width="9" style="10"/>
    <col min="17" max="17" width="9.75" style="10" bestFit="1" customWidth="1"/>
    <col min="18" max="16384" width="9" style="10"/>
  </cols>
  <sheetData>
    <row r="1" spans="1:16" s="267" customFormat="1" ht="18" customHeight="1">
      <c r="A1" s="47" t="s">
        <v>182</v>
      </c>
      <c r="B1" s="47"/>
      <c r="C1" s="47"/>
      <c r="D1" s="47"/>
      <c r="E1" s="47"/>
      <c r="F1" s="47"/>
      <c r="O1" s="71" t="s">
        <v>772</v>
      </c>
    </row>
    <row r="2" spans="1:16" s="263" customFormat="1" ht="24.95" customHeight="1">
      <c r="A2" s="364" t="s">
        <v>773</v>
      </c>
      <c r="B2" s="364"/>
      <c r="C2" s="364"/>
      <c r="D2" s="364"/>
      <c r="E2" s="364"/>
      <c r="F2" s="364"/>
      <c r="G2" s="364"/>
      <c r="H2" s="364" t="s">
        <v>774</v>
      </c>
      <c r="I2" s="364"/>
      <c r="J2" s="364"/>
      <c r="K2" s="364"/>
      <c r="L2" s="364"/>
      <c r="M2" s="364"/>
      <c r="N2" s="364"/>
      <c r="O2" s="364"/>
    </row>
    <row r="3" spans="1:16" s="267" customFormat="1" ht="20.100000000000001" customHeight="1">
      <c r="A3" s="373" t="s">
        <v>384</v>
      </c>
      <c r="B3" s="373"/>
      <c r="C3" s="373"/>
      <c r="D3" s="373"/>
      <c r="E3" s="373"/>
      <c r="F3" s="373"/>
      <c r="G3" s="373"/>
      <c r="H3" s="373" t="s">
        <v>775</v>
      </c>
      <c r="I3" s="373"/>
      <c r="J3" s="373"/>
      <c r="K3" s="373"/>
      <c r="L3" s="373"/>
      <c r="M3" s="373"/>
      <c r="N3" s="373"/>
      <c r="O3" s="373"/>
    </row>
    <row r="4" spans="1:16" s="267" customFormat="1" ht="15" customHeight="1" thickBot="1">
      <c r="A4" s="69"/>
      <c r="B4" s="49"/>
      <c r="C4" s="49"/>
      <c r="D4" s="49"/>
      <c r="E4" s="49"/>
      <c r="G4" s="49" t="s">
        <v>184</v>
      </c>
      <c r="H4" s="49"/>
      <c r="J4" s="48"/>
      <c r="K4" s="48"/>
      <c r="L4" s="48"/>
      <c r="M4" s="48"/>
      <c r="N4" s="48"/>
      <c r="O4" s="49" t="s">
        <v>776</v>
      </c>
    </row>
    <row r="5" spans="1:16" s="267" customFormat="1" ht="19.5" customHeight="1">
      <c r="A5" s="433" t="s">
        <v>257</v>
      </c>
      <c r="B5" s="404" t="s">
        <v>885</v>
      </c>
      <c r="C5" s="405"/>
      <c r="D5" s="405"/>
      <c r="E5" s="405"/>
      <c r="F5" s="405"/>
      <c r="G5" s="405"/>
      <c r="H5" s="405" t="s">
        <v>154</v>
      </c>
      <c r="I5" s="405"/>
      <c r="J5" s="405"/>
      <c r="K5" s="406"/>
      <c r="L5" s="391" t="s">
        <v>777</v>
      </c>
      <c r="M5" s="391" t="s">
        <v>778</v>
      </c>
      <c r="N5" s="447" t="s">
        <v>779</v>
      </c>
      <c r="O5" s="448" t="s">
        <v>886</v>
      </c>
    </row>
    <row r="6" spans="1:16" s="267" customFormat="1" ht="42.95" customHeight="1">
      <c r="A6" s="434"/>
      <c r="B6" s="436" t="s">
        <v>780</v>
      </c>
      <c r="C6" s="437"/>
      <c r="D6" s="438"/>
      <c r="E6" s="436" t="s">
        <v>781</v>
      </c>
      <c r="F6" s="437"/>
      <c r="G6" s="437"/>
      <c r="H6" s="81" t="s">
        <v>782</v>
      </c>
      <c r="I6" s="436" t="s">
        <v>783</v>
      </c>
      <c r="J6" s="437"/>
      <c r="K6" s="437"/>
      <c r="L6" s="392"/>
      <c r="M6" s="392"/>
      <c r="N6" s="443"/>
      <c r="O6" s="445"/>
    </row>
    <row r="7" spans="1:16" s="267" customFormat="1" ht="27.75" customHeight="1">
      <c r="A7" s="432" t="s">
        <v>784</v>
      </c>
      <c r="B7" s="245" t="s">
        <v>175</v>
      </c>
      <c r="C7" s="245" t="s">
        <v>726</v>
      </c>
      <c r="D7" s="245" t="s">
        <v>275</v>
      </c>
      <c r="E7" s="76" t="s">
        <v>175</v>
      </c>
      <c r="F7" s="143" t="s">
        <v>785</v>
      </c>
      <c r="G7" s="143" t="s">
        <v>727</v>
      </c>
      <c r="H7" s="245" t="s">
        <v>728</v>
      </c>
      <c r="I7" s="276" t="s">
        <v>175</v>
      </c>
      <c r="J7" s="298" t="s">
        <v>730</v>
      </c>
      <c r="K7" s="48" t="s">
        <v>786</v>
      </c>
      <c r="L7" s="392" t="s">
        <v>787</v>
      </c>
      <c r="M7" s="392" t="s">
        <v>788</v>
      </c>
      <c r="N7" s="443" t="s">
        <v>789</v>
      </c>
      <c r="O7" s="445" t="s">
        <v>790</v>
      </c>
    </row>
    <row r="8" spans="1:16" s="77" customFormat="1" ht="54.75" customHeight="1" thickBot="1">
      <c r="A8" s="425"/>
      <c r="B8" s="246" t="s">
        <v>791</v>
      </c>
      <c r="C8" s="246" t="s">
        <v>792</v>
      </c>
      <c r="D8" s="246" t="s">
        <v>153</v>
      </c>
      <c r="E8" s="246" t="s">
        <v>791</v>
      </c>
      <c r="F8" s="246" t="s">
        <v>102</v>
      </c>
      <c r="G8" s="246" t="s">
        <v>793</v>
      </c>
      <c r="H8" s="246" t="s">
        <v>103</v>
      </c>
      <c r="I8" s="288" t="s">
        <v>791</v>
      </c>
      <c r="J8" s="246" t="s">
        <v>101</v>
      </c>
      <c r="K8" s="266" t="s">
        <v>49</v>
      </c>
      <c r="L8" s="442"/>
      <c r="M8" s="442"/>
      <c r="N8" s="444"/>
      <c r="O8" s="446"/>
    </row>
    <row r="9" spans="1:16" ht="25.7" customHeight="1">
      <c r="A9" s="50" t="s">
        <v>268</v>
      </c>
      <c r="B9" s="302">
        <v>689700</v>
      </c>
      <c r="C9" s="302">
        <v>689700</v>
      </c>
      <c r="D9" s="302">
        <v>0</v>
      </c>
      <c r="E9" s="302">
        <v>0</v>
      </c>
      <c r="F9" s="302">
        <v>0</v>
      </c>
      <c r="G9" s="302">
        <v>0</v>
      </c>
      <c r="H9" s="302">
        <v>0</v>
      </c>
      <c r="I9" s="302">
        <v>430495</v>
      </c>
      <c r="J9" s="302">
        <v>0</v>
      </c>
      <c r="K9" s="302">
        <v>430495</v>
      </c>
      <c r="L9" s="302">
        <v>3015056</v>
      </c>
      <c r="M9" s="302">
        <v>34440170</v>
      </c>
      <c r="N9" s="302">
        <v>81776</v>
      </c>
      <c r="O9" s="302">
        <v>13286504</v>
      </c>
      <c r="P9" s="12"/>
    </row>
    <row r="10" spans="1:16" ht="25.7" customHeight="1">
      <c r="A10" s="50" t="s">
        <v>269</v>
      </c>
      <c r="B10" s="302">
        <v>481686</v>
      </c>
      <c r="C10" s="302">
        <v>481686</v>
      </c>
      <c r="D10" s="302">
        <v>0</v>
      </c>
      <c r="E10" s="302">
        <v>0</v>
      </c>
      <c r="F10" s="302">
        <v>0</v>
      </c>
      <c r="G10" s="302">
        <v>0</v>
      </c>
      <c r="H10" s="302">
        <v>0</v>
      </c>
      <c r="I10" s="302">
        <v>384889</v>
      </c>
      <c r="J10" s="302">
        <v>0</v>
      </c>
      <c r="K10" s="302">
        <v>384889</v>
      </c>
      <c r="L10" s="302">
        <v>2256746</v>
      </c>
      <c r="M10" s="302">
        <v>55641050</v>
      </c>
      <c r="N10" s="302">
        <v>0</v>
      </c>
      <c r="O10" s="302">
        <v>13090719</v>
      </c>
      <c r="P10" s="12"/>
    </row>
    <row r="11" spans="1:16" ht="25.7" customHeight="1">
      <c r="A11" s="50" t="s">
        <v>270</v>
      </c>
      <c r="B11" s="302">
        <v>340442</v>
      </c>
      <c r="C11" s="302">
        <v>340442</v>
      </c>
      <c r="D11" s="302">
        <v>0</v>
      </c>
      <c r="E11" s="302">
        <v>0</v>
      </c>
      <c r="F11" s="302">
        <v>0</v>
      </c>
      <c r="G11" s="302">
        <v>0</v>
      </c>
      <c r="H11" s="302">
        <v>0</v>
      </c>
      <c r="I11" s="302">
        <v>419042</v>
      </c>
      <c r="J11" s="302">
        <v>0</v>
      </c>
      <c r="K11" s="302">
        <v>419042</v>
      </c>
      <c r="L11" s="302">
        <v>1364115</v>
      </c>
      <c r="M11" s="302">
        <v>67179428</v>
      </c>
      <c r="N11" s="302">
        <v>0</v>
      </c>
      <c r="O11" s="302">
        <v>30242742</v>
      </c>
      <c r="P11" s="12"/>
    </row>
    <row r="12" spans="1:16" ht="25.7" customHeight="1">
      <c r="A12" s="50" t="s">
        <v>271</v>
      </c>
      <c r="B12" s="302">
        <v>372637</v>
      </c>
      <c r="C12" s="302">
        <v>372637</v>
      </c>
      <c r="D12" s="302">
        <v>0</v>
      </c>
      <c r="E12" s="302">
        <v>0</v>
      </c>
      <c r="F12" s="302">
        <v>0</v>
      </c>
      <c r="G12" s="302">
        <v>0</v>
      </c>
      <c r="H12" s="302">
        <v>0</v>
      </c>
      <c r="I12" s="302">
        <v>516429</v>
      </c>
      <c r="J12" s="302">
        <v>0</v>
      </c>
      <c r="K12" s="302">
        <v>516429</v>
      </c>
      <c r="L12" s="302">
        <v>1355752</v>
      </c>
      <c r="M12" s="302">
        <v>65561318</v>
      </c>
      <c r="N12" s="302">
        <v>0</v>
      </c>
      <c r="O12" s="302">
        <v>17974590</v>
      </c>
      <c r="P12" s="12"/>
    </row>
    <row r="13" spans="1:16" ht="25.7" customHeight="1">
      <c r="A13" s="50" t="s">
        <v>272</v>
      </c>
      <c r="B13" s="302">
        <v>321598</v>
      </c>
      <c r="C13" s="302">
        <v>321598</v>
      </c>
      <c r="D13" s="302">
        <v>0</v>
      </c>
      <c r="E13" s="302">
        <v>0</v>
      </c>
      <c r="F13" s="302">
        <v>0</v>
      </c>
      <c r="G13" s="302">
        <v>0</v>
      </c>
      <c r="H13" s="302">
        <v>0</v>
      </c>
      <c r="I13" s="302">
        <v>523685</v>
      </c>
      <c r="J13" s="302">
        <v>0</v>
      </c>
      <c r="K13" s="302">
        <v>523685</v>
      </c>
      <c r="L13" s="302">
        <v>2058234</v>
      </c>
      <c r="M13" s="302">
        <v>68250938</v>
      </c>
      <c r="N13" s="302">
        <v>0</v>
      </c>
      <c r="O13" s="302">
        <v>20013483</v>
      </c>
      <c r="P13" s="12"/>
    </row>
    <row r="14" spans="1:16" ht="25.7" customHeight="1">
      <c r="A14" s="50" t="s">
        <v>273</v>
      </c>
      <c r="B14" s="302">
        <v>252996</v>
      </c>
      <c r="C14" s="302">
        <v>252996</v>
      </c>
      <c r="D14" s="302">
        <v>0</v>
      </c>
      <c r="E14" s="302">
        <v>0</v>
      </c>
      <c r="F14" s="302">
        <v>0</v>
      </c>
      <c r="G14" s="302">
        <v>0</v>
      </c>
      <c r="H14" s="302">
        <v>0</v>
      </c>
      <c r="I14" s="302">
        <v>676446</v>
      </c>
      <c r="J14" s="302">
        <v>0</v>
      </c>
      <c r="K14" s="302">
        <v>676446</v>
      </c>
      <c r="L14" s="302">
        <v>2613015</v>
      </c>
      <c r="M14" s="302">
        <v>62774713</v>
      </c>
      <c r="N14" s="302">
        <v>0</v>
      </c>
      <c r="O14" s="302">
        <v>20387804</v>
      </c>
      <c r="P14" s="12"/>
    </row>
    <row r="15" spans="1:16" ht="25.7" customHeight="1">
      <c r="A15" s="50" t="s">
        <v>274</v>
      </c>
      <c r="B15" s="302">
        <v>228708.38</v>
      </c>
      <c r="C15" s="302">
        <v>228708.38</v>
      </c>
      <c r="D15" s="302">
        <v>0</v>
      </c>
      <c r="E15" s="302">
        <v>421000</v>
      </c>
      <c r="F15" s="302" t="s">
        <v>4</v>
      </c>
      <c r="G15" s="302" t="s">
        <v>4</v>
      </c>
      <c r="H15" s="302">
        <v>421000</v>
      </c>
      <c r="I15" s="302">
        <v>662396.06700000004</v>
      </c>
      <c r="J15" s="302">
        <v>0</v>
      </c>
      <c r="K15" s="302">
        <v>662396.06700000004</v>
      </c>
      <c r="L15" s="302">
        <v>9009183</v>
      </c>
      <c r="M15" s="302">
        <v>70125844</v>
      </c>
      <c r="N15" s="302">
        <v>0</v>
      </c>
      <c r="O15" s="302">
        <v>23053096</v>
      </c>
      <c r="P15" s="12"/>
    </row>
    <row r="16" spans="1:16" ht="25.7" customHeight="1">
      <c r="A16" s="50" t="s">
        <v>465</v>
      </c>
      <c r="B16" s="302">
        <v>147694.386</v>
      </c>
      <c r="C16" s="302">
        <v>147694.386</v>
      </c>
      <c r="D16" s="302">
        <v>0</v>
      </c>
      <c r="E16" s="302">
        <v>421000</v>
      </c>
      <c r="F16" s="302" t="s">
        <v>4</v>
      </c>
      <c r="G16" s="302" t="s">
        <v>4</v>
      </c>
      <c r="H16" s="302">
        <v>421000</v>
      </c>
      <c r="I16" s="302">
        <v>581855.74</v>
      </c>
      <c r="J16" s="302">
        <v>0</v>
      </c>
      <c r="K16" s="302">
        <v>581855.74</v>
      </c>
      <c r="L16" s="302">
        <v>7810776</v>
      </c>
      <c r="M16" s="302">
        <v>73609976</v>
      </c>
      <c r="N16" s="302">
        <v>0</v>
      </c>
      <c r="O16" s="302">
        <v>25729926</v>
      </c>
      <c r="P16" s="12"/>
    </row>
    <row r="17" spans="1:17" ht="25.7" customHeight="1">
      <c r="A17" s="50" t="s">
        <v>390</v>
      </c>
      <c r="B17" s="302">
        <v>94576.092000000004</v>
      </c>
      <c r="C17" s="302">
        <v>94576.092000000004</v>
      </c>
      <c r="D17" s="302">
        <v>0</v>
      </c>
      <c r="E17" s="302">
        <v>421000</v>
      </c>
      <c r="F17" s="302" t="s">
        <v>4</v>
      </c>
      <c r="G17" s="302" t="s">
        <v>4</v>
      </c>
      <c r="H17" s="302">
        <v>421000</v>
      </c>
      <c r="I17" s="302">
        <v>489246.95700000005</v>
      </c>
      <c r="J17" s="302">
        <v>0</v>
      </c>
      <c r="K17" s="302">
        <v>489246.95700000005</v>
      </c>
      <c r="L17" s="302">
        <v>7791281</v>
      </c>
      <c r="M17" s="302">
        <v>73185528</v>
      </c>
      <c r="N17" s="302">
        <v>0</v>
      </c>
      <c r="O17" s="302">
        <v>27115685</v>
      </c>
    </row>
    <row r="18" spans="1:17" ht="25.7" customHeight="1">
      <c r="A18" s="50" t="s">
        <v>701</v>
      </c>
      <c r="B18" s="302">
        <v>128515.697</v>
      </c>
      <c r="C18" s="302">
        <v>128515.697</v>
      </c>
      <c r="D18" s="302">
        <v>0</v>
      </c>
      <c r="E18" s="302">
        <v>0</v>
      </c>
      <c r="F18" s="302">
        <v>0</v>
      </c>
      <c r="G18" s="302">
        <v>0</v>
      </c>
      <c r="H18" s="302">
        <v>0</v>
      </c>
      <c r="I18" s="302">
        <f>SUM(I19:I30)</f>
        <v>300332.04700000002</v>
      </c>
      <c r="J18" s="302">
        <v>0</v>
      </c>
      <c r="K18" s="302">
        <f>SUM(K19:K30)</f>
        <v>300332.04700000002</v>
      </c>
      <c r="L18" s="302">
        <v>8063211</v>
      </c>
      <c r="M18" s="302">
        <v>94862731</v>
      </c>
      <c r="N18" s="302">
        <v>0</v>
      </c>
      <c r="O18" s="302">
        <f>O30</f>
        <v>24859835</v>
      </c>
      <c r="P18" s="12"/>
      <c r="Q18" s="12"/>
    </row>
    <row r="19" spans="1:17" ht="25.7" customHeight="1">
      <c r="A19" s="78" t="s">
        <v>259</v>
      </c>
      <c r="B19" s="302">
        <v>0</v>
      </c>
      <c r="C19" s="302">
        <v>0</v>
      </c>
      <c r="D19" s="302">
        <v>0</v>
      </c>
      <c r="E19" s="302">
        <v>0</v>
      </c>
      <c r="F19" s="302">
        <v>0</v>
      </c>
      <c r="G19" s="302">
        <v>0</v>
      </c>
      <c r="H19" s="302">
        <v>0</v>
      </c>
      <c r="I19" s="302">
        <v>5819.9229999999998</v>
      </c>
      <c r="J19" s="302">
        <v>0</v>
      </c>
      <c r="K19" s="302">
        <v>5819.9229999999998</v>
      </c>
      <c r="L19" s="302">
        <v>25475</v>
      </c>
      <c r="M19" s="302">
        <v>6034443</v>
      </c>
      <c r="N19" s="302">
        <v>0</v>
      </c>
      <c r="O19" s="302">
        <v>37009516</v>
      </c>
    </row>
    <row r="20" spans="1:17" ht="25.7" customHeight="1">
      <c r="A20" s="78" t="s">
        <v>765</v>
      </c>
      <c r="B20" s="302">
        <v>0</v>
      </c>
      <c r="C20" s="302">
        <v>0</v>
      </c>
      <c r="D20" s="302">
        <v>0</v>
      </c>
      <c r="E20" s="302">
        <v>0</v>
      </c>
      <c r="F20" s="302">
        <v>0</v>
      </c>
      <c r="G20" s="302">
        <v>0</v>
      </c>
      <c r="H20" s="302">
        <v>0</v>
      </c>
      <c r="I20" s="302">
        <v>5055.9570000000003</v>
      </c>
      <c r="J20" s="302">
        <v>0</v>
      </c>
      <c r="K20" s="302">
        <v>5055.9570000000003</v>
      </c>
      <c r="L20" s="302">
        <v>191653</v>
      </c>
      <c r="M20" s="302">
        <v>6696709</v>
      </c>
      <c r="N20" s="302">
        <v>0</v>
      </c>
      <c r="O20" s="302">
        <v>32445115</v>
      </c>
    </row>
    <row r="21" spans="1:17" ht="25.7" customHeight="1">
      <c r="A21" s="78" t="s">
        <v>771</v>
      </c>
      <c r="B21" s="302">
        <v>446.04599999999999</v>
      </c>
      <c r="C21" s="302">
        <v>446.04599999999999</v>
      </c>
      <c r="D21" s="302">
        <v>0</v>
      </c>
      <c r="E21" s="302">
        <v>0</v>
      </c>
      <c r="F21" s="302">
        <v>0</v>
      </c>
      <c r="G21" s="302">
        <v>0</v>
      </c>
      <c r="H21" s="302">
        <v>0</v>
      </c>
      <c r="I21" s="302">
        <v>45335.722000000002</v>
      </c>
      <c r="J21" s="302">
        <v>0</v>
      </c>
      <c r="K21" s="302">
        <v>45335.722000000002</v>
      </c>
      <c r="L21" s="302">
        <v>858019</v>
      </c>
      <c r="M21" s="302">
        <v>2402278</v>
      </c>
      <c r="N21" s="302">
        <v>0</v>
      </c>
      <c r="O21" s="302">
        <v>31520348</v>
      </c>
    </row>
    <row r="22" spans="1:17" ht="25.7" customHeight="1">
      <c r="A22" s="78" t="s">
        <v>487</v>
      </c>
      <c r="B22" s="302">
        <v>835.93</v>
      </c>
      <c r="C22" s="302">
        <v>835.93</v>
      </c>
      <c r="D22" s="302">
        <v>0</v>
      </c>
      <c r="E22" s="302">
        <v>0</v>
      </c>
      <c r="F22" s="302">
        <v>0</v>
      </c>
      <c r="G22" s="302">
        <v>0</v>
      </c>
      <c r="H22" s="302">
        <v>0</v>
      </c>
      <c r="I22" s="302">
        <v>22987.954000000002</v>
      </c>
      <c r="J22" s="302">
        <v>0</v>
      </c>
      <c r="K22" s="302">
        <v>22987.954000000002</v>
      </c>
      <c r="L22" s="302">
        <v>479493</v>
      </c>
      <c r="M22" s="302">
        <v>4041854</v>
      </c>
      <c r="N22" s="302">
        <v>0</v>
      </c>
      <c r="O22" s="302">
        <v>36934292</v>
      </c>
    </row>
    <row r="23" spans="1:17" ht="25.7" customHeight="1">
      <c r="A23" s="78" t="s">
        <v>488</v>
      </c>
      <c r="B23" s="302">
        <v>817.06899999999996</v>
      </c>
      <c r="C23" s="302">
        <v>817.06899999999996</v>
      </c>
      <c r="D23" s="302">
        <v>0</v>
      </c>
      <c r="E23" s="302">
        <v>0</v>
      </c>
      <c r="F23" s="302">
        <v>0</v>
      </c>
      <c r="G23" s="302">
        <v>0</v>
      </c>
      <c r="H23" s="302">
        <v>0</v>
      </c>
      <c r="I23" s="302">
        <v>13652.045</v>
      </c>
      <c r="J23" s="302">
        <v>0</v>
      </c>
      <c r="K23" s="302">
        <v>13652.045</v>
      </c>
      <c r="L23" s="302">
        <v>798018</v>
      </c>
      <c r="M23" s="302">
        <v>5249650</v>
      </c>
      <c r="N23" s="302">
        <v>0</v>
      </c>
      <c r="O23" s="302">
        <v>33431555</v>
      </c>
    </row>
    <row r="24" spans="1:17" ht="25.7" customHeight="1">
      <c r="A24" s="78" t="s">
        <v>489</v>
      </c>
      <c r="B24" s="302">
        <v>9352.0319999999992</v>
      </c>
      <c r="C24" s="302">
        <v>9352.0319999999992</v>
      </c>
      <c r="D24" s="302">
        <v>0</v>
      </c>
      <c r="E24" s="302">
        <v>0</v>
      </c>
      <c r="F24" s="302">
        <v>0</v>
      </c>
      <c r="G24" s="302">
        <v>0</v>
      </c>
      <c r="H24" s="302">
        <v>0</v>
      </c>
      <c r="I24" s="302">
        <v>6852.1679999999997</v>
      </c>
      <c r="J24" s="302">
        <v>0</v>
      </c>
      <c r="K24" s="302">
        <v>6852.1679999999997</v>
      </c>
      <c r="L24" s="302">
        <v>1431336</v>
      </c>
      <c r="M24" s="302">
        <v>6641469</v>
      </c>
      <c r="N24" s="302">
        <v>0</v>
      </c>
      <c r="O24" s="302">
        <v>31314652</v>
      </c>
      <c r="Q24" s="12"/>
    </row>
    <row r="25" spans="1:17" ht="25.7" customHeight="1">
      <c r="A25" s="78" t="s">
        <v>766</v>
      </c>
      <c r="B25" s="302">
        <v>123.66200000000001</v>
      </c>
      <c r="C25" s="302">
        <v>123.66200000000001</v>
      </c>
      <c r="D25" s="302">
        <v>0</v>
      </c>
      <c r="E25" s="302">
        <v>0</v>
      </c>
      <c r="F25" s="302">
        <v>0</v>
      </c>
      <c r="G25" s="302">
        <v>0</v>
      </c>
      <c r="H25" s="302">
        <v>0</v>
      </c>
      <c r="I25" s="302">
        <v>8539.2929999999997</v>
      </c>
      <c r="J25" s="302">
        <v>0</v>
      </c>
      <c r="K25" s="302">
        <v>8539.2929999999997</v>
      </c>
      <c r="L25" s="302">
        <v>715464</v>
      </c>
      <c r="M25" s="302">
        <v>4699283</v>
      </c>
      <c r="N25" s="302">
        <v>0</v>
      </c>
      <c r="O25" s="302">
        <v>36797848</v>
      </c>
      <c r="Q25" s="12"/>
    </row>
    <row r="26" spans="1:17" ht="25.7" customHeight="1">
      <c r="A26" s="78" t="s">
        <v>260</v>
      </c>
      <c r="B26" s="302">
        <v>17901.37</v>
      </c>
      <c r="C26" s="302">
        <v>17901.37</v>
      </c>
      <c r="D26" s="302">
        <v>0</v>
      </c>
      <c r="E26" s="302">
        <v>0</v>
      </c>
      <c r="F26" s="302">
        <v>0</v>
      </c>
      <c r="G26" s="302">
        <v>0</v>
      </c>
      <c r="H26" s="302">
        <v>0</v>
      </c>
      <c r="I26" s="302">
        <v>49832.671000000002</v>
      </c>
      <c r="J26" s="302">
        <v>0</v>
      </c>
      <c r="K26" s="302">
        <v>49832.671000000002</v>
      </c>
      <c r="L26" s="302">
        <v>529285</v>
      </c>
      <c r="M26" s="302">
        <v>8482535</v>
      </c>
      <c r="N26" s="302">
        <v>0</v>
      </c>
      <c r="O26" s="302">
        <v>34198550</v>
      </c>
      <c r="Q26" s="12"/>
    </row>
    <row r="27" spans="1:17" ht="25.7" customHeight="1">
      <c r="A27" s="78" t="s">
        <v>261</v>
      </c>
      <c r="B27" s="302">
        <v>161.673</v>
      </c>
      <c r="C27" s="302">
        <v>161.673</v>
      </c>
      <c r="D27" s="302">
        <v>0</v>
      </c>
      <c r="E27" s="302">
        <v>0</v>
      </c>
      <c r="F27" s="302">
        <v>0</v>
      </c>
      <c r="G27" s="302">
        <v>0</v>
      </c>
      <c r="H27" s="302">
        <v>0</v>
      </c>
      <c r="I27" s="302">
        <v>21637.351999999999</v>
      </c>
      <c r="J27" s="302">
        <v>0</v>
      </c>
      <c r="K27" s="302">
        <v>21637.351999999999</v>
      </c>
      <c r="L27" s="302">
        <v>790873</v>
      </c>
      <c r="M27" s="302">
        <v>7400535</v>
      </c>
      <c r="N27" s="302">
        <v>0</v>
      </c>
      <c r="O27" s="302">
        <v>33310244</v>
      </c>
      <c r="Q27" s="12"/>
    </row>
    <row r="28" spans="1:17" ht="25.7" customHeight="1">
      <c r="A28" s="78" t="s">
        <v>490</v>
      </c>
      <c r="B28" s="302">
        <v>37200.275000000001</v>
      </c>
      <c r="C28" s="302">
        <v>37200.275000000001</v>
      </c>
      <c r="D28" s="302">
        <v>0</v>
      </c>
      <c r="E28" s="302">
        <v>0</v>
      </c>
      <c r="F28" s="302">
        <v>0</v>
      </c>
      <c r="G28" s="302">
        <v>0</v>
      </c>
      <c r="H28" s="302" t="s">
        <v>4</v>
      </c>
      <c r="I28" s="302">
        <v>44207.737999999998</v>
      </c>
      <c r="J28" s="302">
        <v>0</v>
      </c>
      <c r="K28" s="302">
        <v>44207.737999999998</v>
      </c>
      <c r="L28" s="302">
        <v>582660</v>
      </c>
      <c r="M28" s="302">
        <v>13150785</v>
      </c>
      <c r="N28" s="302">
        <v>0</v>
      </c>
      <c r="O28" s="302">
        <v>33209719</v>
      </c>
      <c r="Q28" s="12"/>
    </row>
    <row r="29" spans="1:17" ht="25.7" customHeight="1">
      <c r="A29" s="78" t="s">
        <v>491</v>
      </c>
      <c r="B29" s="302">
        <v>51581.322</v>
      </c>
      <c r="C29" s="302">
        <v>51581.322</v>
      </c>
      <c r="D29" s="302">
        <v>0</v>
      </c>
      <c r="E29" s="302">
        <v>0</v>
      </c>
      <c r="F29" s="302">
        <v>0</v>
      </c>
      <c r="G29" s="302">
        <v>0</v>
      </c>
      <c r="H29" s="302">
        <v>0</v>
      </c>
      <c r="I29" s="302">
        <v>18663.627</v>
      </c>
      <c r="J29" s="302">
        <v>0</v>
      </c>
      <c r="K29" s="302">
        <v>18663.627</v>
      </c>
      <c r="L29" s="302">
        <v>349600</v>
      </c>
      <c r="M29" s="302">
        <v>17067547</v>
      </c>
      <c r="N29" s="302">
        <v>0</v>
      </c>
      <c r="O29" s="302">
        <v>29616093</v>
      </c>
      <c r="Q29" s="12"/>
    </row>
    <row r="30" spans="1:17" ht="25.7" customHeight="1" thickBot="1">
      <c r="A30" s="79" t="s">
        <v>262</v>
      </c>
      <c r="B30" s="352">
        <v>10096.317999999999</v>
      </c>
      <c r="C30" s="303">
        <v>10096.317999999999</v>
      </c>
      <c r="D30" s="303">
        <v>0</v>
      </c>
      <c r="E30" s="303">
        <v>0</v>
      </c>
      <c r="F30" s="303">
        <v>0</v>
      </c>
      <c r="G30" s="303">
        <v>0</v>
      </c>
      <c r="H30" s="303">
        <v>0</v>
      </c>
      <c r="I30" s="303">
        <v>57747.597000000002</v>
      </c>
      <c r="J30" s="303">
        <v>0</v>
      </c>
      <c r="K30" s="303">
        <v>57747.597000000002</v>
      </c>
      <c r="L30" s="303">
        <v>1311335</v>
      </c>
      <c r="M30" s="303">
        <v>12995642</v>
      </c>
      <c r="N30" s="303">
        <v>0</v>
      </c>
      <c r="O30" s="303">
        <v>24859835</v>
      </c>
      <c r="Q30" s="12"/>
    </row>
    <row r="31" spans="1:17" ht="14.1" customHeight="1"/>
    <row r="32" spans="1:17" ht="14.1" customHeight="1">
      <c r="I32" s="12"/>
      <c r="L32" s="12"/>
      <c r="M32" s="12"/>
    </row>
    <row r="33" ht="14.1" customHeight="1"/>
    <row r="34" ht="14.1" customHeight="1"/>
  </sheetData>
  <mergeCells count="19">
    <mergeCell ref="A2:G2"/>
    <mergeCell ref="H2:O2"/>
    <mergeCell ref="A3:G3"/>
    <mergeCell ref="H3:O3"/>
    <mergeCell ref="A5:A6"/>
    <mergeCell ref="H5:K5"/>
    <mergeCell ref="L5:L6"/>
    <mergeCell ref="M5:M6"/>
    <mergeCell ref="N5:N6"/>
    <mergeCell ref="O5:O6"/>
    <mergeCell ref="B5:G5"/>
    <mergeCell ref="B6:D6"/>
    <mergeCell ref="E6:G6"/>
    <mergeCell ref="I6:K6"/>
    <mergeCell ref="A7:A8"/>
    <mergeCell ref="L7:L8"/>
    <mergeCell ref="M7:M8"/>
    <mergeCell ref="N7:N8"/>
    <mergeCell ref="O7:O8"/>
  </mergeCells>
  <phoneticPr fontId="2" type="noConversion"/>
  <pageMargins left="0.6692913385826772" right="0.6692913385826772" top="0.6692913385826772" bottom="0.6692913385826772" header="0.27559055118110237" footer="0.27559055118110237"/>
  <pageSetup paperSize="9" firstPageNumber="22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4:D17"/>
  <sheetViews>
    <sheetView workbookViewId="0">
      <selection activeCell="AB25" sqref="AB25"/>
    </sheetView>
  </sheetViews>
  <sheetFormatPr defaultRowHeight="16.5"/>
  <cols>
    <col min="1" max="1" width="17.5" customWidth="1"/>
    <col min="2" max="2" width="13.625" customWidth="1"/>
    <col min="3" max="3" width="17.875" customWidth="1"/>
    <col min="4" max="4" width="22.75" customWidth="1"/>
  </cols>
  <sheetData>
    <row r="4" spans="1:4" ht="25.9" customHeight="1">
      <c r="A4" s="251"/>
      <c r="B4" s="449" t="s">
        <v>807</v>
      </c>
      <c r="C4" s="449"/>
      <c r="D4" s="449"/>
    </row>
    <row r="5" spans="1:4">
      <c r="A5" s="251"/>
      <c r="B5" s="252" t="s">
        <v>806</v>
      </c>
      <c r="C5" s="252" t="s">
        <v>808</v>
      </c>
      <c r="D5" s="252" t="s">
        <v>809</v>
      </c>
    </row>
    <row r="6" spans="1:4">
      <c r="A6" s="251" t="s">
        <v>794</v>
      </c>
      <c r="B6" s="253">
        <f>C6+D6</f>
        <v>6034443</v>
      </c>
      <c r="C6" s="253">
        <v>0</v>
      </c>
      <c r="D6" s="253">
        <v>6034443</v>
      </c>
    </row>
    <row r="7" spans="1:4">
      <c r="A7" s="251" t="s">
        <v>795</v>
      </c>
      <c r="B7" s="253">
        <f t="shared" ref="B7:B17" si="0">C7+D7</f>
        <v>6696709</v>
      </c>
      <c r="C7" s="253">
        <v>0</v>
      </c>
      <c r="D7" s="253">
        <v>6696709</v>
      </c>
    </row>
    <row r="8" spans="1:4">
      <c r="A8" s="251" t="s">
        <v>796</v>
      </c>
      <c r="B8" s="253">
        <f t="shared" si="0"/>
        <v>2402278</v>
      </c>
      <c r="C8" s="253">
        <v>0</v>
      </c>
      <c r="D8" s="253">
        <v>2402278</v>
      </c>
    </row>
    <row r="9" spans="1:4">
      <c r="A9" s="251" t="s">
        <v>797</v>
      </c>
      <c r="B9" s="253">
        <f t="shared" si="0"/>
        <v>4041854</v>
      </c>
      <c r="C9" s="253">
        <v>0</v>
      </c>
      <c r="D9" s="253">
        <v>4041854</v>
      </c>
    </row>
    <row r="10" spans="1:4">
      <c r="A10" s="251" t="s">
        <v>798</v>
      </c>
      <c r="B10" s="253">
        <f t="shared" si="0"/>
        <v>5249650</v>
      </c>
      <c r="C10" s="253">
        <v>0</v>
      </c>
      <c r="D10" s="253">
        <v>5249650</v>
      </c>
    </row>
    <row r="11" spans="1:4">
      <c r="A11" s="251" t="s">
        <v>799</v>
      </c>
      <c r="B11" s="253">
        <f t="shared" si="0"/>
        <v>6641469</v>
      </c>
      <c r="C11" s="253">
        <v>0</v>
      </c>
      <c r="D11" s="253">
        <v>6641469</v>
      </c>
    </row>
    <row r="12" spans="1:4">
      <c r="A12" s="251" t="s">
        <v>800</v>
      </c>
      <c r="B12" s="253">
        <f t="shared" si="0"/>
        <v>4699283</v>
      </c>
      <c r="C12" s="253">
        <v>0</v>
      </c>
      <c r="D12" s="253">
        <v>4699283</v>
      </c>
    </row>
    <row r="13" spans="1:4">
      <c r="A13" s="251" t="s">
        <v>801</v>
      </c>
      <c r="B13" s="253">
        <f t="shared" si="0"/>
        <v>8482535</v>
      </c>
      <c r="C13" s="253">
        <v>0</v>
      </c>
      <c r="D13" s="253">
        <v>8482535</v>
      </c>
    </row>
    <row r="14" spans="1:4">
      <c r="A14" s="251" t="s">
        <v>802</v>
      </c>
      <c r="B14" s="253">
        <f t="shared" si="0"/>
        <v>7400535</v>
      </c>
      <c r="C14" s="253">
        <v>3000000</v>
      </c>
      <c r="D14" s="253">
        <v>4400535</v>
      </c>
    </row>
    <row r="15" spans="1:4">
      <c r="A15" s="251" t="s">
        <v>803</v>
      </c>
      <c r="B15" s="253">
        <f t="shared" si="0"/>
        <v>13150785</v>
      </c>
      <c r="C15" s="253">
        <v>7000000</v>
      </c>
      <c r="D15" s="253">
        <v>6150785</v>
      </c>
    </row>
    <row r="16" spans="1:4">
      <c r="A16" s="251" t="s">
        <v>804</v>
      </c>
      <c r="B16" s="253">
        <f t="shared" si="0"/>
        <v>17067547</v>
      </c>
      <c r="C16" s="253">
        <v>10000000</v>
      </c>
      <c r="D16" s="253">
        <v>7067547</v>
      </c>
    </row>
    <row r="17" spans="1:4">
      <c r="A17" s="251" t="s">
        <v>805</v>
      </c>
      <c r="B17" s="253">
        <f t="shared" si="0"/>
        <v>12995642</v>
      </c>
      <c r="C17" s="253">
        <v>0</v>
      </c>
      <c r="D17" s="253">
        <v>12995642</v>
      </c>
    </row>
  </sheetData>
  <mergeCells count="1">
    <mergeCell ref="B4:D4"/>
  </mergeCells>
  <phoneticPr fontId="2"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showGridLines="0" view="pageBreakPreview" zoomScaleNormal="115" zoomScaleSheetLayoutView="100" workbookViewId="0">
      <pane xSplit="2" ySplit="7" topLeftCell="C29" activePane="bottomRight" state="frozen"/>
      <selection activeCell="P17" sqref="P17"/>
      <selection pane="topRight" activeCell="P17" sqref="P17"/>
      <selection pane="bottomLeft" activeCell="P17" sqref="P17"/>
      <selection pane="bottomRight" activeCell="M25" sqref="M25"/>
    </sheetView>
  </sheetViews>
  <sheetFormatPr defaultColWidth="9" defaultRowHeight="15.75"/>
  <cols>
    <col min="1" max="1" width="7.625" style="41" customWidth="1"/>
    <col min="2" max="2" width="15.875" style="41" customWidth="1"/>
    <col min="3" max="4" width="12.625" style="4" customWidth="1"/>
    <col min="5" max="7" width="13.125" style="4" customWidth="1"/>
    <col min="8" max="9" width="11.625" style="4" customWidth="1"/>
    <col min="10" max="10" width="14.625" style="4" customWidth="1"/>
    <col min="11" max="11" width="13.125" style="4" customWidth="1"/>
    <col min="12" max="12" width="14.125" style="4" customWidth="1"/>
    <col min="13" max="13" width="11.625" style="4" customWidth="1"/>
    <col min="14" max="14" width="11.375" style="4" customWidth="1"/>
    <col min="15" max="15" width="9" style="4"/>
    <col min="16" max="16" width="10.25" style="4" bestFit="1" customWidth="1"/>
    <col min="17" max="17" width="9" style="4"/>
    <col min="18" max="20" width="9" style="110"/>
    <col min="21" max="21" width="9" style="4"/>
    <col min="22" max="22" width="9" style="4" hidden="1" customWidth="1"/>
    <col min="23" max="23" width="16.125" style="4" hidden="1" customWidth="1"/>
    <col min="24" max="24" width="19.5" style="4" hidden="1" customWidth="1"/>
    <col min="25" max="35" width="0" style="4" hidden="1" customWidth="1"/>
    <col min="36" max="16384" width="9" style="4"/>
  </cols>
  <sheetData>
    <row r="1" spans="1:24" s="41" customFormat="1" ht="18" customHeight="1">
      <c r="A1" s="31" t="s">
        <v>182</v>
      </c>
      <c r="B1" s="82"/>
      <c r="C1" s="82"/>
      <c r="D1" s="82"/>
      <c r="E1" s="82"/>
      <c r="F1" s="82"/>
      <c r="G1" s="82"/>
      <c r="H1" s="82"/>
      <c r="I1" s="82"/>
      <c r="J1" s="82"/>
      <c r="K1" s="82"/>
      <c r="L1" s="82"/>
      <c r="M1" s="86"/>
      <c r="N1" s="38" t="s">
        <v>0</v>
      </c>
      <c r="Q1" s="31"/>
    </row>
    <row r="2" spans="1:24" s="289" customFormat="1" ht="24.95" customHeight="1">
      <c r="A2" s="452" t="s">
        <v>482</v>
      </c>
      <c r="B2" s="374"/>
      <c r="C2" s="374"/>
      <c r="D2" s="374"/>
      <c r="E2" s="374"/>
      <c r="F2" s="374"/>
      <c r="G2" s="374"/>
      <c r="H2" s="452" t="s">
        <v>283</v>
      </c>
      <c r="I2" s="453"/>
      <c r="J2" s="453"/>
      <c r="K2" s="453"/>
      <c r="L2" s="453"/>
      <c r="M2" s="453"/>
      <c r="N2" s="453"/>
      <c r="O2" s="87"/>
    </row>
    <row r="3" spans="1:24" s="41" customFormat="1" ht="15" customHeight="1" thickBot="1">
      <c r="A3" s="83"/>
      <c r="B3" s="84"/>
      <c r="C3" s="84"/>
      <c r="D3" s="84"/>
      <c r="E3" s="84"/>
      <c r="F3" s="84"/>
      <c r="G3" s="84" t="s">
        <v>256</v>
      </c>
      <c r="H3" s="84"/>
      <c r="I3" s="84"/>
      <c r="J3" s="84"/>
      <c r="K3" s="84"/>
      <c r="L3" s="88"/>
      <c r="M3" s="84"/>
      <c r="N3" s="84" t="s">
        <v>162</v>
      </c>
    </row>
    <row r="4" spans="1:24" s="41" customFormat="1" ht="20.45" customHeight="1">
      <c r="A4" s="375" t="s">
        <v>293</v>
      </c>
      <c r="B4" s="395"/>
      <c r="C4" s="456" t="s">
        <v>483</v>
      </c>
      <c r="D4" s="458" t="s">
        <v>484</v>
      </c>
      <c r="E4" s="459"/>
      <c r="F4" s="459"/>
      <c r="G4" s="460"/>
      <c r="H4" s="461" t="s">
        <v>294</v>
      </c>
      <c r="I4" s="402"/>
      <c r="J4" s="402"/>
      <c r="K4" s="402"/>
      <c r="L4" s="402"/>
      <c r="M4" s="402"/>
      <c r="N4" s="402"/>
    </row>
    <row r="5" spans="1:24" s="41" customFormat="1" ht="20.45" customHeight="1">
      <c r="A5" s="454"/>
      <c r="B5" s="396"/>
      <c r="C5" s="457"/>
      <c r="D5" s="462" t="s">
        <v>175</v>
      </c>
      <c r="E5" s="462" t="s">
        <v>887</v>
      </c>
      <c r="F5" s="462" t="s">
        <v>888</v>
      </c>
      <c r="G5" s="462" t="s">
        <v>889</v>
      </c>
      <c r="H5" s="463" t="s">
        <v>175</v>
      </c>
      <c r="I5" s="465" t="s">
        <v>295</v>
      </c>
      <c r="J5" s="466"/>
      <c r="K5" s="466"/>
      <c r="L5" s="466"/>
      <c r="M5" s="466"/>
      <c r="N5" s="466"/>
    </row>
    <row r="6" spans="1:24" s="41" customFormat="1" ht="42.75" customHeight="1">
      <c r="A6" s="454"/>
      <c r="B6" s="396"/>
      <c r="C6" s="457"/>
      <c r="D6" s="383"/>
      <c r="E6" s="383"/>
      <c r="F6" s="383"/>
      <c r="G6" s="383"/>
      <c r="H6" s="464"/>
      <c r="I6" s="293" t="s">
        <v>477</v>
      </c>
      <c r="J6" s="143" t="s">
        <v>890</v>
      </c>
      <c r="K6" s="143" t="s">
        <v>485</v>
      </c>
      <c r="L6" s="143" t="s">
        <v>486</v>
      </c>
      <c r="M6" s="143" t="s">
        <v>891</v>
      </c>
      <c r="N6" s="143" t="s">
        <v>296</v>
      </c>
      <c r="O6" s="39"/>
    </row>
    <row r="7" spans="1:24" s="41" customFormat="1" ht="42.2" customHeight="1" thickBot="1">
      <c r="A7" s="455"/>
      <c r="B7" s="397"/>
      <c r="C7" s="44" t="s">
        <v>2</v>
      </c>
      <c r="D7" s="271" t="s">
        <v>3</v>
      </c>
      <c r="E7" s="271" t="s">
        <v>558</v>
      </c>
      <c r="F7" s="271" t="s">
        <v>557</v>
      </c>
      <c r="G7" s="271" t="s">
        <v>161</v>
      </c>
      <c r="H7" s="45" t="s">
        <v>3</v>
      </c>
      <c r="I7" s="271" t="s">
        <v>160</v>
      </c>
      <c r="J7" s="288" t="s">
        <v>159</v>
      </c>
      <c r="K7" s="288" t="s">
        <v>158</v>
      </c>
      <c r="L7" s="271" t="s">
        <v>157</v>
      </c>
      <c r="M7" s="288" t="s">
        <v>156</v>
      </c>
      <c r="N7" s="271" t="s">
        <v>155</v>
      </c>
      <c r="O7" s="34"/>
    </row>
    <row r="8" spans="1:24" ht="25.15" customHeight="1">
      <c r="A8" s="269" t="s">
        <v>286</v>
      </c>
      <c r="B8" s="31" t="s">
        <v>284</v>
      </c>
      <c r="C8" s="354">
        <v>-7672192</v>
      </c>
      <c r="D8" s="355">
        <v>0</v>
      </c>
      <c r="E8" s="355">
        <v>0</v>
      </c>
      <c r="F8" s="355">
        <v>0</v>
      </c>
      <c r="G8" s="355">
        <v>0</v>
      </c>
      <c r="H8" s="356">
        <v>-7672192</v>
      </c>
      <c r="I8" s="357">
        <v>-8638568</v>
      </c>
      <c r="J8" s="355">
        <v>6086</v>
      </c>
      <c r="K8" s="355">
        <v>-222386</v>
      </c>
      <c r="L8" s="355">
        <v>-7323725</v>
      </c>
      <c r="M8" s="355">
        <v>0</v>
      </c>
      <c r="N8" s="355">
        <v>85679</v>
      </c>
      <c r="V8" s="117" t="s">
        <v>394</v>
      </c>
      <c r="W8" s="118"/>
      <c r="X8" s="119">
        <v>-32652000</v>
      </c>
    </row>
    <row r="9" spans="1:24" ht="25.15" customHeight="1">
      <c r="A9" s="269">
        <v>2009</v>
      </c>
      <c r="B9" s="85" t="s">
        <v>285</v>
      </c>
      <c r="C9" s="354">
        <v>1131758</v>
      </c>
      <c r="D9" s="355">
        <v>0</v>
      </c>
      <c r="E9" s="355">
        <v>0</v>
      </c>
      <c r="F9" s="355">
        <v>0</v>
      </c>
      <c r="G9" s="355">
        <v>0</v>
      </c>
      <c r="H9" s="355">
        <v>1131758</v>
      </c>
      <c r="I9" s="358">
        <v>-456242</v>
      </c>
      <c r="J9" s="355">
        <v>9141</v>
      </c>
      <c r="K9" s="355">
        <v>-71155</v>
      </c>
      <c r="L9" s="355">
        <v>-114530</v>
      </c>
      <c r="M9" s="355">
        <v>178</v>
      </c>
      <c r="N9" s="355">
        <v>149060</v>
      </c>
      <c r="V9" s="117" t="s">
        <v>395</v>
      </c>
      <c r="W9" s="120"/>
      <c r="X9" s="119">
        <v>-174743000</v>
      </c>
    </row>
    <row r="10" spans="1:24" ht="25.15" customHeight="1">
      <c r="A10" s="269" t="s">
        <v>287</v>
      </c>
      <c r="B10" s="31" t="s">
        <v>284</v>
      </c>
      <c r="C10" s="354">
        <v>1566132</v>
      </c>
      <c r="D10" s="355">
        <v>-61707</v>
      </c>
      <c r="E10" s="355">
        <v>-61707</v>
      </c>
      <c r="F10" s="355">
        <v>0</v>
      </c>
      <c r="G10" s="355">
        <v>0</v>
      </c>
      <c r="H10" s="355">
        <v>1627839</v>
      </c>
      <c r="I10" s="358">
        <v>3379781</v>
      </c>
      <c r="J10" s="355">
        <v>-327</v>
      </c>
      <c r="K10" s="355">
        <v>266555</v>
      </c>
      <c r="L10" s="355">
        <v>3209202</v>
      </c>
      <c r="M10" s="355">
        <v>-180</v>
      </c>
      <c r="N10" s="355">
        <v>47138</v>
      </c>
      <c r="V10" s="117" t="s">
        <v>396</v>
      </c>
      <c r="W10" s="120"/>
      <c r="X10" s="119">
        <v>1397000</v>
      </c>
    </row>
    <row r="11" spans="1:24" ht="25.15" customHeight="1">
      <c r="A11" s="269">
        <v>2010</v>
      </c>
      <c r="B11" s="85" t="s">
        <v>285</v>
      </c>
      <c r="C11" s="354">
        <v>5222094</v>
      </c>
      <c r="D11" s="355">
        <v>-1989</v>
      </c>
      <c r="E11" s="355">
        <v>-1989</v>
      </c>
      <c r="F11" s="355">
        <v>0</v>
      </c>
      <c r="G11" s="355">
        <v>0</v>
      </c>
      <c r="H11" s="355">
        <v>5224083</v>
      </c>
      <c r="I11" s="358">
        <v>3501589</v>
      </c>
      <c r="J11" s="355">
        <v>6941</v>
      </c>
      <c r="K11" s="355">
        <v>580215</v>
      </c>
      <c r="L11" s="355">
        <v>3068768</v>
      </c>
      <c r="M11" s="355">
        <v>-35</v>
      </c>
      <c r="N11" s="355">
        <v>102215</v>
      </c>
      <c r="V11" s="121" t="s">
        <v>397</v>
      </c>
      <c r="W11" s="116"/>
      <c r="X11" s="114">
        <v>6425820000</v>
      </c>
    </row>
    <row r="12" spans="1:24" ht="25.15" customHeight="1">
      <c r="A12" s="269" t="s">
        <v>288</v>
      </c>
      <c r="B12" s="31" t="s">
        <v>284</v>
      </c>
      <c r="C12" s="354">
        <v>440603</v>
      </c>
      <c r="D12" s="355">
        <v>-302247</v>
      </c>
      <c r="E12" s="355">
        <v>-19446</v>
      </c>
      <c r="F12" s="355">
        <v>-282801</v>
      </c>
      <c r="G12" s="355">
        <v>0</v>
      </c>
      <c r="H12" s="355">
        <v>742850</v>
      </c>
      <c r="I12" s="358">
        <v>1980162</v>
      </c>
      <c r="J12" s="355">
        <v>4333</v>
      </c>
      <c r="K12" s="355">
        <v>215552</v>
      </c>
      <c r="L12" s="355">
        <v>1740156</v>
      </c>
      <c r="M12" s="355">
        <v>-170</v>
      </c>
      <c r="N12" s="355">
        <v>110570</v>
      </c>
      <c r="V12" s="117" t="s">
        <v>398</v>
      </c>
      <c r="W12" s="120"/>
      <c r="X12" s="119">
        <v>11996000</v>
      </c>
    </row>
    <row r="13" spans="1:24" ht="25.15" customHeight="1">
      <c r="A13" s="269">
        <v>2011</v>
      </c>
      <c r="B13" s="85" t="s">
        <v>285</v>
      </c>
      <c r="C13" s="354">
        <v>13115484</v>
      </c>
      <c r="D13" s="359">
        <v>-75849</v>
      </c>
      <c r="E13" s="355">
        <v>-7160</v>
      </c>
      <c r="F13" s="355">
        <v>-68689</v>
      </c>
      <c r="G13" s="355">
        <v>0</v>
      </c>
      <c r="H13" s="355">
        <v>13191333</v>
      </c>
      <c r="I13" s="358">
        <v>10056435</v>
      </c>
      <c r="J13" s="355">
        <v>6976</v>
      </c>
      <c r="K13" s="355">
        <v>395735</v>
      </c>
      <c r="L13" s="355">
        <v>9499961</v>
      </c>
      <c r="M13" s="355">
        <v>7</v>
      </c>
      <c r="N13" s="355">
        <v>156705</v>
      </c>
      <c r="V13" s="117" t="s">
        <v>399</v>
      </c>
      <c r="W13" s="120"/>
      <c r="X13" s="119">
        <v>1859137000</v>
      </c>
    </row>
    <row r="14" spans="1:24" ht="25.15" customHeight="1">
      <c r="A14" s="269" t="s">
        <v>289</v>
      </c>
      <c r="B14" s="31" t="s">
        <v>284</v>
      </c>
      <c r="C14" s="354">
        <v>7892517</v>
      </c>
      <c r="D14" s="359">
        <v>-555972</v>
      </c>
      <c r="E14" s="355">
        <v>-24668</v>
      </c>
      <c r="F14" s="355">
        <v>-531304</v>
      </c>
      <c r="G14" s="355">
        <v>0</v>
      </c>
      <c r="H14" s="355">
        <v>8448489</v>
      </c>
      <c r="I14" s="358">
        <v>9592268</v>
      </c>
      <c r="J14" s="355">
        <v>3952</v>
      </c>
      <c r="K14" s="355">
        <v>128615</v>
      </c>
      <c r="L14" s="355">
        <v>9473807</v>
      </c>
      <c r="M14" s="355">
        <v>-164</v>
      </c>
      <c r="N14" s="355">
        <v>110039</v>
      </c>
      <c r="V14" s="117" t="s">
        <v>400</v>
      </c>
      <c r="W14" s="120"/>
      <c r="X14" s="119">
        <v>4204864000</v>
      </c>
    </row>
    <row r="15" spans="1:24" ht="25.15" customHeight="1">
      <c r="A15" s="269">
        <v>2012</v>
      </c>
      <c r="B15" s="85" t="s">
        <v>285</v>
      </c>
      <c r="C15" s="354">
        <v>12488677</v>
      </c>
      <c r="D15" s="359">
        <v>-213989</v>
      </c>
      <c r="E15" s="355">
        <v>-7258</v>
      </c>
      <c r="F15" s="355">
        <v>-206731</v>
      </c>
      <c r="G15" s="355">
        <v>0</v>
      </c>
      <c r="H15" s="355">
        <v>12702666</v>
      </c>
      <c r="I15" s="358">
        <v>10201759</v>
      </c>
      <c r="J15" s="355">
        <v>5412</v>
      </c>
      <c r="K15" s="355">
        <v>447381</v>
      </c>
      <c r="L15" s="355">
        <v>9528351</v>
      </c>
      <c r="M15" s="355">
        <v>36</v>
      </c>
      <c r="N15" s="355">
        <v>225769</v>
      </c>
      <c r="V15" s="117" t="s">
        <v>401</v>
      </c>
      <c r="W15" s="120"/>
      <c r="X15" s="119">
        <v>-3210000</v>
      </c>
    </row>
    <row r="16" spans="1:24" ht="25.15" customHeight="1">
      <c r="A16" s="269" t="s">
        <v>290</v>
      </c>
      <c r="B16" s="31" t="s">
        <v>284</v>
      </c>
      <c r="C16" s="354">
        <v>-68913</v>
      </c>
      <c r="D16" s="359">
        <v>-709193</v>
      </c>
      <c r="E16" s="355">
        <v>-18698</v>
      </c>
      <c r="F16" s="355">
        <v>-690495</v>
      </c>
      <c r="G16" s="355">
        <v>0</v>
      </c>
      <c r="H16" s="355">
        <v>640280</v>
      </c>
      <c r="I16" s="358">
        <v>2532488</v>
      </c>
      <c r="J16" s="355">
        <v>3787</v>
      </c>
      <c r="K16" s="355">
        <v>152653</v>
      </c>
      <c r="L16" s="355">
        <v>2521281</v>
      </c>
      <c r="M16" s="355">
        <v>-144</v>
      </c>
      <c r="N16" s="355">
        <v>118694</v>
      </c>
      <c r="V16" s="117" t="s">
        <v>402</v>
      </c>
      <c r="W16" s="120"/>
      <c r="X16" s="119">
        <v>-6177000</v>
      </c>
    </row>
    <row r="17" spans="1:24" ht="25.15" customHeight="1">
      <c r="A17" s="269">
        <v>2013</v>
      </c>
      <c r="B17" s="85" t="s">
        <v>285</v>
      </c>
      <c r="C17" s="354">
        <v>2200273</v>
      </c>
      <c r="D17" s="359">
        <v>-208823</v>
      </c>
      <c r="E17" s="355">
        <v>-7280</v>
      </c>
      <c r="F17" s="355">
        <v>-201542</v>
      </c>
      <c r="G17" s="355">
        <v>0</v>
      </c>
      <c r="H17" s="355">
        <v>2409096</v>
      </c>
      <c r="I17" s="358">
        <v>841128</v>
      </c>
      <c r="J17" s="355">
        <v>3815</v>
      </c>
      <c r="K17" s="355">
        <v>374315</v>
      </c>
      <c r="L17" s="355">
        <v>260242</v>
      </c>
      <c r="M17" s="355">
        <v>42</v>
      </c>
      <c r="N17" s="355">
        <v>205213</v>
      </c>
      <c r="V17" s="117" t="s">
        <v>403</v>
      </c>
      <c r="W17" s="120"/>
      <c r="X17" s="119">
        <v>1475000</v>
      </c>
    </row>
    <row r="18" spans="1:24" ht="25.15" customHeight="1">
      <c r="A18" s="269" t="s">
        <v>291</v>
      </c>
      <c r="B18" s="31" t="s">
        <v>284</v>
      </c>
      <c r="C18" s="354">
        <v>15611494</v>
      </c>
      <c r="D18" s="359">
        <v>-225907</v>
      </c>
      <c r="E18" s="355">
        <v>-23194</v>
      </c>
      <c r="F18" s="355">
        <v>-202713</v>
      </c>
      <c r="G18" s="355">
        <v>0</v>
      </c>
      <c r="H18" s="355">
        <v>15837401</v>
      </c>
      <c r="I18" s="358">
        <v>16901932</v>
      </c>
      <c r="J18" s="355">
        <v>2912</v>
      </c>
      <c r="K18" s="355">
        <v>4573923</v>
      </c>
      <c r="L18" s="355">
        <v>12090366</v>
      </c>
      <c r="M18" s="355">
        <v>0</v>
      </c>
      <c r="N18" s="355">
        <v>299011</v>
      </c>
      <c r="V18" s="117" t="s">
        <v>404</v>
      </c>
      <c r="W18" s="120"/>
      <c r="X18" s="119">
        <v>-60969000</v>
      </c>
    </row>
    <row r="19" spans="1:24" ht="25.15" customHeight="1">
      <c r="A19" s="269">
        <v>2014</v>
      </c>
      <c r="B19" s="85" t="s">
        <v>285</v>
      </c>
      <c r="C19" s="354">
        <v>2385685.5970000001</v>
      </c>
      <c r="D19" s="359">
        <v>-223272</v>
      </c>
      <c r="E19" s="355">
        <v>-16912</v>
      </c>
      <c r="F19" s="355">
        <v>-206360</v>
      </c>
      <c r="G19" s="355">
        <v>0</v>
      </c>
      <c r="H19" s="355">
        <v>2608957.5970000001</v>
      </c>
      <c r="I19" s="358">
        <v>1636065.5970000001</v>
      </c>
      <c r="J19" s="355">
        <v>2925</v>
      </c>
      <c r="K19" s="355">
        <v>39489</v>
      </c>
      <c r="L19" s="355">
        <v>1161761.486</v>
      </c>
      <c r="M19" s="355">
        <v>0</v>
      </c>
      <c r="N19" s="355">
        <v>426855.641</v>
      </c>
      <c r="V19" s="117" t="s">
        <v>405</v>
      </c>
      <c r="W19" s="120"/>
      <c r="X19" s="119">
        <v>302391000</v>
      </c>
    </row>
    <row r="20" spans="1:24" ht="25.15" customHeight="1">
      <c r="A20" s="269" t="s">
        <v>297</v>
      </c>
      <c r="B20" s="31" t="s">
        <v>284</v>
      </c>
      <c r="C20" s="354">
        <v>12939981</v>
      </c>
      <c r="D20" s="359">
        <v>-984723</v>
      </c>
      <c r="E20" s="355">
        <v>-35980</v>
      </c>
      <c r="F20" s="355">
        <v>-949432</v>
      </c>
      <c r="G20" s="355">
        <v>689</v>
      </c>
      <c r="H20" s="355">
        <v>13924704</v>
      </c>
      <c r="I20" s="358">
        <v>15226397</v>
      </c>
      <c r="J20" s="355">
        <v>1504</v>
      </c>
      <c r="K20" s="355">
        <v>2665631</v>
      </c>
      <c r="L20" s="355">
        <v>12325976</v>
      </c>
      <c r="M20" s="355">
        <v>0</v>
      </c>
      <c r="N20" s="355">
        <v>215359</v>
      </c>
      <c r="V20" s="117" t="s">
        <v>406</v>
      </c>
      <c r="W20" s="120"/>
      <c r="X20" s="119">
        <v>116313000</v>
      </c>
    </row>
    <row r="21" spans="1:24" ht="25.15" customHeight="1">
      <c r="A21" s="269">
        <v>2015</v>
      </c>
      <c r="B21" s="85" t="s">
        <v>285</v>
      </c>
      <c r="C21" s="354">
        <v>13268787.681000002</v>
      </c>
      <c r="D21" s="359">
        <v>-425842.37699999998</v>
      </c>
      <c r="E21" s="355">
        <v>-17674.654999999999</v>
      </c>
      <c r="F21" s="355">
        <v>-413954.99599999998</v>
      </c>
      <c r="G21" s="355">
        <v>5787.2740000000003</v>
      </c>
      <c r="H21" s="355">
        <v>13694630.058000002</v>
      </c>
      <c r="I21" s="358">
        <v>12037255.632000001</v>
      </c>
      <c r="J21" s="355">
        <v>2440.5439999999999</v>
      </c>
      <c r="K21" s="355">
        <v>2138952.6910000001</v>
      </c>
      <c r="L21" s="355">
        <v>9539163.9470000006</v>
      </c>
      <c r="M21" s="355">
        <v>0</v>
      </c>
      <c r="N21" s="355">
        <v>362260.84399999998</v>
      </c>
      <c r="V21" s="121" t="s">
        <v>419</v>
      </c>
      <c r="W21" s="125"/>
      <c r="X21" s="114">
        <v>-1518335000</v>
      </c>
    </row>
    <row r="22" spans="1:24" ht="25.15" customHeight="1">
      <c r="A22" s="269" t="s">
        <v>479</v>
      </c>
      <c r="B22" s="31" t="s">
        <v>480</v>
      </c>
      <c r="C22" s="350">
        <f>SUM(D22,H22)</f>
        <v>5955888</v>
      </c>
      <c r="D22" s="359">
        <f t="shared" ref="D22:D23" si="0">SUM(E22:G22)</f>
        <v>-594808</v>
      </c>
      <c r="E22" s="359">
        <v>-25082</v>
      </c>
      <c r="F22" s="359">
        <v>-570552</v>
      </c>
      <c r="G22" s="359">
        <v>826</v>
      </c>
      <c r="H22" s="359">
        <f>I22+'6-9續1'!L23</f>
        <v>6550696</v>
      </c>
      <c r="I22" s="302">
        <f>SUM(J22:N22,'6-9續1'!C23:K23)</f>
        <v>7966081</v>
      </c>
      <c r="J22" s="359">
        <v>2647</v>
      </c>
      <c r="K22" s="359">
        <v>566722</v>
      </c>
      <c r="L22" s="359">
        <v>6686018</v>
      </c>
      <c r="M22" s="359">
        <v>0</v>
      </c>
      <c r="N22" s="359">
        <v>266129</v>
      </c>
      <c r="V22" s="117" t="s">
        <v>420</v>
      </c>
      <c r="W22" s="125"/>
      <c r="X22" s="119">
        <v>-1343000</v>
      </c>
    </row>
    <row r="23" spans="1:24" ht="25.15" customHeight="1">
      <c r="A23" s="267">
        <v>2016</v>
      </c>
      <c r="B23" s="206" t="s">
        <v>292</v>
      </c>
      <c r="C23" s="350">
        <f>SUM(D23,H23)</f>
        <v>6234911.4700000007</v>
      </c>
      <c r="D23" s="359">
        <f t="shared" si="0"/>
        <v>-724349.86499999999</v>
      </c>
      <c r="E23" s="359">
        <v>-22806.080000000002</v>
      </c>
      <c r="F23" s="359">
        <v>-707644.9</v>
      </c>
      <c r="G23" s="359">
        <v>6101.1149999999998</v>
      </c>
      <c r="H23" s="359">
        <f>I23+'6-9續1'!L24</f>
        <v>6959261.3350000009</v>
      </c>
      <c r="I23" s="302">
        <v>6176102.6010000007</v>
      </c>
      <c r="J23" s="359">
        <v>2767.7820000000002</v>
      </c>
      <c r="K23" s="359">
        <v>775960.52099999995</v>
      </c>
      <c r="L23" s="359">
        <v>4937425.7410000004</v>
      </c>
      <c r="M23" s="359">
        <v>0</v>
      </c>
      <c r="N23" s="359">
        <v>367241.72499999998</v>
      </c>
      <c r="V23" s="117" t="s">
        <v>414</v>
      </c>
      <c r="W23" s="125"/>
      <c r="X23" s="119">
        <v>-1159000</v>
      </c>
    </row>
    <row r="24" spans="1:24" ht="25.15" customHeight="1">
      <c r="A24" s="267" t="s">
        <v>481</v>
      </c>
      <c r="B24" s="47" t="s">
        <v>480</v>
      </c>
      <c r="C24" s="350">
        <f>SUM(D24,H24)</f>
        <v>4701487</v>
      </c>
      <c r="D24" s="359">
        <f>SUM(E24:G24)</f>
        <v>-205998</v>
      </c>
      <c r="E24" s="359">
        <f>VLOOKUP(E34,$V$8:$X$37,3,0)/1000</f>
        <v>-32652</v>
      </c>
      <c r="F24" s="359">
        <f>VLOOKUP(F34,$V$8:$X$37,3,0)/1000</f>
        <v>-174743</v>
      </c>
      <c r="G24" s="359">
        <f>VLOOKUP(G34,$V$8:$X$37,3,0)/1000</f>
        <v>1397</v>
      </c>
      <c r="H24" s="359">
        <f>I24+'6-9續1'!L25</f>
        <v>4907485</v>
      </c>
      <c r="I24" s="302">
        <f>SUM(J24:N24,'6-9續1'!C25:K25)</f>
        <v>6425820</v>
      </c>
      <c r="J24" s="302">
        <f>VLOOKUP(J34,$V$8:$X$37,3,0)/1000</f>
        <v>1475</v>
      </c>
      <c r="K24" s="302">
        <f>VLOOKUP(K34,$V$8:$X$37,3,0)/1000</f>
        <v>1859137</v>
      </c>
      <c r="L24" s="302">
        <f>VLOOKUP(L34,$V$8:$X$37,3,0)/1000</f>
        <v>4204864</v>
      </c>
      <c r="M24" s="302">
        <v>0</v>
      </c>
      <c r="N24" s="302">
        <f>VLOOKUP(N34,$V$8:$X$37,3,0)/1000</f>
        <v>302391</v>
      </c>
      <c r="V24" s="117" t="s">
        <v>421</v>
      </c>
      <c r="W24" s="125"/>
      <c r="X24" s="119">
        <v>-271443000</v>
      </c>
    </row>
    <row r="25" spans="1:24" ht="25.15" customHeight="1">
      <c r="A25" s="48">
        <v>2017</v>
      </c>
      <c r="B25" s="62" t="s">
        <v>292</v>
      </c>
      <c r="C25" s="350">
        <f>SUM(D25,H25)</f>
        <v>4206078.6750000007</v>
      </c>
      <c r="D25" s="302">
        <f>SUM(E25:G25)</f>
        <v>98289.663</v>
      </c>
      <c r="E25" s="302">
        <f>-23692413/1000</f>
        <v>-23692.413</v>
      </c>
      <c r="F25" s="302">
        <f>118264472/1000</f>
        <v>118264.47199999999</v>
      </c>
      <c r="G25" s="302">
        <f>3717604/1000</f>
        <v>3717.6039999999998</v>
      </c>
      <c r="H25" s="302">
        <f>I25+'6-9續1'!L26</f>
        <v>4107789.0120000006</v>
      </c>
      <c r="I25" s="302">
        <f>SUM(J25:N25,'6-9續1'!C26:K26)</f>
        <v>5462881.8540000003</v>
      </c>
      <c r="J25" s="302">
        <v>1995.796</v>
      </c>
      <c r="K25" s="302">
        <v>188958.53599999999</v>
      </c>
      <c r="L25" s="302">
        <v>4634736.41</v>
      </c>
      <c r="M25" s="302">
        <v>0</v>
      </c>
      <c r="N25" s="302">
        <v>355545.049</v>
      </c>
      <c r="O25" s="8"/>
      <c r="V25" s="117" t="s">
        <v>412</v>
      </c>
      <c r="W25" s="125"/>
      <c r="X25" s="119">
        <v>-9396000</v>
      </c>
    </row>
    <row r="26" spans="1:24" ht="25.15" customHeight="1">
      <c r="A26" s="270" t="s">
        <v>702</v>
      </c>
      <c r="B26" s="35" t="s">
        <v>284</v>
      </c>
      <c r="C26" s="350">
        <f t="shared" ref="C26" si="1">SUM(D26,H26)</f>
        <v>4692642</v>
      </c>
      <c r="D26" s="302">
        <f t="shared" ref="D26:D27" si="2">SUM(E26:G26)</f>
        <v>-164164</v>
      </c>
      <c r="E26" s="302">
        <v>-34205</v>
      </c>
      <c r="F26" s="302">
        <v>-131057</v>
      </c>
      <c r="G26" s="302">
        <v>1098</v>
      </c>
      <c r="H26" s="302">
        <f>I26+'6-9續1'!L27</f>
        <v>4856806</v>
      </c>
      <c r="I26" s="302">
        <f>SUM(J26:N26,'6-9續1'!C27:K27)</f>
        <v>6591371</v>
      </c>
      <c r="J26" s="302">
        <v>902</v>
      </c>
      <c r="K26" s="302">
        <v>761131</v>
      </c>
      <c r="L26" s="302">
        <v>5396156</v>
      </c>
      <c r="M26" s="302">
        <v>0</v>
      </c>
      <c r="N26" s="302">
        <v>328343</v>
      </c>
      <c r="O26" s="8"/>
      <c r="V26" s="450" t="s">
        <v>392</v>
      </c>
      <c r="W26" s="451"/>
      <c r="X26" s="114">
        <v>4701487000</v>
      </c>
    </row>
    <row r="27" spans="1:24" ht="25.15" customHeight="1" thickBot="1">
      <c r="A27" s="32">
        <v>2018</v>
      </c>
      <c r="B27" s="61" t="s">
        <v>285</v>
      </c>
      <c r="C27" s="352">
        <f>SUM(D27,H27)</f>
        <v>6417424.7059999993</v>
      </c>
      <c r="D27" s="303">
        <f t="shared" si="2"/>
        <v>311572.66899999999</v>
      </c>
      <c r="E27" s="303">
        <f>-23517646/1000</f>
        <v>-23517.646000000001</v>
      </c>
      <c r="F27" s="303">
        <f>332230965/1000</f>
        <v>332230.96500000003</v>
      </c>
      <c r="G27" s="303">
        <f>2859350/1000</f>
        <v>2859.35</v>
      </c>
      <c r="H27" s="303">
        <f>I27+'6-9續1'!L28</f>
        <v>6105852.0369999995</v>
      </c>
      <c r="I27" s="303">
        <f>SUM(J27:N27,'6-9續1'!C28:K28)</f>
        <v>5927883.4179999996</v>
      </c>
      <c r="J27" s="303">
        <f>1267948/1000</f>
        <v>1267.9480000000001</v>
      </c>
      <c r="K27" s="303">
        <f>264687432/1000</f>
        <v>264687.43199999997</v>
      </c>
      <c r="L27" s="303">
        <f>4919794053/1000</f>
        <v>4919794.0530000003</v>
      </c>
      <c r="M27" s="303">
        <v>0</v>
      </c>
      <c r="N27" s="303">
        <f>377112971/1000</f>
        <v>377112.97100000002</v>
      </c>
      <c r="O27" s="8"/>
      <c r="V27" s="115" t="s">
        <v>393</v>
      </c>
      <c r="W27" s="116"/>
      <c r="X27" s="114">
        <v>-205998000</v>
      </c>
    </row>
    <row r="28" spans="1:24" s="41" customFormat="1" ht="14.45" customHeight="1">
      <c r="A28" s="39" t="s">
        <v>873</v>
      </c>
      <c r="H28" s="41" t="s">
        <v>850</v>
      </c>
      <c r="O28" s="8"/>
      <c r="V28" s="117" t="s">
        <v>411</v>
      </c>
      <c r="W28" s="125"/>
      <c r="X28" s="119">
        <v>-254723000</v>
      </c>
    </row>
    <row r="29" spans="1:24" s="41" customFormat="1" ht="14.45" customHeight="1">
      <c r="A29" s="41" t="s">
        <v>862</v>
      </c>
      <c r="H29" s="41" t="s">
        <v>866</v>
      </c>
      <c r="I29" s="89"/>
      <c r="J29" s="89"/>
      <c r="K29" s="89"/>
      <c r="L29" s="89"/>
      <c r="M29" s="89"/>
      <c r="N29" s="89"/>
      <c r="O29" s="8"/>
      <c r="V29" s="117" t="s">
        <v>560</v>
      </c>
      <c r="W29" s="120"/>
      <c r="X29" s="119">
        <v>-14267000</v>
      </c>
    </row>
    <row r="30" spans="1:24" s="41" customFormat="1" ht="14.45" customHeight="1">
      <c r="A30" s="40" t="s">
        <v>863</v>
      </c>
      <c r="H30" s="41" t="s">
        <v>867</v>
      </c>
      <c r="I30" s="89"/>
      <c r="J30" s="89"/>
      <c r="K30" s="89"/>
      <c r="L30" s="89"/>
      <c r="M30" s="89"/>
      <c r="N30" s="89"/>
      <c r="O30" s="8"/>
      <c r="V30" s="117" t="s">
        <v>561</v>
      </c>
      <c r="W30" s="120"/>
      <c r="X30" s="119">
        <v>-21065000</v>
      </c>
    </row>
    <row r="31" spans="1:24" s="41" customFormat="1" ht="14.45" customHeight="1">
      <c r="A31" s="41" t="s">
        <v>864</v>
      </c>
      <c r="H31" s="41" t="s">
        <v>868</v>
      </c>
      <c r="I31" s="89"/>
      <c r="J31" s="89"/>
      <c r="K31" s="89"/>
      <c r="L31" s="89"/>
      <c r="M31" s="89"/>
      <c r="N31" s="89"/>
      <c r="V31" s="117" t="s">
        <v>472</v>
      </c>
      <c r="W31" s="120"/>
      <c r="X31" s="119">
        <v>21236000</v>
      </c>
    </row>
    <row r="32" spans="1:24" s="41" customFormat="1" ht="14.45" customHeight="1">
      <c r="A32" s="41" t="s">
        <v>865</v>
      </c>
      <c r="H32" s="41" t="s">
        <v>559</v>
      </c>
      <c r="V32" s="117" t="s">
        <v>408</v>
      </c>
      <c r="W32" s="127"/>
      <c r="X32" s="119">
        <v>-80445000</v>
      </c>
    </row>
    <row r="33" spans="3:24" ht="14.45" customHeight="1">
      <c r="H33" s="1" t="s">
        <v>869</v>
      </c>
      <c r="I33" s="1"/>
      <c r="V33" s="117" t="s">
        <v>409</v>
      </c>
      <c r="W33" s="120"/>
      <c r="X33" s="119">
        <v>119740000</v>
      </c>
    </row>
    <row r="34" spans="3:24" hidden="1">
      <c r="C34" s="1"/>
      <c r="E34" s="117" t="s">
        <v>394</v>
      </c>
      <c r="F34" s="117" t="s">
        <v>395</v>
      </c>
      <c r="G34" s="117" t="s">
        <v>396</v>
      </c>
      <c r="H34" s="1"/>
      <c r="I34" s="1" t="s">
        <v>847</v>
      </c>
      <c r="J34" s="117" t="s">
        <v>403</v>
      </c>
      <c r="K34" s="117" t="s">
        <v>399</v>
      </c>
      <c r="L34" s="117" t="s">
        <v>400</v>
      </c>
      <c r="N34" s="117" t="s">
        <v>405</v>
      </c>
      <c r="V34" s="117" t="s">
        <v>410</v>
      </c>
      <c r="W34" s="129"/>
      <c r="X34" s="119">
        <v>-5800000</v>
      </c>
    </row>
    <row r="35" spans="3:24">
      <c r="C35" s="1"/>
      <c r="I35" s="1"/>
      <c r="V35" s="117" t="s">
        <v>424</v>
      </c>
      <c r="W35" s="129"/>
      <c r="X35" s="119">
        <v>-630000</v>
      </c>
    </row>
    <row r="36" spans="3:24">
      <c r="I36" s="1"/>
      <c r="V36" s="117" t="s">
        <v>425</v>
      </c>
      <c r="W36" s="129"/>
      <c r="X36" s="119">
        <v>2473000</v>
      </c>
    </row>
    <row r="37" spans="3:24">
      <c r="V37" s="130" t="s">
        <v>426</v>
      </c>
      <c r="W37" s="131"/>
      <c r="X37" s="119">
        <v>-965118000</v>
      </c>
    </row>
  </sheetData>
  <sheetProtection formatCells="0" formatRows="0" insertRows="0" deleteRows="0"/>
  <mergeCells count="13">
    <mergeCell ref="V26:W26"/>
    <mergeCell ref="A2:G2"/>
    <mergeCell ref="H2:N2"/>
    <mergeCell ref="A4:B7"/>
    <mergeCell ref="C4:C6"/>
    <mergeCell ref="D4:G4"/>
    <mergeCell ref="H4:N4"/>
    <mergeCell ref="D5:D6"/>
    <mergeCell ref="F5:F6"/>
    <mergeCell ref="E5:E6"/>
    <mergeCell ref="G5:G6"/>
    <mergeCell ref="H5:H6"/>
    <mergeCell ref="I5:N5"/>
  </mergeCells>
  <phoneticPr fontId="2" type="noConversion"/>
  <pageMargins left="0.6692913385826772" right="0.6692913385826772" top="0.6692913385826772" bottom="0.6692913385826772" header="0.27559055118110237" footer="0.27559055118110237"/>
  <pageSetup paperSize="9" firstPageNumber="244"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showGridLines="0" view="pageBreakPreview" zoomScaleNormal="70" zoomScaleSheetLayoutView="100" workbookViewId="0">
      <pane xSplit="2" ySplit="8" topLeftCell="C30" activePane="bottomRight" state="frozen"/>
      <selection activeCell="P17" sqref="P17"/>
      <selection pane="topRight" activeCell="P17" sqref="P17"/>
      <selection pane="bottomLeft" activeCell="P17" sqref="P17"/>
      <selection pane="bottomRight" activeCell="A31" sqref="A31"/>
    </sheetView>
  </sheetViews>
  <sheetFormatPr defaultColWidth="9" defaultRowHeight="15.75"/>
  <cols>
    <col min="1" max="1" width="7.625" style="41" customWidth="1"/>
    <col min="2" max="2" width="15.875" style="41" customWidth="1"/>
    <col min="3" max="3" width="12.875" style="4" customWidth="1"/>
    <col min="4" max="4" width="9.375" style="4" customWidth="1"/>
    <col min="5" max="5" width="9.625" style="4" customWidth="1"/>
    <col min="6" max="6" width="11.375" style="4" customWidth="1"/>
    <col min="7" max="7" width="12.875" style="4" customWidth="1"/>
    <col min="8" max="8" width="8.625" style="4" customWidth="1"/>
    <col min="9" max="9" width="10.875" style="4" customWidth="1"/>
    <col min="10" max="12" width="10.625" style="4" customWidth="1"/>
    <col min="13" max="13" width="13.625" style="4" customWidth="1"/>
    <col min="14" max="17" width="10.625" style="4" customWidth="1"/>
    <col min="18" max="20" width="9" style="110"/>
    <col min="21" max="21" width="10.625" style="4" customWidth="1"/>
    <col min="22" max="22" width="9" style="4" hidden="1" customWidth="1"/>
    <col min="23" max="23" width="16.125" style="4" hidden="1" customWidth="1"/>
    <col min="24" max="24" width="19.5" style="4" hidden="1" customWidth="1"/>
    <col min="25" max="25" width="20.625" style="4" hidden="1" customWidth="1"/>
    <col min="26" max="28" width="10.625" style="4" hidden="1" customWidth="1"/>
    <col min="29" max="30" width="10.625" style="4" customWidth="1"/>
    <col min="31" max="16384" width="9" style="4"/>
  </cols>
  <sheetData>
    <row r="1" spans="1:24" s="41" customFormat="1" ht="18" customHeight="1">
      <c r="A1" s="31" t="s">
        <v>182</v>
      </c>
      <c r="B1" s="82"/>
      <c r="C1" s="82"/>
      <c r="D1" s="82"/>
      <c r="E1" s="82"/>
      <c r="F1" s="82"/>
      <c r="G1" s="82"/>
      <c r="H1" s="82"/>
      <c r="I1" s="82"/>
      <c r="J1" s="82"/>
      <c r="K1" s="82"/>
      <c r="L1" s="82"/>
      <c r="M1" s="86"/>
      <c r="N1" s="38"/>
      <c r="P1" s="38" t="s">
        <v>0</v>
      </c>
      <c r="Q1" s="31"/>
    </row>
    <row r="2" spans="1:24" s="289" customFormat="1" ht="24.95" customHeight="1">
      <c r="A2" s="452" t="s">
        <v>474</v>
      </c>
      <c r="B2" s="452"/>
      <c r="C2" s="452"/>
      <c r="D2" s="452"/>
      <c r="E2" s="452"/>
      <c r="F2" s="452"/>
      <c r="G2" s="452"/>
      <c r="H2" s="452"/>
      <c r="I2" s="452" t="s">
        <v>282</v>
      </c>
      <c r="J2" s="452"/>
      <c r="K2" s="452"/>
      <c r="L2" s="452"/>
      <c r="M2" s="452"/>
      <c r="N2" s="452"/>
      <c r="O2" s="452"/>
      <c r="P2" s="452"/>
    </row>
    <row r="3" spans="1:24" s="41" customFormat="1" ht="15" customHeight="1" thickBot="1">
      <c r="A3" s="83"/>
      <c r="B3" s="84"/>
      <c r="C3" s="84"/>
      <c r="D3" s="84"/>
      <c r="E3" s="84"/>
      <c r="F3" s="84"/>
      <c r="G3" s="84"/>
      <c r="H3" s="84" t="s">
        <v>256</v>
      </c>
      <c r="I3" s="84"/>
      <c r="J3" s="84"/>
      <c r="K3" s="84"/>
      <c r="L3" s="88"/>
      <c r="M3" s="84"/>
      <c r="N3" s="84"/>
      <c r="O3" s="38"/>
      <c r="P3" s="38" t="s">
        <v>162</v>
      </c>
    </row>
    <row r="4" spans="1:24" s="41" customFormat="1" ht="21" customHeight="1">
      <c r="A4" s="375" t="s">
        <v>293</v>
      </c>
      <c r="B4" s="395"/>
      <c r="C4" s="472" t="s">
        <v>470</v>
      </c>
      <c r="D4" s="402"/>
      <c r="E4" s="402"/>
      <c r="F4" s="402"/>
      <c r="G4" s="402"/>
      <c r="H4" s="402"/>
      <c r="I4" s="402" t="s">
        <v>305</v>
      </c>
      <c r="J4" s="402"/>
      <c r="K4" s="402"/>
      <c r="L4" s="402"/>
      <c r="M4" s="402"/>
      <c r="N4" s="402"/>
      <c r="O4" s="402"/>
      <c r="P4" s="402"/>
    </row>
    <row r="5" spans="1:24" s="41" customFormat="1" ht="21" customHeight="1">
      <c r="A5" s="454"/>
      <c r="B5" s="396"/>
      <c r="C5" s="475" t="s">
        <v>385</v>
      </c>
      <c r="D5" s="473"/>
      <c r="E5" s="473"/>
      <c r="F5" s="473"/>
      <c r="G5" s="473"/>
      <c r="H5" s="473"/>
      <c r="I5" s="473" t="s">
        <v>306</v>
      </c>
      <c r="J5" s="473"/>
      <c r="K5" s="474"/>
      <c r="L5" s="465" t="s">
        <v>386</v>
      </c>
      <c r="M5" s="466"/>
      <c r="N5" s="466"/>
      <c r="O5" s="466"/>
      <c r="P5" s="466"/>
    </row>
    <row r="6" spans="1:24" s="41" customFormat="1" ht="21" customHeight="1">
      <c r="A6" s="454"/>
      <c r="B6" s="396"/>
      <c r="C6" s="476" t="s">
        <v>892</v>
      </c>
      <c r="D6" s="467" t="s">
        <v>548</v>
      </c>
      <c r="E6" s="467" t="s">
        <v>475</v>
      </c>
      <c r="F6" s="471" t="s">
        <v>893</v>
      </c>
      <c r="G6" s="467" t="s">
        <v>476</v>
      </c>
      <c r="H6" s="471" t="s">
        <v>894</v>
      </c>
      <c r="I6" s="469" t="s">
        <v>895</v>
      </c>
      <c r="J6" s="471" t="s">
        <v>896</v>
      </c>
      <c r="K6" s="471" t="s">
        <v>897</v>
      </c>
      <c r="L6" s="467" t="s">
        <v>477</v>
      </c>
      <c r="M6" s="478" t="s">
        <v>387</v>
      </c>
      <c r="N6" s="478" t="s">
        <v>388</v>
      </c>
      <c r="O6" s="462" t="s">
        <v>898</v>
      </c>
      <c r="P6" s="462" t="s">
        <v>478</v>
      </c>
    </row>
    <row r="7" spans="1:24" s="41" customFormat="1" ht="39.950000000000003" customHeight="1">
      <c r="A7" s="454"/>
      <c r="B7" s="396"/>
      <c r="C7" s="477"/>
      <c r="D7" s="468"/>
      <c r="E7" s="468"/>
      <c r="F7" s="392"/>
      <c r="G7" s="468"/>
      <c r="H7" s="392"/>
      <c r="I7" s="470"/>
      <c r="J7" s="392"/>
      <c r="K7" s="392"/>
      <c r="L7" s="468"/>
      <c r="M7" s="479"/>
      <c r="N7" s="479"/>
      <c r="O7" s="383"/>
      <c r="P7" s="383"/>
    </row>
    <row r="8" spans="1:24" s="41" customFormat="1" ht="57.95" customHeight="1" thickBot="1">
      <c r="A8" s="455"/>
      <c r="B8" s="397"/>
      <c r="C8" s="271" t="s">
        <v>300</v>
      </c>
      <c r="D8" s="246" t="s">
        <v>566</v>
      </c>
      <c r="E8" s="288" t="s">
        <v>298</v>
      </c>
      <c r="F8" s="288" t="s">
        <v>562</v>
      </c>
      <c r="G8" s="288" t="s">
        <v>299</v>
      </c>
      <c r="H8" s="271" t="s">
        <v>563</v>
      </c>
      <c r="I8" s="45" t="s">
        <v>810</v>
      </c>
      <c r="J8" s="271" t="s">
        <v>301</v>
      </c>
      <c r="K8" s="45" t="s">
        <v>302</v>
      </c>
      <c r="L8" s="271" t="s">
        <v>303</v>
      </c>
      <c r="M8" s="46" t="s">
        <v>163</v>
      </c>
      <c r="N8" s="90" t="s">
        <v>156</v>
      </c>
      <c r="O8" s="271" t="s">
        <v>564</v>
      </c>
      <c r="P8" s="271" t="s">
        <v>304</v>
      </c>
    </row>
    <row r="9" spans="1:24" ht="23.1" customHeight="1">
      <c r="A9" s="269" t="s">
        <v>286</v>
      </c>
      <c r="B9" s="31" t="s">
        <v>284</v>
      </c>
      <c r="C9" s="354">
        <v>0</v>
      </c>
      <c r="D9" s="358">
        <v>6284</v>
      </c>
      <c r="E9" s="355">
        <v>-3302</v>
      </c>
      <c r="F9" s="355">
        <v>-10703</v>
      </c>
      <c r="G9" s="355">
        <v>-743958</v>
      </c>
      <c r="H9" s="355">
        <v>-45649</v>
      </c>
      <c r="I9" s="355">
        <v>-21543</v>
      </c>
      <c r="J9" s="355">
        <v>0</v>
      </c>
      <c r="K9" s="355">
        <v>-365351</v>
      </c>
      <c r="L9" s="355">
        <v>966376</v>
      </c>
      <c r="M9" s="355">
        <v>-5899</v>
      </c>
      <c r="N9" s="360">
        <v>0</v>
      </c>
      <c r="O9" s="355">
        <v>0</v>
      </c>
      <c r="P9" s="355">
        <v>-7990</v>
      </c>
      <c r="V9" s="117" t="s">
        <v>394</v>
      </c>
      <c r="W9" s="118"/>
      <c r="X9" s="119">
        <v>-32652000</v>
      </c>
    </row>
    <row r="10" spans="1:24" ht="23.1" customHeight="1">
      <c r="A10" s="269">
        <v>2009</v>
      </c>
      <c r="B10" s="85" t="s">
        <v>285</v>
      </c>
      <c r="C10" s="354">
        <v>0</v>
      </c>
      <c r="D10" s="358">
        <v>7603</v>
      </c>
      <c r="E10" s="355">
        <v>-3977</v>
      </c>
      <c r="F10" s="355">
        <v>-410</v>
      </c>
      <c r="G10" s="355">
        <v>-239986</v>
      </c>
      <c r="H10" s="355">
        <v>-49128</v>
      </c>
      <c r="I10" s="355">
        <v>-6567</v>
      </c>
      <c r="J10" s="355">
        <v>0</v>
      </c>
      <c r="K10" s="355">
        <v>-136472</v>
      </c>
      <c r="L10" s="355">
        <v>1588000</v>
      </c>
      <c r="M10" s="355">
        <v>-3178</v>
      </c>
      <c r="N10" s="360">
        <v>0</v>
      </c>
      <c r="O10" s="355">
        <v>0</v>
      </c>
      <c r="P10" s="355">
        <v>1939</v>
      </c>
      <c r="V10" s="117" t="s">
        <v>395</v>
      </c>
      <c r="W10" s="120"/>
      <c r="X10" s="119">
        <v>-174743000</v>
      </c>
    </row>
    <row r="11" spans="1:24" ht="23.1" customHeight="1">
      <c r="A11" s="269" t="s">
        <v>287</v>
      </c>
      <c r="B11" s="31" t="s">
        <v>284</v>
      </c>
      <c r="C11" s="354">
        <v>0</v>
      </c>
      <c r="D11" s="358">
        <v>5431</v>
      </c>
      <c r="E11" s="355">
        <v>-5020</v>
      </c>
      <c r="F11" s="355">
        <v>-6154</v>
      </c>
      <c r="G11" s="355">
        <v>-231078</v>
      </c>
      <c r="H11" s="355">
        <v>-18405</v>
      </c>
      <c r="I11" s="355">
        <v>521324</v>
      </c>
      <c r="J11" s="355">
        <v>0</v>
      </c>
      <c r="K11" s="355">
        <v>-408705</v>
      </c>
      <c r="L11" s="355">
        <v>-1751942</v>
      </c>
      <c r="M11" s="355">
        <v>-1614</v>
      </c>
      <c r="N11" s="360">
        <v>0</v>
      </c>
      <c r="O11" s="355">
        <v>-1398453</v>
      </c>
      <c r="P11" s="355">
        <v>-8970</v>
      </c>
      <c r="V11" s="117" t="s">
        <v>396</v>
      </c>
      <c r="W11" s="120"/>
      <c r="X11" s="119">
        <v>1397000</v>
      </c>
    </row>
    <row r="12" spans="1:24" ht="23.1" customHeight="1">
      <c r="A12" s="269">
        <v>2010</v>
      </c>
      <c r="B12" s="85" t="s">
        <v>285</v>
      </c>
      <c r="C12" s="354">
        <v>0</v>
      </c>
      <c r="D12" s="358">
        <v>7290</v>
      </c>
      <c r="E12" s="355">
        <v>-4428</v>
      </c>
      <c r="F12" s="355">
        <v>-528</v>
      </c>
      <c r="G12" s="355">
        <v>-71690</v>
      </c>
      <c r="H12" s="355">
        <v>-9167</v>
      </c>
      <c r="I12" s="355">
        <v>198953</v>
      </c>
      <c r="J12" s="355">
        <v>0</v>
      </c>
      <c r="K12" s="355">
        <v>-376944</v>
      </c>
      <c r="L12" s="355">
        <v>1722494</v>
      </c>
      <c r="M12" s="355">
        <v>1891</v>
      </c>
      <c r="N12" s="360">
        <v>0</v>
      </c>
      <c r="O12" s="355">
        <v>1547810</v>
      </c>
      <c r="P12" s="355">
        <v>-11216</v>
      </c>
      <c r="V12" s="121" t="s">
        <v>397</v>
      </c>
      <c r="W12" s="116"/>
      <c r="X12" s="114">
        <v>6425820000</v>
      </c>
    </row>
    <row r="13" spans="1:24" ht="23.1" customHeight="1">
      <c r="A13" s="269" t="s">
        <v>288</v>
      </c>
      <c r="B13" s="31" t="s">
        <v>284</v>
      </c>
      <c r="C13" s="354">
        <v>0</v>
      </c>
      <c r="D13" s="358">
        <v>8474</v>
      </c>
      <c r="E13" s="355">
        <v>-5016</v>
      </c>
      <c r="F13" s="355">
        <v>23632</v>
      </c>
      <c r="G13" s="355">
        <v>-125059</v>
      </c>
      <c r="H13" s="355">
        <v>245</v>
      </c>
      <c r="I13" s="355">
        <v>21469</v>
      </c>
      <c r="J13" s="355">
        <v>0</v>
      </c>
      <c r="K13" s="355">
        <v>-14024</v>
      </c>
      <c r="L13" s="355">
        <v>-1237312</v>
      </c>
      <c r="M13" s="355">
        <v>125</v>
      </c>
      <c r="N13" s="360">
        <v>0</v>
      </c>
      <c r="O13" s="355">
        <v>-1388317</v>
      </c>
      <c r="P13" s="355">
        <v>-6360</v>
      </c>
      <c r="V13" s="117" t="s">
        <v>398</v>
      </c>
      <c r="W13" s="120"/>
      <c r="X13" s="119">
        <v>11996000</v>
      </c>
    </row>
    <row r="14" spans="1:24" ht="23.1" customHeight="1">
      <c r="A14" s="269">
        <v>2011</v>
      </c>
      <c r="B14" s="85" t="s">
        <v>285</v>
      </c>
      <c r="C14" s="354">
        <v>0</v>
      </c>
      <c r="D14" s="358">
        <v>6494</v>
      </c>
      <c r="E14" s="355">
        <v>-3514</v>
      </c>
      <c r="F14" s="355">
        <v>-588</v>
      </c>
      <c r="G14" s="355">
        <v>-25739</v>
      </c>
      <c r="H14" s="355">
        <v>20605</v>
      </c>
      <c r="I14" s="355">
        <v>3627</v>
      </c>
      <c r="J14" s="355">
        <v>0</v>
      </c>
      <c r="K14" s="355">
        <v>-3833</v>
      </c>
      <c r="L14" s="355">
        <v>3134898</v>
      </c>
      <c r="M14" s="355">
        <v>1279</v>
      </c>
      <c r="N14" s="360">
        <v>0</v>
      </c>
      <c r="O14" s="355">
        <v>282318</v>
      </c>
      <c r="P14" s="355">
        <v>4404</v>
      </c>
      <c r="V14" s="117" t="s">
        <v>399</v>
      </c>
      <c r="W14" s="120"/>
      <c r="X14" s="119">
        <v>1859137000</v>
      </c>
    </row>
    <row r="15" spans="1:24" ht="23.1" customHeight="1">
      <c r="A15" s="269" t="s">
        <v>289</v>
      </c>
      <c r="B15" s="31" t="s">
        <v>284</v>
      </c>
      <c r="C15" s="354">
        <v>0</v>
      </c>
      <c r="D15" s="358">
        <v>8173</v>
      </c>
      <c r="E15" s="355">
        <v>-4836</v>
      </c>
      <c r="F15" s="355">
        <v>0</v>
      </c>
      <c r="G15" s="355">
        <v>-62555</v>
      </c>
      <c r="H15" s="355">
        <v>284</v>
      </c>
      <c r="I15" s="355">
        <v>-54827</v>
      </c>
      <c r="J15" s="355">
        <v>0</v>
      </c>
      <c r="K15" s="355">
        <v>-10220</v>
      </c>
      <c r="L15" s="355">
        <v>-1143779</v>
      </c>
      <c r="M15" s="355">
        <v>101</v>
      </c>
      <c r="N15" s="360">
        <v>0</v>
      </c>
      <c r="O15" s="355">
        <v>-932940</v>
      </c>
      <c r="P15" s="355">
        <v>-12181</v>
      </c>
      <c r="V15" s="117" t="s">
        <v>400</v>
      </c>
      <c r="W15" s="120"/>
      <c r="X15" s="119">
        <v>4204864000</v>
      </c>
    </row>
    <row r="16" spans="1:24" ht="23.1" customHeight="1">
      <c r="A16" s="269">
        <v>2012</v>
      </c>
      <c r="B16" s="85" t="s">
        <v>285</v>
      </c>
      <c r="C16" s="354">
        <v>0</v>
      </c>
      <c r="D16" s="358">
        <v>7482</v>
      </c>
      <c r="E16" s="355">
        <v>-3163</v>
      </c>
      <c r="F16" s="355">
        <v>0</v>
      </c>
      <c r="G16" s="355">
        <v>-10084</v>
      </c>
      <c r="H16" s="355">
        <v>20516</v>
      </c>
      <c r="I16" s="355">
        <v>-9914</v>
      </c>
      <c r="J16" s="355">
        <v>0</v>
      </c>
      <c r="K16" s="355">
        <v>-10027</v>
      </c>
      <c r="L16" s="355">
        <v>2500907</v>
      </c>
      <c r="M16" s="355">
        <v>4088</v>
      </c>
      <c r="N16" s="360">
        <v>0</v>
      </c>
      <c r="O16" s="355">
        <v>1290398</v>
      </c>
      <c r="P16" s="355">
        <v>7114</v>
      </c>
      <c r="V16" s="117" t="s">
        <v>401</v>
      </c>
      <c r="W16" s="120"/>
      <c r="X16" s="119">
        <v>-3210000</v>
      </c>
    </row>
    <row r="17" spans="1:25" ht="23.1" customHeight="1">
      <c r="A17" s="269" t="s">
        <v>290</v>
      </c>
      <c r="B17" s="31" t="s">
        <v>284</v>
      </c>
      <c r="C17" s="354">
        <v>-193450</v>
      </c>
      <c r="D17" s="358">
        <v>3035</v>
      </c>
      <c r="E17" s="355">
        <v>-4777</v>
      </c>
      <c r="F17" s="355">
        <v>0</v>
      </c>
      <c r="G17" s="355">
        <v>-36525</v>
      </c>
      <c r="H17" s="355">
        <v>0</v>
      </c>
      <c r="I17" s="355">
        <v>-31865</v>
      </c>
      <c r="J17" s="355">
        <v>0</v>
      </c>
      <c r="K17" s="355">
        <v>-201</v>
      </c>
      <c r="L17" s="355">
        <v>-1892208</v>
      </c>
      <c r="M17" s="355">
        <v>971</v>
      </c>
      <c r="N17" s="360">
        <v>0</v>
      </c>
      <c r="O17" s="355">
        <v>-1121933</v>
      </c>
      <c r="P17" s="355">
        <v>-12133</v>
      </c>
      <c r="V17" s="117" t="s">
        <v>402</v>
      </c>
      <c r="W17" s="120"/>
      <c r="X17" s="119">
        <v>-6177000</v>
      </c>
    </row>
    <row r="18" spans="1:25" ht="23.1" customHeight="1">
      <c r="A18" s="269">
        <v>2013</v>
      </c>
      <c r="B18" s="85" t="s">
        <v>285</v>
      </c>
      <c r="C18" s="354">
        <v>-11</v>
      </c>
      <c r="D18" s="358">
        <v>11020</v>
      </c>
      <c r="E18" s="355">
        <v>-3313</v>
      </c>
      <c r="F18" s="355">
        <v>0</v>
      </c>
      <c r="G18" s="355">
        <v>-9101</v>
      </c>
      <c r="H18" s="355">
        <v>0</v>
      </c>
      <c r="I18" s="355">
        <v>-601</v>
      </c>
      <c r="J18" s="355">
        <v>0</v>
      </c>
      <c r="K18" s="355">
        <v>-492</v>
      </c>
      <c r="L18" s="355">
        <v>1567968</v>
      </c>
      <c r="M18" s="355">
        <v>5165</v>
      </c>
      <c r="N18" s="360">
        <v>0</v>
      </c>
      <c r="O18" s="355">
        <v>587199</v>
      </c>
      <c r="P18" s="355">
        <v>3838</v>
      </c>
      <c r="V18" s="117" t="s">
        <v>403</v>
      </c>
      <c r="W18" s="120"/>
      <c r="X18" s="119">
        <v>1475000</v>
      </c>
    </row>
    <row r="19" spans="1:25" ht="23.1" customHeight="1">
      <c r="A19" s="269" t="s">
        <v>291</v>
      </c>
      <c r="B19" s="31" t="s">
        <v>284</v>
      </c>
      <c r="C19" s="354">
        <v>-23710</v>
      </c>
      <c r="D19" s="358">
        <v>10561</v>
      </c>
      <c r="E19" s="355">
        <v>0</v>
      </c>
      <c r="F19" s="355">
        <v>0</v>
      </c>
      <c r="G19" s="355">
        <v>-20755</v>
      </c>
      <c r="H19" s="355">
        <v>0</v>
      </c>
      <c r="I19" s="355">
        <v>-30376</v>
      </c>
      <c r="J19" s="355">
        <v>0</v>
      </c>
      <c r="K19" s="355">
        <v>0</v>
      </c>
      <c r="L19" s="355">
        <v>-1064531</v>
      </c>
      <c r="M19" s="355">
        <v>954</v>
      </c>
      <c r="N19" s="360">
        <v>-108</v>
      </c>
      <c r="O19" s="355">
        <v>-313260</v>
      </c>
      <c r="P19" s="355">
        <v>-13634</v>
      </c>
      <c r="V19" s="117" t="s">
        <v>404</v>
      </c>
      <c r="W19" s="120"/>
      <c r="X19" s="119">
        <v>-60969000</v>
      </c>
    </row>
    <row r="20" spans="1:25" ht="23.1" customHeight="1">
      <c r="A20" s="269">
        <v>2014</v>
      </c>
      <c r="B20" s="85" t="s">
        <v>285</v>
      </c>
      <c r="C20" s="354">
        <v>-2174</v>
      </c>
      <c r="D20" s="358">
        <v>11701</v>
      </c>
      <c r="E20" s="355">
        <v>0</v>
      </c>
      <c r="F20" s="355">
        <v>0</v>
      </c>
      <c r="G20" s="355">
        <v>-602.53</v>
      </c>
      <c r="H20" s="355">
        <v>0</v>
      </c>
      <c r="I20" s="355">
        <v>-3890</v>
      </c>
      <c r="J20" s="355">
        <v>0</v>
      </c>
      <c r="K20" s="355">
        <v>0</v>
      </c>
      <c r="L20" s="355">
        <v>972892</v>
      </c>
      <c r="M20" s="355">
        <v>4711</v>
      </c>
      <c r="N20" s="360">
        <v>34</v>
      </c>
      <c r="O20" s="355">
        <v>1050692.4639999999</v>
      </c>
      <c r="P20" s="355">
        <v>-2961</v>
      </c>
      <c r="V20" s="117" t="s">
        <v>405</v>
      </c>
      <c r="W20" s="120"/>
      <c r="X20" s="119">
        <v>302391000</v>
      </c>
    </row>
    <row r="21" spans="1:25" ht="23.1" customHeight="1">
      <c r="A21" s="269" t="s">
        <v>297</v>
      </c>
      <c r="B21" s="31" t="s">
        <v>284</v>
      </c>
      <c r="C21" s="354">
        <v>62742</v>
      </c>
      <c r="D21" s="358">
        <v>10715</v>
      </c>
      <c r="E21" s="355">
        <v>0</v>
      </c>
      <c r="F21" s="355">
        <v>0</v>
      </c>
      <c r="G21" s="355">
        <v>-44581</v>
      </c>
      <c r="H21" s="355">
        <v>0</v>
      </c>
      <c r="I21" s="355">
        <v>-11209</v>
      </c>
      <c r="J21" s="355">
        <v>260</v>
      </c>
      <c r="K21" s="355">
        <v>0</v>
      </c>
      <c r="L21" s="355">
        <v>-1301693</v>
      </c>
      <c r="M21" s="355">
        <v>910</v>
      </c>
      <c r="N21" s="360">
        <v>-568</v>
      </c>
      <c r="O21" s="355">
        <v>-182872</v>
      </c>
      <c r="P21" s="355">
        <v>-20373</v>
      </c>
      <c r="V21" s="117" t="s">
        <v>406</v>
      </c>
      <c r="W21" s="120"/>
      <c r="X21" s="119">
        <v>116313000</v>
      </c>
    </row>
    <row r="22" spans="1:25" ht="23.1" customHeight="1">
      <c r="A22" s="269">
        <v>2015</v>
      </c>
      <c r="B22" s="85" t="s">
        <v>285</v>
      </c>
      <c r="C22" s="354">
        <v>-7885.9979999999996</v>
      </c>
      <c r="D22" s="358">
        <v>12283.157999999999</v>
      </c>
      <c r="E22" s="355">
        <v>0</v>
      </c>
      <c r="F22" s="355">
        <v>0</v>
      </c>
      <c r="G22" s="355">
        <v>-10047.165999999999</v>
      </c>
      <c r="H22" s="355">
        <v>0</v>
      </c>
      <c r="I22" s="355">
        <v>-178.30099999999999</v>
      </c>
      <c r="J22" s="355">
        <v>265.91300000000001</v>
      </c>
      <c r="K22" s="355">
        <v>0</v>
      </c>
      <c r="L22" s="355">
        <v>1657374.4260000002</v>
      </c>
      <c r="M22" s="355">
        <v>1557.26</v>
      </c>
      <c r="N22" s="360">
        <v>-1990.2809999999999</v>
      </c>
      <c r="O22" s="355">
        <v>1360671.6540000001</v>
      </c>
      <c r="P22" s="355">
        <v>741.73599999999999</v>
      </c>
      <c r="V22" s="121" t="s">
        <v>419</v>
      </c>
      <c r="W22" s="125"/>
      <c r="X22" s="114">
        <v>-1518335000</v>
      </c>
      <c r="Y22" s="114">
        <f>SUM(Y23:Y40)</f>
        <v>-1483878089</v>
      </c>
    </row>
    <row r="23" spans="1:25" ht="23.1" customHeight="1">
      <c r="A23" s="269" t="s">
        <v>479</v>
      </c>
      <c r="B23" s="31" t="s">
        <v>480</v>
      </c>
      <c r="C23" s="350">
        <v>483923</v>
      </c>
      <c r="D23" s="302">
        <v>11091</v>
      </c>
      <c r="E23" s="359">
        <v>0</v>
      </c>
      <c r="F23" s="359">
        <v>0</v>
      </c>
      <c r="G23" s="359">
        <v>-39636</v>
      </c>
      <c r="H23" s="359">
        <v>0</v>
      </c>
      <c r="I23" s="359">
        <v>-8741</v>
      </c>
      <c r="J23" s="359">
        <v>-2072</v>
      </c>
      <c r="K23" s="359">
        <v>0</v>
      </c>
      <c r="L23" s="359">
        <f>SUM(M23:P23,'6-9續2完'!C23:D23,'6-9續2完'!I23:Q23)</f>
        <v>-1415385</v>
      </c>
      <c r="M23" s="359">
        <v>931</v>
      </c>
      <c r="N23" s="356">
        <v>-568</v>
      </c>
      <c r="O23" s="359">
        <v>-612365</v>
      </c>
      <c r="P23" s="359">
        <v>-16579</v>
      </c>
      <c r="V23" s="132" t="s">
        <v>427</v>
      </c>
      <c r="W23" s="125"/>
      <c r="X23" s="119">
        <v>-1343000</v>
      </c>
      <c r="Y23" s="119">
        <v>-1207570</v>
      </c>
    </row>
    <row r="24" spans="1:25" ht="23.1" customHeight="1">
      <c r="A24" s="269">
        <v>2016</v>
      </c>
      <c r="B24" s="85" t="s">
        <v>292</v>
      </c>
      <c r="C24" s="350">
        <v>48514.248</v>
      </c>
      <c r="D24" s="302">
        <v>14085.23</v>
      </c>
      <c r="E24" s="359">
        <v>0</v>
      </c>
      <c r="F24" s="359">
        <v>0</v>
      </c>
      <c r="G24" s="359">
        <v>-8439.0750000000007</v>
      </c>
      <c r="H24" s="359">
        <v>0</v>
      </c>
      <c r="I24" s="359">
        <v>37654.19</v>
      </c>
      <c r="J24" s="359">
        <v>892.23900000000003</v>
      </c>
      <c r="K24" s="359">
        <v>0</v>
      </c>
      <c r="L24" s="359">
        <f>SUM(M24:P24,'6-9續2完'!C24:D24,'6-9續2完'!I24:Q24)</f>
        <v>783158.73400000005</v>
      </c>
      <c r="M24" s="359">
        <v>-9926.6380000000008</v>
      </c>
      <c r="N24" s="356">
        <v>-2478.9229999999998</v>
      </c>
      <c r="O24" s="359">
        <v>566718.69799999997</v>
      </c>
      <c r="P24" s="359">
        <v>19135.999</v>
      </c>
      <c r="V24" s="117" t="s">
        <v>414</v>
      </c>
      <c r="W24" s="125"/>
      <c r="X24" s="119">
        <v>-1159000</v>
      </c>
      <c r="Y24" s="119">
        <v>569056</v>
      </c>
    </row>
    <row r="25" spans="1:25" ht="23.1" customHeight="1">
      <c r="A25" s="267" t="s">
        <v>481</v>
      </c>
      <c r="B25" s="47" t="s">
        <v>480</v>
      </c>
      <c r="C25" s="350">
        <v>116313</v>
      </c>
      <c r="D25" s="359">
        <v>11996</v>
      </c>
      <c r="E25" s="359">
        <v>0</v>
      </c>
      <c r="F25" s="359">
        <v>0</v>
      </c>
      <c r="G25" s="359">
        <v>-60969</v>
      </c>
      <c r="H25" s="359">
        <v>0</v>
      </c>
      <c r="I25" s="359">
        <v>-3210</v>
      </c>
      <c r="J25" s="359">
        <v>-6177</v>
      </c>
      <c r="K25" s="359">
        <v>0</v>
      </c>
      <c r="L25" s="302">
        <f>SUM(M25:P25,'6-9續2完'!C25:D25,'6-9續2完'!I25:Q25)</f>
        <v>-1518335</v>
      </c>
      <c r="M25" s="359">
        <v>-1343</v>
      </c>
      <c r="N25" s="359">
        <v>-630</v>
      </c>
      <c r="O25" s="359">
        <v>-965118</v>
      </c>
      <c r="P25" s="359">
        <v>-21065</v>
      </c>
      <c r="V25" s="117" t="s">
        <v>421</v>
      </c>
      <c r="W25" s="125"/>
      <c r="X25" s="119">
        <v>-271443000</v>
      </c>
      <c r="Y25" s="119">
        <v>-882366003</v>
      </c>
    </row>
    <row r="26" spans="1:25" ht="23.1" customHeight="1">
      <c r="A26" s="48">
        <v>2017</v>
      </c>
      <c r="B26" s="62" t="s">
        <v>292</v>
      </c>
      <c r="C26" s="350">
        <v>186867.193</v>
      </c>
      <c r="D26" s="302">
        <v>16894.710999999999</v>
      </c>
      <c r="E26" s="302">
        <v>0</v>
      </c>
      <c r="F26" s="302">
        <v>0</v>
      </c>
      <c r="G26" s="302">
        <v>-21669.920999999998</v>
      </c>
      <c r="H26" s="302">
        <v>0</v>
      </c>
      <c r="I26" s="302">
        <v>99467.89</v>
      </c>
      <c r="J26" s="302">
        <v>86.19</v>
      </c>
      <c r="K26" s="302">
        <v>0</v>
      </c>
      <c r="L26" s="302">
        <f>SUM(M26:P26,'6-9續2完'!C26:D26,'6-9續2完'!I26:Q26)</f>
        <v>-1355092.8419999997</v>
      </c>
      <c r="M26" s="302">
        <f>-1207570/1000</f>
        <v>-1207.57</v>
      </c>
      <c r="N26" s="302">
        <f>-518247/1000</f>
        <v>-518.24699999999996</v>
      </c>
      <c r="O26" s="302">
        <f>-757824512/1000</f>
        <v>-757824.51199999999</v>
      </c>
      <c r="P26" s="302">
        <f>21095693/1000</f>
        <v>21095.692999999999</v>
      </c>
      <c r="V26" s="117" t="s">
        <v>412</v>
      </c>
      <c r="W26" s="125"/>
      <c r="X26" s="119">
        <v>-9396000</v>
      </c>
      <c r="Y26" s="119">
        <v>2420134</v>
      </c>
    </row>
    <row r="27" spans="1:25" ht="23.1" customHeight="1">
      <c r="A27" s="270" t="s">
        <v>702</v>
      </c>
      <c r="B27" s="35" t="s">
        <v>284</v>
      </c>
      <c r="C27" s="354">
        <v>182151</v>
      </c>
      <c r="D27" s="358">
        <v>13107</v>
      </c>
      <c r="E27" s="358">
        <v>0</v>
      </c>
      <c r="F27" s="358">
        <v>0</v>
      </c>
      <c r="G27" s="358">
        <v>-71590</v>
      </c>
      <c r="H27" s="358">
        <v>0</v>
      </c>
      <c r="I27" s="358">
        <v>-7852</v>
      </c>
      <c r="J27" s="358">
        <v>-10977</v>
      </c>
      <c r="K27" s="358">
        <v>0</v>
      </c>
      <c r="L27" s="302">
        <f>SUM(M27:P27,'6-9續2完'!C27:D27,'6-9續2完'!I27:Q27)</f>
        <v>-1734565</v>
      </c>
      <c r="M27" s="302">
        <v>-4278</v>
      </c>
      <c r="N27" s="302">
        <v>-650</v>
      </c>
      <c r="O27" s="302">
        <v>-1119942</v>
      </c>
      <c r="P27" s="302">
        <v>-9696</v>
      </c>
      <c r="V27" s="450" t="s">
        <v>392</v>
      </c>
      <c r="W27" s="451"/>
      <c r="X27" s="114">
        <v>4701487000</v>
      </c>
    </row>
    <row r="28" spans="1:25" ht="23.1" customHeight="1" thickBot="1">
      <c r="A28" s="32">
        <v>2018</v>
      </c>
      <c r="B28" s="61" t="s">
        <v>285</v>
      </c>
      <c r="C28" s="352">
        <f>206454545/1000</f>
        <v>206454.54500000001</v>
      </c>
      <c r="D28" s="303">
        <f>13991436/1000</f>
        <v>13991.436</v>
      </c>
      <c r="E28" s="303">
        <v>0</v>
      </c>
      <c r="F28" s="303">
        <v>0</v>
      </c>
      <c r="G28" s="303">
        <f>-37821701/1000</f>
        <v>-37821.701000000001</v>
      </c>
      <c r="H28" s="303">
        <v>0</v>
      </c>
      <c r="I28" s="303">
        <f>169798961/1000</f>
        <v>169798.96100000001</v>
      </c>
      <c r="J28" s="303">
        <f>12597773/1000</f>
        <v>12597.772999999999</v>
      </c>
      <c r="K28" s="303">
        <v>0</v>
      </c>
      <c r="L28" s="303">
        <f>SUM(M28:P28,'6-9續2完'!C28:D28,'6-9續2完'!I28:Q28)</f>
        <v>177968.61900000006</v>
      </c>
      <c r="M28" s="303">
        <f>-4330436/1000</f>
        <v>-4330.4359999999997</v>
      </c>
      <c r="N28" s="361">
        <f>-2750747/1000</f>
        <v>-2750.7469999999998</v>
      </c>
      <c r="O28" s="303">
        <f>586796318/1000</f>
        <v>586796.31799999997</v>
      </c>
      <c r="P28" s="303">
        <f>32596814/1000</f>
        <v>32596.813999999998</v>
      </c>
      <c r="V28" s="115" t="s">
        <v>393</v>
      </c>
      <c r="W28" s="116"/>
      <c r="X28" s="114">
        <v>-205998000</v>
      </c>
    </row>
    <row r="29" spans="1:25" ht="13.5" customHeight="1">
      <c r="A29" s="4" t="s">
        <v>567</v>
      </c>
      <c r="I29" s="4" t="s">
        <v>565</v>
      </c>
      <c r="L29" s="8"/>
      <c r="V29" s="117" t="s">
        <v>411</v>
      </c>
      <c r="W29" s="125"/>
      <c r="X29" s="119">
        <v>-254723000</v>
      </c>
      <c r="Y29" s="119">
        <v>75132923</v>
      </c>
    </row>
    <row r="30" spans="1:25" ht="13.5" customHeight="1">
      <c r="A30" s="4" t="s">
        <v>573</v>
      </c>
      <c r="I30" s="4" t="s">
        <v>571</v>
      </c>
      <c r="L30" s="1"/>
      <c r="M30" s="1"/>
      <c r="V30" s="117" t="s">
        <v>407</v>
      </c>
      <c r="W30" s="125"/>
      <c r="X30" s="119">
        <v>-36395000</v>
      </c>
      <c r="Y30" s="119">
        <v>-28280606</v>
      </c>
    </row>
    <row r="31" spans="1:25" ht="13.15" customHeight="1">
      <c r="A31" s="4" t="s">
        <v>574</v>
      </c>
      <c r="I31" s="4" t="s">
        <v>572</v>
      </c>
      <c r="L31" s="1"/>
      <c r="M31" s="1"/>
      <c r="V31" s="117" t="s">
        <v>413</v>
      </c>
      <c r="W31" s="125"/>
      <c r="X31" s="119">
        <v>-14267000</v>
      </c>
      <c r="Y31" s="119">
        <v>-7458622</v>
      </c>
    </row>
    <row r="32" spans="1:25" ht="13.5" customHeight="1">
      <c r="A32" s="41" t="s">
        <v>575</v>
      </c>
      <c r="I32" s="41" t="s">
        <v>577</v>
      </c>
      <c r="L32" s="1"/>
      <c r="V32" s="132" t="s">
        <v>428</v>
      </c>
      <c r="W32" s="120"/>
      <c r="X32" s="119">
        <v>-21065000</v>
      </c>
      <c r="Y32" s="119">
        <v>21095693</v>
      </c>
    </row>
    <row r="33" spans="1:25" ht="13.5" customHeight="1">
      <c r="A33" s="148" t="s">
        <v>832</v>
      </c>
      <c r="I33" s="41" t="s">
        <v>833</v>
      </c>
      <c r="V33" s="117" t="s">
        <v>472</v>
      </c>
      <c r="W33" s="120"/>
      <c r="X33" s="119">
        <v>21236000</v>
      </c>
      <c r="Y33" s="119">
        <v>105799917</v>
      </c>
    </row>
    <row r="34" spans="1:25" ht="13.15" customHeight="1">
      <c r="A34" s="4" t="s">
        <v>576</v>
      </c>
      <c r="I34" s="41" t="s">
        <v>848</v>
      </c>
      <c r="V34" s="117" t="s">
        <v>408</v>
      </c>
      <c r="W34" s="127"/>
      <c r="X34" s="119">
        <v>-80445000</v>
      </c>
      <c r="Y34" s="119">
        <v>-27166633</v>
      </c>
    </row>
    <row r="35" spans="1:25" ht="13.5" customHeight="1">
      <c r="A35" s="41" t="s">
        <v>899</v>
      </c>
      <c r="I35" s="4" t="s">
        <v>849</v>
      </c>
      <c r="V35" s="117" t="s">
        <v>409</v>
      </c>
      <c r="W35" s="120"/>
      <c r="X35" s="119">
        <v>119740000</v>
      </c>
      <c r="Y35" s="119">
        <v>119297964</v>
      </c>
    </row>
    <row r="36" spans="1:25" ht="13.5" customHeight="1">
      <c r="A36" s="4"/>
      <c r="V36" s="117"/>
      <c r="W36" s="120"/>
      <c r="X36" s="119"/>
      <c r="Y36" s="119"/>
    </row>
    <row r="37" spans="1:25" s="113" customFormat="1" ht="39" hidden="1">
      <c r="A37" s="124"/>
      <c r="B37" s="124"/>
      <c r="C37" s="122" t="s">
        <v>406</v>
      </c>
      <c r="D37" s="122" t="s">
        <v>398</v>
      </c>
      <c r="G37" s="122" t="s">
        <v>404</v>
      </c>
      <c r="I37" s="122" t="s">
        <v>401</v>
      </c>
      <c r="J37" s="122" t="s">
        <v>402</v>
      </c>
      <c r="M37" s="122" t="s">
        <v>420</v>
      </c>
      <c r="N37" s="122" t="s">
        <v>424</v>
      </c>
      <c r="O37" s="133" t="s">
        <v>426</v>
      </c>
      <c r="P37" s="122" t="s">
        <v>422</v>
      </c>
      <c r="R37" s="134"/>
      <c r="S37" s="134"/>
      <c r="T37" s="134"/>
      <c r="V37" s="122" t="s">
        <v>410</v>
      </c>
      <c r="W37" s="135"/>
      <c r="X37" s="136">
        <v>-5800000</v>
      </c>
      <c r="Y37" s="119">
        <v>-5613205</v>
      </c>
    </row>
    <row r="38" spans="1:25">
      <c r="V38" s="132" t="s">
        <v>429</v>
      </c>
      <c r="W38" s="129"/>
      <c r="X38" s="119">
        <v>-630000</v>
      </c>
      <c r="Y38" s="119">
        <v>-518247</v>
      </c>
    </row>
    <row r="39" spans="1:25">
      <c r="V39" s="117" t="s">
        <v>425</v>
      </c>
      <c r="W39" s="129"/>
      <c r="X39" s="119">
        <v>2473000</v>
      </c>
      <c r="Y39" s="119">
        <v>31026869</v>
      </c>
    </row>
    <row r="40" spans="1:25">
      <c r="V40" s="137" t="s">
        <v>430</v>
      </c>
      <c r="W40" s="131"/>
      <c r="X40" s="119">
        <v>-965118000</v>
      </c>
      <c r="Y40" s="119">
        <v>-886609759</v>
      </c>
    </row>
  </sheetData>
  <sheetProtection formatCells="0" formatRows="0" insertRows="0" deleteRows="0"/>
  <mergeCells count="23">
    <mergeCell ref="V27:W27"/>
    <mergeCell ref="I4:P4"/>
    <mergeCell ref="L5:P5"/>
    <mergeCell ref="I2:P2"/>
    <mergeCell ref="A4:B8"/>
    <mergeCell ref="C4:H4"/>
    <mergeCell ref="I5:K5"/>
    <mergeCell ref="C5:H5"/>
    <mergeCell ref="A2:H2"/>
    <mergeCell ref="C6:C7"/>
    <mergeCell ref="P6:P7"/>
    <mergeCell ref="O6:O7"/>
    <mergeCell ref="N6:N7"/>
    <mergeCell ref="M6:M7"/>
    <mergeCell ref="L6:L7"/>
    <mergeCell ref="E6:E7"/>
    <mergeCell ref="D6:D7"/>
    <mergeCell ref="I6:I7"/>
    <mergeCell ref="K6:K7"/>
    <mergeCell ref="J6:J7"/>
    <mergeCell ref="H6:H7"/>
    <mergeCell ref="G6:G7"/>
    <mergeCell ref="F6:F7"/>
  </mergeCells>
  <phoneticPr fontId="2" type="noConversion"/>
  <pageMargins left="0.6692913385826772" right="0.6692913385826772" top="0.6692913385826772" bottom="0.6692913385826772" header="0.27559055118110237" footer="0.27559055118110237"/>
  <pageSetup paperSize="9" firstPageNumber="24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view="pageBreakPreview" zoomScale="70" zoomScaleNormal="130" zoomScaleSheetLayoutView="70" workbookViewId="0">
      <pane xSplit="1" ySplit="6" topLeftCell="B28" activePane="bottomRight" state="frozen"/>
      <selection activeCell="P17" sqref="P17"/>
      <selection pane="topRight" activeCell="P17" sqref="P17"/>
      <selection pane="bottomLeft" activeCell="P17" sqref="P17"/>
      <selection pane="bottomRight" activeCell="P33" sqref="P33"/>
    </sheetView>
  </sheetViews>
  <sheetFormatPr defaultColWidth="9" defaultRowHeight="12.75"/>
  <cols>
    <col min="1" max="1" width="21.625" style="267" customWidth="1"/>
    <col min="2" max="4" width="10.5" style="10" customWidth="1"/>
    <col min="5" max="5" width="11.25" style="10" customWidth="1"/>
    <col min="6" max="7" width="10.5" style="10" customWidth="1"/>
    <col min="8" max="12" width="17.375" style="10" customWidth="1"/>
    <col min="13" max="16384" width="9" style="10"/>
  </cols>
  <sheetData>
    <row r="1" spans="1:14" ht="18" customHeight="1">
      <c r="A1" s="47" t="s">
        <v>182</v>
      </c>
      <c r="B1" s="47"/>
      <c r="C1" s="267"/>
      <c r="D1" s="267"/>
      <c r="E1" s="267"/>
      <c r="F1" s="267"/>
      <c r="G1" s="267"/>
      <c r="H1" s="267"/>
      <c r="I1" s="267"/>
      <c r="J1" s="267"/>
      <c r="K1" s="267"/>
      <c r="L1" s="71" t="s">
        <v>0</v>
      </c>
      <c r="N1" s="189"/>
    </row>
    <row r="2" spans="1:14" s="17" customFormat="1" ht="24.95" customHeight="1">
      <c r="A2" s="368" t="s">
        <v>531</v>
      </c>
      <c r="B2" s="368"/>
      <c r="C2" s="368"/>
      <c r="D2" s="368"/>
      <c r="E2" s="368"/>
      <c r="F2" s="368"/>
      <c r="G2" s="368"/>
      <c r="H2" s="368" t="s">
        <v>31</v>
      </c>
      <c r="I2" s="364"/>
      <c r="J2" s="364"/>
      <c r="K2" s="364"/>
      <c r="L2" s="364"/>
    </row>
    <row r="3" spans="1:14" ht="15" customHeight="1" thickBot="1">
      <c r="A3" s="69"/>
      <c r="B3" s="69"/>
      <c r="C3" s="51"/>
      <c r="D3" s="51"/>
      <c r="E3" s="49"/>
      <c r="F3" s="49"/>
      <c r="G3" s="49" t="s">
        <v>220</v>
      </c>
      <c r="H3" s="49"/>
      <c r="I3" s="51"/>
      <c r="J3" s="51"/>
      <c r="K3" s="267"/>
      <c r="L3" s="51" t="s">
        <v>30</v>
      </c>
    </row>
    <row r="4" spans="1:14" ht="30" customHeight="1">
      <c r="A4" s="365" t="s">
        <v>532</v>
      </c>
      <c r="B4" s="369" t="s">
        <v>221</v>
      </c>
      <c r="C4" s="370"/>
      <c r="D4" s="370"/>
      <c r="E4" s="370"/>
      <c r="F4" s="370"/>
      <c r="G4" s="371"/>
      <c r="H4" s="370" t="s">
        <v>222</v>
      </c>
      <c r="I4" s="370"/>
      <c r="J4" s="370"/>
      <c r="K4" s="370"/>
      <c r="L4" s="370"/>
    </row>
    <row r="5" spans="1:14" ht="27.95" customHeight="1">
      <c r="A5" s="367"/>
      <c r="B5" s="175" t="s">
        <v>175</v>
      </c>
      <c r="C5" s="76" t="s">
        <v>209</v>
      </c>
      <c r="D5" s="143" t="s">
        <v>533</v>
      </c>
      <c r="E5" s="143" t="s">
        <v>534</v>
      </c>
      <c r="F5" s="143" t="s">
        <v>535</v>
      </c>
      <c r="G5" s="143" t="s">
        <v>223</v>
      </c>
      <c r="H5" s="43" t="s">
        <v>175</v>
      </c>
      <c r="I5" s="43" t="s">
        <v>209</v>
      </c>
      <c r="J5" s="143" t="s">
        <v>533</v>
      </c>
      <c r="K5" s="284" t="s">
        <v>224</v>
      </c>
      <c r="L5" s="284" t="s">
        <v>225</v>
      </c>
    </row>
    <row r="6" spans="1:14" ht="47.25" customHeight="1" thickBot="1">
      <c r="A6" s="366"/>
      <c r="B6" s="176" t="s">
        <v>3</v>
      </c>
      <c r="C6" s="288" t="s">
        <v>19</v>
      </c>
      <c r="D6" s="288" t="s">
        <v>29</v>
      </c>
      <c r="E6" s="288" t="s">
        <v>28</v>
      </c>
      <c r="F6" s="288" t="s">
        <v>27</v>
      </c>
      <c r="G6" s="288" t="s">
        <v>26</v>
      </c>
      <c r="H6" s="246" t="s">
        <v>3</v>
      </c>
      <c r="I6" s="246" t="s">
        <v>19</v>
      </c>
      <c r="J6" s="288" t="s">
        <v>25</v>
      </c>
      <c r="K6" s="207" t="s">
        <v>24</v>
      </c>
      <c r="L6" s="207" t="s">
        <v>23</v>
      </c>
    </row>
    <row r="7" spans="1:14" s="192" customFormat="1" ht="18.95" customHeight="1">
      <c r="A7" s="78" t="s">
        <v>228</v>
      </c>
      <c r="B7" s="312"/>
      <c r="C7" s="313"/>
      <c r="D7" s="313"/>
      <c r="E7" s="181"/>
      <c r="F7" s="313"/>
      <c r="G7" s="313"/>
      <c r="H7" s="313"/>
      <c r="I7" s="314"/>
      <c r="J7" s="314"/>
      <c r="K7" s="315"/>
      <c r="L7" s="314"/>
    </row>
    <row r="8" spans="1:14" s="192" customFormat="1" ht="18.95" customHeight="1">
      <c r="A8" s="193" t="s">
        <v>217</v>
      </c>
      <c r="B8" s="316">
        <v>16624</v>
      </c>
      <c r="C8" s="313">
        <v>12769</v>
      </c>
      <c r="D8" s="313">
        <v>185</v>
      </c>
      <c r="E8" s="181">
        <v>0</v>
      </c>
      <c r="F8" s="313">
        <v>169</v>
      </c>
      <c r="G8" s="313">
        <v>3500</v>
      </c>
      <c r="H8" s="313">
        <v>10652</v>
      </c>
      <c r="I8" s="314">
        <v>10396</v>
      </c>
      <c r="J8" s="314">
        <v>168</v>
      </c>
      <c r="K8" s="315">
        <v>0</v>
      </c>
      <c r="L8" s="314">
        <v>89</v>
      </c>
      <c r="M8" s="194"/>
    </row>
    <row r="9" spans="1:14" s="192" customFormat="1" ht="18.95" customHeight="1">
      <c r="A9" s="195" t="s">
        <v>218</v>
      </c>
      <c r="B9" s="316">
        <v>17312</v>
      </c>
      <c r="C9" s="317">
        <v>13477</v>
      </c>
      <c r="D9" s="317">
        <v>92</v>
      </c>
      <c r="E9" s="181">
        <v>0</v>
      </c>
      <c r="F9" s="317">
        <v>174</v>
      </c>
      <c r="G9" s="317">
        <v>3569</v>
      </c>
      <c r="H9" s="317">
        <v>11109</v>
      </c>
      <c r="I9" s="317">
        <v>10895</v>
      </c>
      <c r="J9" s="318">
        <v>125</v>
      </c>
      <c r="K9" s="181">
        <v>0</v>
      </c>
      <c r="L9" s="318">
        <v>88</v>
      </c>
      <c r="M9" s="194"/>
    </row>
    <row r="10" spans="1:14" s="192" customFormat="1" ht="18.95" customHeight="1">
      <c r="A10" s="78" t="s">
        <v>229</v>
      </c>
      <c r="B10" s="312"/>
      <c r="C10" s="317"/>
      <c r="D10" s="317"/>
      <c r="E10" s="181"/>
      <c r="F10" s="317"/>
      <c r="G10" s="317"/>
      <c r="H10" s="317"/>
      <c r="I10" s="317"/>
      <c r="J10" s="318"/>
      <c r="K10" s="181"/>
      <c r="L10" s="318"/>
      <c r="M10" s="194"/>
    </row>
    <row r="11" spans="1:14" s="192" customFormat="1" ht="18.95" customHeight="1">
      <c r="A11" s="193" t="s">
        <v>226</v>
      </c>
      <c r="B11" s="316">
        <v>17497</v>
      </c>
      <c r="C11" s="317">
        <v>13644</v>
      </c>
      <c r="D11" s="317">
        <v>25</v>
      </c>
      <c r="E11" s="181">
        <v>0</v>
      </c>
      <c r="F11" s="317">
        <v>173</v>
      </c>
      <c r="G11" s="317">
        <v>3655</v>
      </c>
      <c r="H11" s="317">
        <v>11564</v>
      </c>
      <c r="I11" s="317">
        <v>11472</v>
      </c>
      <c r="J11" s="318">
        <v>6</v>
      </c>
      <c r="K11" s="181">
        <v>0</v>
      </c>
      <c r="L11" s="318">
        <v>85</v>
      </c>
      <c r="M11" s="194"/>
    </row>
    <row r="12" spans="1:14" s="167" customFormat="1" ht="18.95" customHeight="1">
      <c r="A12" s="195" t="s">
        <v>227</v>
      </c>
      <c r="B12" s="316">
        <v>18587</v>
      </c>
      <c r="C12" s="317">
        <v>14682</v>
      </c>
      <c r="D12" s="317">
        <v>34</v>
      </c>
      <c r="E12" s="181">
        <v>0</v>
      </c>
      <c r="F12" s="317">
        <v>176</v>
      </c>
      <c r="G12" s="317">
        <v>3695</v>
      </c>
      <c r="H12" s="317">
        <v>13683</v>
      </c>
      <c r="I12" s="317">
        <v>13578</v>
      </c>
      <c r="J12" s="318">
        <v>16</v>
      </c>
      <c r="K12" s="181">
        <v>0</v>
      </c>
      <c r="L12" s="318">
        <v>88</v>
      </c>
      <c r="M12" s="194"/>
    </row>
    <row r="13" spans="1:14" s="192" customFormat="1" ht="18.95" customHeight="1">
      <c r="A13" s="78" t="s">
        <v>230</v>
      </c>
      <c r="B13" s="319"/>
      <c r="C13" s="317"/>
      <c r="D13" s="317"/>
      <c r="E13" s="181"/>
      <c r="F13" s="317"/>
      <c r="G13" s="317"/>
      <c r="H13" s="317"/>
      <c r="I13" s="317"/>
      <c r="J13" s="318"/>
      <c r="K13" s="181"/>
      <c r="L13" s="318"/>
      <c r="M13" s="194"/>
    </row>
    <row r="14" spans="1:14" s="192" customFormat="1" ht="18.95" customHeight="1">
      <c r="A14" s="193" t="s">
        <v>226</v>
      </c>
      <c r="B14" s="316">
        <v>19084</v>
      </c>
      <c r="C14" s="317">
        <v>15059</v>
      </c>
      <c r="D14" s="317">
        <v>30</v>
      </c>
      <c r="E14" s="181">
        <v>0</v>
      </c>
      <c r="F14" s="317">
        <v>178</v>
      </c>
      <c r="G14" s="317">
        <v>3816</v>
      </c>
      <c r="H14" s="317">
        <v>14181</v>
      </c>
      <c r="I14" s="317">
        <v>14072</v>
      </c>
      <c r="J14" s="318">
        <v>22</v>
      </c>
      <c r="K14" s="181">
        <v>0</v>
      </c>
      <c r="L14" s="318">
        <v>87</v>
      </c>
      <c r="M14" s="194"/>
    </row>
    <row r="15" spans="1:14" s="167" customFormat="1" ht="18.95" customHeight="1">
      <c r="A15" s="195" t="s">
        <v>227</v>
      </c>
      <c r="B15" s="316">
        <v>19751</v>
      </c>
      <c r="C15" s="317">
        <v>15658</v>
      </c>
      <c r="D15" s="317">
        <v>26</v>
      </c>
      <c r="E15" s="181">
        <v>0</v>
      </c>
      <c r="F15" s="317">
        <v>178</v>
      </c>
      <c r="G15" s="317">
        <v>3890</v>
      </c>
      <c r="H15" s="317">
        <v>14367</v>
      </c>
      <c r="I15" s="317">
        <v>14256</v>
      </c>
      <c r="J15" s="318">
        <v>19</v>
      </c>
      <c r="K15" s="181">
        <v>0</v>
      </c>
      <c r="L15" s="318">
        <v>93</v>
      </c>
      <c r="M15" s="194"/>
    </row>
    <row r="16" spans="1:14" s="167" customFormat="1" ht="18.95" customHeight="1">
      <c r="A16" s="78" t="s">
        <v>231</v>
      </c>
      <c r="B16" s="320"/>
      <c r="C16" s="317"/>
      <c r="D16" s="317"/>
      <c r="E16" s="181"/>
      <c r="F16" s="317"/>
      <c r="G16" s="317"/>
      <c r="H16" s="317"/>
      <c r="I16" s="317"/>
      <c r="J16" s="318"/>
      <c r="K16" s="181"/>
      <c r="L16" s="318"/>
      <c r="M16" s="194"/>
    </row>
    <row r="17" spans="1:13" s="167" customFormat="1" ht="18.95" customHeight="1">
      <c r="A17" s="193" t="s">
        <v>226</v>
      </c>
      <c r="B17" s="316">
        <v>20290</v>
      </c>
      <c r="C17" s="317">
        <v>16073</v>
      </c>
      <c r="D17" s="317">
        <v>10</v>
      </c>
      <c r="E17" s="313">
        <v>0</v>
      </c>
      <c r="F17" s="317">
        <v>182</v>
      </c>
      <c r="G17" s="317">
        <v>4026</v>
      </c>
      <c r="H17" s="317">
        <v>14607</v>
      </c>
      <c r="I17" s="317">
        <v>14504</v>
      </c>
      <c r="J17" s="318">
        <v>8</v>
      </c>
      <c r="K17" s="181">
        <v>0</v>
      </c>
      <c r="L17" s="318">
        <v>94</v>
      </c>
      <c r="M17" s="194"/>
    </row>
    <row r="18" spans="1:13" s="167" customFormat="1" ht="18.95" customHeight="1">
      <c r="A18" s="193" t="s">
        <v>227</v>
      </c>
      <c r="B18" s="316">
        <v>21030</v>
      </c>
      <c r="C18" s="317">
        <v>16703</v>
      </c>
      <c r="D18" s="317">
        <v>9</v>
      </c>
      <c r="E18" s="313">
        <v>0</v>
      </c>
      <c r="F18" s="317">
        <v>185</v>
      </c>
      <c r="G18" s="317">
        <v>4133</v>
      </c>
      <c r="H18" s="317">
        <v>14969</v>
      </c>
      <c r="I18" s="317">
        <v>14862</v>
      </c>
      <c r="J18" s="318">
        <v>10</v>
      </c>
      <c r="K18" s="181">
        <v>0</v>
      </c>
      <c r="L18" s="318">
        <v>97</v>
      </c>
      <c r="M18" s="194"/>
    </row>
    <row r="19" spans="1:13" s="167" customFormat="1" ht="18.95" customHeight="1">
      <c r="A19" s="78" t="s">
        <v>232</v>
      </c>
      <c r="B19" s="320"/>
      <c r="C19" s="321"/>
      <c r="D19" s="322"/>
      <c r="E19" s="313"/>
      <c r="F19" s="322"/>
      <c r="G19" s="322"/>
      <c r="H19" s="322"/>
      <c r="I19" s="322"/>
      <c r="J19" s="321"/>
      <c r="K19" s="323"/>
      <c r="L19" s="321"/>
      <c r="M19" s="194"/>
    </row>
    <row r="20" spans="1:13" s="167" customFormat="1" ht="18.95" customHeight="1">
      <c r="A20" s="193" t="s">
        <v>226</v>
      </c>
      <c r="B20" s="316">
        <v>21862</v>
      </c>
      <c r="C20" s="317">
        <v>17410</v>
      </c>
      <c r="D20" s="316">
        <v>0</v>
      </c>
      <c r="E20" s="313">
        <v>0</v>
      </c>
      <c r="F20" s="317">
        <v>187</v>
      </c>
      <c r="G20" s="317">
        <v>4265</v>
      </c>
      <c r="H20" s="317">
        <v>15004</v>
      </c>
      <c r="I20" s="317">
        <v>14907</v>
      </c>
      <c r="J20" s="181">
        <v>0</v>
      </c>
      <c r="K20" s="181">
        <v>0</v>
      </c>
      <c r="L20" s="318">
        <v>97</v>
      </c>
      <c r="M20" s="194"/>
    </row>
    <row r="21" spans="1:13" s="167" customFormat="1" ht="18.95" customHeight="1">
      <c r="A21" s="195" t="s">
        <v>227</v>
      </c>
      <c r="B21" s="316">
        <v>22603</v>
      </c>
      <c r="C21" s="317">
        <v>18081</v>
      </c>
      <c r="D21" s="316">
        <v>0</v>
      </c>
      <c r="E21" s="313">
        <v>0</v>
      </c>
      <c r="F21" s="317">
        <v>185</v>
      </c>
      <c r="G21" s="317">
        <v>4337</v>
      </c>
      <c r="H21" s="317">
        <v>15412</v>
      </c>
      <c r="I21" s="317">
        <v>15312</v>
      </c>
      <c r="J21" s="181">
        <v>0</v>
      </c>
      <c r="K21" s="181">
        <v>0</v>
      </c>
      <c r="L21" s="318">
        <v>99</v>
      </c>
      <c r="M21" s="194"/>
    </row>
    <row r="22" spans="1:13" s="167" customFormat="1" ht="18.95" customHeight="1">
      <c r="A22" s="78" t="s">
        <v>233</v>
      </c>
      <c r="B22" s="320"/>
      <c r="C22" s="321"/>
      <c r="D22" s="322"/>
      <c r="E22" s="313"/>
      <c r="F22" s="322"/>
      <c r="G22" s="322"/>
      <c r="H22" s="322"/>
      <c r="I22" s="322"/>
      <c r="J22" s="321"/>
      <c r="K22" s="323"/>
      <c r="L22" s="321"/>
      <c r="M22" s="194"/>
    </row>
    <row r="23" spans="1:13" s="167" customFormat="1" ht="18.95" customHeight="1">
      <c r="A23" s="193" t="s">
        <v>226</v>
      </c>
      <c r="B23" s="316">
        <v>23240</v>
      </c>
      <c r="C23" s="317">
        <v>18581</v>
      </c>
      <c r="D23" s="316">
        <v>0</v>
      </c>
      <c r="E23" s="313">
        <v>0</v>
      </c>
      <c r="F23" s="317">
        <v>181</v>
      </c>
      <c r="G23" s="317">
        <v>4478</v>
      </c>
      <c r="H23" s="317">
        <v>15856</v>
      </c>
      <c r="I23" s="317">
        <v>15758</v>
      </c>
      <c r="J23" s="181">
        <v>0</v>
      </c>
      <c r="K23" s="181">
        <v>0</v>
      </c>
      <c r="L23" s="318">
        <v>98</v>
      </c>
      <c r="M23" s="194"/>
    </row>
    <row r="24" spans="1:13" s="167" customFormat="1" ht="18.95" customHeight="1">
      <c r="A24" s="195" t="s">
        <v>227</v>
      </c>
      <c r="B24" s="316">
        <v>23886</v>
      </c>
      <c r="C24" s="317">
        <v>19097</v>
      </c>
      <c r="D24" s="316">
        <v>0</v>
      </c>
      <c r="E24" s="313">
        <v>0</v>
      </c>
      <c r="F24" s="317">
        <v>180</v>
      </c>
      <c r="G24" s="317">
        <v>4609</v>
      </c>
      <c r="H24" s="317">
        <v>16379</v>
      </c>
      <c r="I24" s="317">
        <v>16278</v>
      </c>
      <c r="J24" s="181">
        <v>0</v>
      </c>
      <c r="K24" s="181">
        <v>0</v>
      </c>
      <c r="L24" s="318">
        <v>101</v>
      </c>
      <c r="M24" s="194"/>
    </row>
    <row r="25" spans="1:13" s="167" customFormat="1" ht="18.95" customHeight="1">
      <c r="A25" s="78" t="s">
        <v>234</v>
      </c>
      <c r="B25" s="320"/>
      <c r="C25" s="321"/>
      <c r="D25" s="322"/>
      <c r="E25" s="313"/>
      <c r="F25" s="322"/>
      <c r="G25" s="322"/>
      <c r="H25" s="322"/>
      <c r="I25" s="322"/>
      <c r="J25" s="321"/>
      <c r="K25" s="323"/>
      <c r="L25" s="321"/>
      <c r="M25" s="194"/>
    </row>
    <row r="26" spans="1:13" s="167" customFormat="1" ht="18.95" customHeight="1">
      <c r="A26" s="193" t="s">
        <v>226</v>
      </c>
      <c r="B26" s="316">
        <v>24273</v>
      </c>
      <c r="C26" s="317">
        <v>19343</v>
      </c>
      <c r="D26" s="316">
        <v>0</v>
      </c>
      <c r="E26" s="313">
        <v>0</v>
      </c>
      <c r="F26" s="317">
        <v>184</v>
      </c>
      <c r="G26" s="317">
        <v>4746.58</v>
      </c>
      <c r="H26" s="317">
        <v>16657</v>
      </c>
      <c r="I26" s="317">
        <v>16556</v>
      </c>
      <c r="J26" s="181">
        <v>0</v>
      </c>
      <c r="K26" s="181">
        <v>0</v>
      </c>
      <c r="L26" s="318">
        <v>102</v>
      </c>
      <c r="M26" s="194"/>
    </row>
    <row r="27" spans="1:13" s="167" customFormat="1" ht="18.95" customHeight="1">
      <c r="A27" s="195" t="s">
        <v>227</v>
      </c>
      <c r="B27" s="316">
        <v>24929</v>
      </c>
      <c r="C27" s="317">
        <v>19926</v>
      </c>
      <c r="D27" s="316">
        <v>0</v>
      </c>
      <c r="E27" s="313">
        <v>0</v>
      </c>
      <c r="F27" s="317">
        <v>179</v>
      </c>
      <c r="G27" s="317">
        <v>4823</v>
      </c>
      <c r="H27" s="317">
        <v>17070</v>
      </c>
      <c r="I27" s="317">
        <v>16967</v>
      </c>
      <c r="J27" s="181">
        <v>0</v>
      </c>
      <c r="K27" s="181">
        <v>0</v>
      </c>
      <c r="L27" s="318">
        <v>103</v>
      </c>
      <c r="M27" s="194"/>
    </row>
    <row r="28" spans="1:13" s="167" customFormat="1" ht="18.95" customHeight="1">
      <c r="A28" s="78" t="s">
        <v>536</v>
      </c>
      <c r="B28" s="319"/>
      <c r="C28" s="324"/>
      <c r="D28" s="325"/>
      <c r="E28" s="313"/>
      <c r="F28" s="325"/>
      <c r="G28" s="325"/>
      <c r="H28" s="317"/>
      <c r="I28" s="317"/>
      <c r="J28" s="318"/>
      <c r="K28" s="316"/>
      <c r="L28" s="318"/>
      <c r="M28" s="194"/>
    </row>
    <row r="29" spans="1:13" s="167" customFormat="1" ht="18.95" customHeight="1">
      <c r="A29" s="193" t="s">
        <v>217</v>
      </c>
      <c r="B29" s="312">
        <v>24914.14</v>
      </c>
      <c r="C29" s="317">
        <v>19770.419999999998</v>
      </c>
      <c r="D29" s="316">
        <v>0</v>
      </c>
      <c r="E29" s="313">
        <v>0</v>
      </c>
      <c r="F29" s="317">
        <v>178.65</v>
      </c>
      <c r="G29" s="317">
        <v>4965.07</v>
      </c>
      <c r="H29" s="317">
        <v>17172.939999999999</v>
      </c>
      <c r="I29" s="317">
        <v>17064.21</v>
      </c>
      <c r="J29" s="181">
        <v>0</v>
      </c>
      <c r="K29" s="181">
        <v>0</v>
      </c>
      <c r="L29" s="318">
        <v>108.73</v>
      </c>
      <c r="M29" s="194"/>
    </row>
    <row r="30" spans="1:13" s="167" customFormat="1" ht="18.95" customHeight="1">
      <c r="A30" s="195" t="s">
        <v>218</v>
      </c>
      <c r="B30" s="326">
        <v>25595.09</v>
      </c>
      <c r="C30" s="317">
        <v>20412.88</v>
      </c>
      <c r="D30" s="316">
        <v>0</v>
      </c>
      <c r="E30" s="181">
        <v>0</v>
      </c>
      <c r="F30" s="317">
        <v>178.59</v>
      </c>
      <c r="G30" s="317">
        <v>5003.62</v>
      </c>
      <c r="H30" s="317">
        <v>17697.850000000002</v>
      </c>
      <c r="I30" s="317">
        <v>17590.400000000001</v>
      </c>
      <c r="J30" s="181">
        <v>0</v>
      </c>
      <c r="K30" s="181">
        <v>0</v>
      </c>
      <c r="L30" s="318">
        <v>107.45</v>
      </c>
      <c r="M30" s="194"/>
    </row>
    <row r="31" spans="1:13" s="167" customFormat="1" ht="18.95" customHeight="1">
      <c r="A31" s="78" t="s">
        <v>537</v>
      </c>
      <c r="B31" s="319"/>
      <c r="C31" s="324"/>
      <c r="D31" s="316"/>
      <c r="E31" s="181"/>
      <c r="F31" s="325"/>
      <c r="G31" s="325"/>
      <c r="H31" s="317"/>
      <c r="I31" s="317"/>
      <c r="J31" s="181"/>
      <c r="K31" s="181"/>
      <c r="L31" s="318"/>
      <c r="M31" s="194"/>
    </row>
    <row r="32" spans="1:13" s="167" customFormat="1" ht="18.95" customHeight="1">
      <c r="A32" s="193" t="s">
        <v>217</v>
      </c>
      <c r="B32" s="327">
        <v>26002.26</v>
      </c>
      <c r="C32" s="317">
        <v>20756.98</v>
      </c>
      <c r="D32" s="316">
        <v>0</v>
      </c>
      <c r="E32" s="316">
        <v>0</v>
      </c>
      <c r="F32" s="317">
        <v>176.35</v>
      </c>
      <c r="G32" s="317">
        <v>5068.93</v>
      </c>
      <c r="H32" s="328">
        <v>18060.420000000002</v>
      </c>
      <c r="I32" s="317">
        <v>17952.63</v>
      </c>
      <c r="J32" s="316">
        <v>0</v>
      </c>
      <c r="K32" s="316">
        <v>0</v>
      </c>
      <c r="L32" s="318">
        <v>107.79</v>
      </c>
      <c r="M32" s="194"/>
    </row>
    <row r="33" spans="1:13" s="167" customFormat="1" ht="18.95" customHeight="1">
      <c r="A33" s="195" t="s">
        <v>218</v>
      </c>
      <c r="B33" s="329">
        <v>26553.07</v>
      </c>
      <c r="C33" s="317">
        <v>21294.76</v>
      </c>
      <c r="D33" s="316">
        <v>0</v>
      </c>
      <c r="E33" s="316">
        <v>0</v>
      </c>
      <c r="F33" s="317">
        <v>176.16</v>
      </c>
      <c r="G33" s="317">
        <v>5082.1499999999996</v>
      </c>
      <c r="H33" s="328">
        <v>18762.599999999999</v>
      </c>
      <c r="I33" s="317">
        <v>18655.259999999998</v>
      </c>
      <c r="J33" s="316">
        <v>0</v>
      </c>
      <c r="K33" s="316">
        <v>0</v>
      </c>
      <c r="L33" s="318">
        <v>107.34</v>
      </c>
      <c r="M33" s="194"/>
    </row>
    <row r="34" spans="1:13" s="192" customFormat="1" ht="18.95" customHeight="1">
      <c r="A34" s="78" t="s">
        <v>699</v>
      </c>
      <c r="B34" s="320"/>
      <c r="C34" s="313"/>
      <c r="D34" s="313"/>
      <c r="E34" s="181"/>
      <c r="F34" s="313"/>
      <c r="G34" s="313"/>
      <c r="H34" s="313"/>
      <c r="I34" s="314"/>
      <c r="J34" s="314"/>
      <c r="K34" s="314"/>
      <c r="L34" s="314"/>
    </row>
    <row r="35" spans="1:13" s="192" customFormat="1" ht="18.95" customHeight="1">
      <c r="A35" s="193" t="s">
        <v>226</v>
      </c>
      <c r="B35" s="329">
        <f>SUM(C35:G35)</f>
        <v>26836.65</v>
      </c>
      <c r="C35" s="317">
        <v>21499.81</v>
      </c>
      <c r="D35" s="316">
        <v>0</v>
      </c>
      <c r="E35" s="316">
        <v>0</v>
      </c>
      <c r="F35" s="317">
        <v>174.99</v>
      </c>
      <c r="G35" s="317">
        <v>5161.8500000000004</v>
      </c>
      <c r="H35" s="313">
        <v>19180</v>
      </c>
      <c r="I35" s="317">
        <v>19073</v>
      </c>
      <c r="J35" s="316">
        <v>0</v>
      </c>
      <c r="K35" s="316">
        <v>0</v>
      </c>
      <c r="L35" s="318">
        <v>107.64</v>
      </c>
    </row>
    <row r="36" spans="1:13" s="192" customFormat="1" ht="18.95" customHeight="1" thickBot="1">
      <c r="A36" s="196" t="s">
        <v>227</v>
      </c>
      <c r="B36" s="330">
        <f>SUM(C36:G36)</f>
        <v>27426.55</v>
      </c>
      <c r="C36" s="331">
        <v>22056</v>
      </c>
      <c r="D36" s="332">
        <v>0</v>
      </c>
      <c r="E36" s="332">
        <v>0</v>
      </c>
      <c r="F36" s="331">
        <v>173.75</v>
      </c>
      <c r="G36" s="331">
        <v>5196.8</v>
      </c>
      <c r="H36" s="333">
        <f>SUM(I36:L36)</f>
        <v>19980.940000000002</v>
      </c>
      <c r="I36" s="188">
        <v>19873.11</v>
      </c>
      <c r="J36" s="188">
        <v>0</v>
      </c>
      <c r="K36" s="188">
        <v>0</v>
      </c>
      <c r="L36" s="188">
        <v>107.83</v>
      </c>
    </row>
    <row r="37" spans="1:13" s="167" customFormat="1" ht="16.7" customHeight="1">
      <c r="A37" s="174" t="s">
        <v>219</v>
      </c>
      <c r="B37" s="174"/>
      <c r="C37" s="174"/>
      <c r="D37" s="174"/>
      <c r="E37" s="174"/>
      <c r="F37" s="174"/>
      <c r="G37" s="174"/>
      <c r="H37" s="47" t="s">
        <v>22</v>
      </c>
      <c r="I37" s="39"/>
      <c r="J37" s="39"/>
      <c r="K37" s="39"/>
      <c r="L37" s="39"/>
    </row>
    <row r="38" spans="1:13" s="167" customFormat="1" ht="16.7" customHeight="1">
      <c r="A38" s="174" t="s">
        <v>872</v>
      </c>
      <c r="B38" s="174"/>
      <c r="C38" s="174"/>
      <c r="D38" s="174"/>
      <c r="E38" s="174"/>
      <c r="F38" s="174"/>
      <c r="G38" s="174"/>
      <c r="H38" s="47" t="s">
        <v>707</v>
      </c>
      <c r="I38" s="39"/>
      <c r="J38" s="39"/>
      <c r="K38" s="39"/>
      <c r="L38" s="39"/>
    </row>
    <row r="39" spans="1:13" s="167" customFormat="1" ht="16.7" customHeight="1">
      <c r="A39" s="174"/>
      <c r="B39" s="174"/>
      <c r="C39" s="174"/>
      <c r="D39" s="174"/>
      <c r="E39" s="174"/>
      <c r="F39" s="174"/>
      <c r="G39" s="174"/>
      <c r="H39" s="47"/>
      <c r="I39" s="39"/>
      <c r="J39" s="39"/>
      <c r="K39" s="39"/>
      <c r="L39" s="39"/>
    </row>
    <row r="40" spans="1:13" ht="14.1" customHeight="1">
      <c r="A40" s="47"/>
      <c r="B40" s="189"/>
      <c r="C40" s="189"/>
      <c r="D40" s="189"/>
      <c r="E40" s="189"/>
      <c r="F40" s="189"/>
      <c r="G40" s="189"/>
      <c r="H40" s="189"/>
      <c r="I40" s="189"/>
    </row>
    <row r="41" spans="1:13" hidden="1">
      <c r="B41" s="197">
        <f>SUM(C32:G32)</f>
        <v>26002.26</v>
      </c>
      <c r="H41" s="10">
        <f>SUM(I32:L32)</f>
        <v>18060.420000000002</v>
      </c>
    </row>
    <row r="42" spans="1:13" hidden="1">
      <c r="B42" s="197">
        <f>SUM(C33:G33)</f>
        <v>26553.07</v>
      </c>
      <c r="H42" s="10">
        <f>SUM(I33:L33)</f>
        <v>18762.599999999999</v>
      </c>
    </row>
    <row r="49" spans="1:12" ht="15.75" hidden="1">
      <c r="A49" s="10"/>
      <c r="B49" s="138">
        <v>2600226</v>
      </c>
      <c r="C49" s="139">
        <v>2075698</v>
      </c>
      <c r="F49" s="140">
        <v>17635</v>
      </c>
      <c r="G49" s="139">
        <v>506893</v>
      </c>
      <c r="H49" s="139">
        <v>1806042</v>
      </c>
      <c r="I49" s="139">
        <v>1795263</v>
      </c>
      <c r="L49" s="141">
        <v>10779</v>
      </c>
    </row>
    <row r="50" spans="1:12" ht="15.75" hidden="1">
      <c r="A50" s="10"/>
      <c r="B50" s="138">
        <v>2655307</v>
      </c>
      <c r="C50" s="139">
        <v>2129476</v>
      </c>
      <c r="F50" s="140">
        <v>17616</v>
      </c>
      <c r="G50" s="139">
        <v>508215</v>
      </c>
      <c r="H50" s="139">
        <v>1876260</v>
      </c>
      <c r="I50" s="139">
        <v>1865526</v>
      </c>
      <c r="L50" s="141">
        <v>10734</v>
      </c>
    </row>
    <row r="51" spans="1:12" hidden="1">
      <c r="A51" s="10"/>
    </row>
    <row r="54" spans="1:12" ht="20.25">
      <c r="A54" s="198"/>
    </row>
  </sheetData>
  <sheetProtection formatCells="0" formatRows="0" insertRows="0" deleteRows="0"/>
  <mergeCells count="5">
    <mergeCell ref="A4:A6"/>
    <mergeCell ref="A2:G2"/>
    <mergeCell ref="H2:L2"/>
    <mergeCell ref="B4:G4"/>
    <mergeCell ref="H4:L4"/>
  </mergeCells>
  <phoneticPr fontId="2" type="noConversion"/>
  <pageMargins left="0.6692913385826772" right="0.6692913385826772" top="0.6692913385826772" bottom="0.6692913385826772" header="0.27559055118110237" footer="0.27559055118110237"/>
  <pageSetup paperSize="9" firstPageNumber="194" orientation="portrait" r:id="rId1"/>
  <headerFooter alignWithMargins="0"/>
  <colBreaks count="1" manualBreakCount="1">
    <brk id="7" max="38"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7"/>
  <sheetViews>
    <sheetView showGridLines="0" tabSelected="1" view="pageBreakPreview" zoomScaleNormal="40" zoomScaleSheetLayoutView="100" workbookViewId="0">
      <pane xSplit="2" ySplit="8" topLeftCell="C30" activePane="bottomRight" state="frozen"/>
      <selection activeCell="P17" sqref="P17"/>
      <selection pane="topRight" activeCell="P17" sqref="P17"/>
      <selection pane="bottomLeft" activeCell="P17" sqref="P17"/>
      <selection pane="bottomRight" activeCell="H28" sqref="H28"/>
    </sheetView>
  </sheetViews>
  <sheetFormatPr defaultColWidth="9" defaultRowHeight="12.75"/>
  <cols>
    <col min="1" max="1" width="7.125" style="41" customWidth="1"/>
    <col min="2" max="2" width="15.875" style="41" customWidth="1"/>
    <col min="3" max="3" width="9.125" style="4" customWidth="1"/>
    <col min="4" max="4" width="7.625" style="4" customWidth="1"/>
    <col min="5" max="5" width="9.625" style="4" customWidth="1"/>
    <col min="6" max="6" width="10.375" style="4" customWidth="1"/>
    <col min="7" max="7" width="9.625" style="4" customWidth="1"/>
    <col min="8" max="8" width="9.125" style="4" customWidth="1"/>
    <col min="9" max="9" width="9.625" style="4" customWidth="1"/>
    <col min="10" max="10" width="13.375" style="4" customWidth="1"/>
    <col min="11" max="11" width="11.375" style="4" customWidth="1"/>
    <col min="12" max="12" width="12.125" style="4" customWidth="1"/>
    <col min="13" max="13" width="7.625" style="4" customWidth="1"/>
    <col min="14" max="16" width="9.125" style="4" customWidth="1"/>
    <col min="17" max="17" width="14.5" style="4" customWidth="1"/>
    <col min="18" max="18" width="15" style="41" bestFit="1" customWidth="1"/>
    <col min="19" max="21" width="9" style="41"/>
    <col min="22" max="22" width="0" style="41" hidden="1" customWidth="1"/>
    <col min="23" max="23" width="0" style="4" hidden="1" customWidth="1"/>
    <col min="24" max="24" width="20.625" style="4" hidden="1" customWidth="1"/>
    <col min="25" max="25" width="19.5" style="4" hidden="1" customWidth="1"/>
    <col min="26" max="27" width="9" style="41"/>
    <col min="28" max="16384" width="9" style="4"/>
  </cols>
  <sheetData>
    <row r="1" spans="1:27" s="41" customFormat="1" ht="18" customHeight="1">
      <c r="A1" s="31" t="s">
        <v>182</v>
      </c>
      <c r="B1" s="82"/>
      <c r="C1" s="82"/>
      <c r="D1" s="82"/>
      <c r="E1" s="82"/>
      <c r="F1" s="82"/>
      <c r="G1" s="31"/>
      <c r="H1" s="82"/>
      <c r="I1" s="82"/>
      <c r="J1" s="82"/>
      <c r="K1" s="82"/>
      <c r="L1" s="86"/>
      <c r="M1" s="86"/>
      <c r="Q1" s="38" t="s">
        <v>0</v>
      </c>
      <c r="R1" s="31"/>
    </row>
    <row r="2" spans="1:27" s="289" customFormat="1" ht="24.95" customHeight="1">
      <c r="A2" s="452" t="s">
        <v>549</v>
      </c>
      <c r="B2" s="452"/>
      <c r="C2" s="452"/>
      <c r="D2" s="452"/>
      <c r="E2" s="452"/>
      <c r="F2" s="452"/>
      <c r="G2" s="452"/>
      <c r="H2" s="452"/>
      <c r="I2" s="452"/>
      <c r="J2" s="487" t="s">
        <v>307</v>
      </c>
      <c r="K2" s="487"/>
      <c r="L2" s="487"/>
      <c r="M2" s="487"/>
      <c r="N2" s="487"/>
      <c r="O2" s="487"/>
      <c r="P2" s="487"/>
      <c r="Q2" s="487"/>
    </row>
    <row r="3" spans="1:27" s="41" customFormat="1" ht="15" customHeight="1" thickBot="1">
      <c r="A3" s="83"/>
      <c r="B3" s="84"/>
      <c r="C3" s="94"/>
      <c r="D3" s="94"/>
      <c r="G3" s="94"/>
      <c r="H3" s="94"/>
      <c r="I3" s="94" t="s">
        <v>256</v>
      </c>
      <c r="J3" s="83"/>
      <c r="K3" s="83"/>
      <c r="L3" s="94"/>
      <c r="M3" s="94"/>
      <c r="Q3" s="94" t="s">
        <v>162</v>
      </c>
    </row>
    <row r="4" spans="1:27" s="41" customFormat="1" ht="20.100000000000001" customHeight="1">
      <c r="A4" s="481" t="s">
        <v>550</v>
      </c>
      <c r="B4" s="482"/>
      <c r="C4" s="472" t="s">
        <v>470</v>
      </c>
      <c r="D4" s="402"/>
      <c r="E4" s="402"/>
      <c r="F4" s="402"/>
      <c r="G4" s="402"/>
      <c r="H4" s="402"/>
      <c r="I4" s="281"/>
      <c r="J4" s="488" t="s">
        <v>165</v>
      </c>
      <c r="K4" s="488"/>
      <c r="L4" s="488"/>
      <c r="M4" s="488"/>
      <c r="N4" s="488"/>
      <c r="O4" s="488"/>
      <c r="P4" s="488"/>
      <c r="Q4" s="488"/>
    </row>
    <row r="5" spans="1:27" s="41" customFormat="1" ht="20.100000000000001" customHeight="1">
      <c r="A5" s="483"/>
      <c r="B5" s="484"/>
      <c r="C5" s="475" t="s">
        <v>551</v>
      </c>
      <c r="D5" s="473"/>
      <c r="E5" s="473"/>
      <c r="F5" s="473"/>
      <c r="G5" s="473"/>
      <c r="H5" s="473"/>
      <c r="I5" s="296"/>
      <c r="J5" s="489" t="s">
        <v>173</v>
      </c>
      <c r="K5" s="489"/>
      <c r="L5" s="489"/>
      <c r="M5" s="489"/>
      <c r="N5" s="489"/>
      <c r="O5" s="489"/>
      <c r="P5" s="489"/>
      <c r="Q5" s="489"/>
    </row>
    <row r="6" spans="1:27" s="41" customFormat="1" ht="21" customHeight="1">
      <c r="A6" s="483"/>
      <c r="B6" s="484"/>
      <c r="C6" s="480" t="s">
        <v>900</v>
      </c>
      <c r="D6" s="473" t="s">
        <v>582</v>
      </c>
      <c r="E6" s="473"/>
      <c r="F6" s="473"/>
      <c r="G6" s="473"/>
      <c r="H6" s="474"/>
      <c r="I6" s="478" t="s">
        <v>552</v>
      </c>
      <c r="J6" s="490" t="s">
        <v>901</v>
      </c>
      <c r="K6" s="478" t="s">
        <v>902</v>
      </c>
      <c r="L6" s="478" t="s">
        <v>553</v>
      </c>
      <c r="M6" s="478" t="s">
        <v>903</v>
      </c>
      <c r="N6" s="478" t="s">
        <v>904</v>
      </c>
      <c r="O6" s="478" t="s">
        <v>905</v>
      </c>
      <c r="P6" s="478" t="s">
        <v>906</v>
      </c>
      <c r="Q6" s="492" t="s">
        <v>554</v>
      </c>
    </row>
    <row r="7" spans="1:27" s="41" customFormat="1" ht="40.5" customHeight="1">
      <c r="A7" s="483"/>
      <c r="B7" s="484"/>
      <c r="C7" s="479"/>
      <c r="D7" s="147" t="s">
        <v>555</v>
      </c>
      <c r="E7" s="297" t="s">
        <v>556</v>
      </c>
      <c r="F7" s="297" t="s">
        <v>907</v>
      </c>
      <c r="G7" s="297" t="s">
        <v>908</v>
      </c>
      <c r="H7" s="297" t="s">
        <v>909</v>
      </c>
      <c r="I7" s="479"/>
      <c r="J7" s="491"/>
      <c r="K7" s="479"/>
      <c r="L7" s="479"/>
      <c r="M7" s="479"/>
      <c r="N7" s="479"/>
      <c r="O7" s="479"/>
      <c r="P7" s="479"/>
      <c r="Q7" s="493"/>
      <c r="R7" s="95"/>
      <c r="S7" s="95"/>
      <c r="T7" s="95"/>
    </row>
    <row r="8" spans="1:27" s="41" customFormat="1" ht="57.95" customHeight="1" thickBot="1">
      <c r="A8" s="485"/>
      <c r="B8" s="486"/>
      <c r="C8" s="299" t="s">
        <v>166</v>
      </c>
      <c r="D8" s="90" t="s">
        <v>547</v>
      </c>
      <c r="E8" s="96" t="s">
        <v>415</v>
      </c>
      <c r="F8" s="97" t="s">
        <v>172</v>
      </c>
      <c r="G8" s="98" t="s">
        <v>568</v>
      </c>
      <c r="H8" s="99" t="s">
        <v>416</v>
      </c>
      <c r="I8" s="98" t="s">
        <v>164</v>
      </c>
      <c r="J8" s="123" t="s">
        <v>171</v>
      </c>
      <c r="K8" s="96" t="s">
        <v>170</v>
      </c>
      <c r="L8" s="98" t="s">
        <v>169</v>
      </c>
      <c r="M8" s="98" t="s">
        <v>569</v>
      </c>
      <c r="N8" s="98" t="s">
        <v>167</v>
      </c>
      <c r="O8" s="90" t="s">
        <v>570</v>
      </c>
      <c r="P8" s="98" t="s">
        <v>563</v>
      </c>
      <c r="Q8" s="90" t="s">
        <v>168</v>
      </c>
      <c r="R8" s="95"/>
      <c r="S8" s="95"/>
      <c r="T8" s="95"/>
    </row>
    <row r="9" spans="1:27" ht="21.75" customHeight="1">
      <c r="A9" s="91" t="s">
        <v>309</v>
      </c>
      <c r="B9" s="42" t="s">
        <v>284</v>
      </c>
      <c r="C9" s="360">
        <v>0</v>
      </c>
      <c r="D9" s="356">
        <v>-329437</v>
      </c>
      <c r="E9" s="362">
        <v>-329447</v>
      </c>
      <c r="F9" s="360">
        <v>10</v>
      </c>
      <c r="G9" s="360">
        <v>0</v>
      </c>
      <c r="H9" s="360">
        <v>0</v>
      </c>
      <c r="I9" s="360">
        <v>0</v>
      </c>
      <c r="J9" s="360">
        <v>0</v>
      </c>
      <c r="K9" s="360">
        <v>0</v>
      </c>
      <c r="L9" s="360">
        <v>-248139</v>
      </c>
      <c r="M9" s="360">
        <v>0</v>
      </c>
      <c r="N9" s="360">
        <v>18699</v>
      </c>
      <c r="O9" s="360">
        <v>1539142</v>
      </c>
      <c r="P9" s="360">
        <v>0</v>
      </c>
      <c r="Q9" s="360">
        <v>0</v>
      </c>
      <c r="V9" s="117" t="s">
        <v>394</v>
      </c>
      <c r="W9" s="118"/>
      <c r="X9" s="119">
        <v>-32652000</v>
      </c>
      <c r="Z9" s="4"/>
      <c r="AA9" s="4"/>
    </row>
    <row r="10" spans="1:27" ht="21.75" customHeight="1">
      <c r="A10" s="91">
        <v>2009</v>
      </c>
      <c r="B10" s="60" t="s">
        <v>285</v>
      </c>
      <c r="C10" s="360">
        <v>0</v>
      </c>
      <c r="D10" s="356">
        <v>-41504.432999999997</v>
      </c>
      <c r="E10" s="362">
        <v>-40408</v>
      </c>
      <c r="F10" s="360">
        <v>-1097</v>
      </c>
      <c r="G10" s="360">
        <v>0</v>
      </c>
      <c r="H10" s="360">
        <v>0</v>
      </c>
      <c r="I10" s="360">
        <v>0</v>
      </c>
      <c r="J10" s="360">
        <v>0</v>
      </c>
      <c r="K10" s="360">
        <v>0</v>
      </c>
      <c r="L10" s="360">
        <v>110620</v>
      </c>
      <c r="M10" s="360">
        <v>0</v>
      </c>
      <c r="N10" s="360">
        <v>29703</v>
      </c>
      <c r="O10" s="360">
        <v>1489945</v>
      </c>
      <c r="P10" s="360">
        <v>0</v>
      </c>
      <c r="Q10" s="360">
        <v>475</v>
      </c>
      <c r="V10" s="117" t="s">
        <v>395</v>
      </c>
      <c r="W10" s="120"/>
      <c r="X10" s="119">
        <v>-174743000</v>
      </c>
      <c r="Z10" s="4"/>
      <c r="AA10" s="4"/>
    </row>
    <row r="11" spans="1:27" ht="21.75" customHeight="1">
      <c r="A11" s="91" t="s">
        <v>310</v>
      </c>
      <c r="B11" s="42" t="s">
        <v>284</v>
      </c>
      <c r="C11" s="360">
        <v>0</v>
      </c>
      <c r="D11" s="356">
        <v>-231717</v>
      </c>
      <c r="E11" s="362">
        <v>-238122</v>
      </c>
      <c r="F11" s="360">
        <v>6405</v>
      </c>
      <c r="G11" s="360">
        <v>0</v>
      </c>
      <c r="H11" s="360">
        <v>0</v>
      </c>
      <c r="I11" s="360">
        <v>0</v>
      </c>
      <c r="J11" s="360">
        <v>0</v>
      </c>
      <c r="K11" s="360">
        <v>0</v>
      </c>
      <c r="L11" s="360">
        <v>-265692</v>
      </c>
      <c r="M11" s="360">
        <v>155788</v>
      </c>
      <c r="N11" s="360">
        <v>14954</v>
      </c>
      <c r="O11" s="360">
        <v>-16037</v>
      </c>
      <c r="P11" s="360">
        <v>0</v>
      </c>
      <c r="Q11" s="360">
        <v>-200</v>
      </c>
      <c r="V11" s="117" t="s">
        <v>396</v>
      </c>
      <c r="W11" s="120"/>
      <c r="X11" s="119">
        <v>1397000</v>
      </c>
      <c r="Z11" s="4"/>
      <c r="AA11" s="4"/>
    </row>
    <row r="12" spans="1:27" ht="21.75" customHeight="1">
      <c r="A12" s="91">
        <v>2010</v>
      </c>
      <c r="B12" s="60" t="s">
        <v>285</v>
      </c>
      <c r="C12" s="360">
        <v>0</v>
      </c>
      <c r="D12" s="356">
        <v>-12691.736000000001</v>
      </c>
      <c r="E12" s="362">
        <v>-18859</v>
      </c>
      <c r="F12" s="360">
        <v>6167</v>
      </c>
      <c r="G12" s="360">
        <v>0</v>
      </c>
      <c r="H12" s="360">
        <v>0</v>
      </c>
      <c r="I12" s="360">
        <v>0</v>
      </c>
      <c r="J12" s="360">
        <v>0</v>
      </c>
      <c r="K12" s="360">
        <v>0</v>
      </c>
      <c r="L12" s="360">
        <v>30482</v>
      </c>
      <c r="M12" s="360">
        <v>74273</v>
      </c>
      <c r="N12" s="360">
        <v>93921</v>
      </c>
      <c r="O12" s="360">
        <v>-2459</v>
      </c>
      <c r="P12" s="360">
        <v>0</v>
      </c>
      <c r="Q12" s="360">
        <v>483</v>
      </c>
      <c r="V12" s="121" t="s">
        <v>397</v>
      </c>
      <c r="W12" s="116"/>
      <c r="X12" s="114">
        <v>6425820000</v>
      </c>
      <c r="Z12" s="4"/>
      <c r="AA12" s="4"/>
    </row>
    <row r="13" spans="1:27" ht="21.75" customHeight="1">
      <c r="A13" s="91" t="s">
        <v>311</v>
      </c>
      <c r="B13" s="42" t="s">
        <v>284</v>
      </c>
      <c r="C13" s="360">
        <v>0</v>
      </c>
      <c r="D13" s="356">
        <v>-148115</v>
      </c>
      <c r="E13" s="362">
        <v>-123024</v>
      </c>
      <c r="F13" s="360">
        <v>-25894</v>
      </c>
      <c r="G13" s="360">
        <v>803</v>
      </c>
      <c r="H13" s="360">
        <v>0</v>
      </c>
      <c r="I13" s="360">
        <v>0</v>
      </c>
      <c r="J13" s="360">
        <v>763911</v>
      </c>
      <c r="K13" s="360">
        <v>0</v>
      </c>
      <c r="L13" s="360">
        <v>-417292</v>
      </c>
      <c r="M13" s="360">
        <v>5276</v>
      </c>
      <c r="N13" s="360">
        <v>50</v>
      </c>
      <c r="O13" s="360">
        <v>-46590</v>
      </c>
      <c r="P13" s="360">
        <v>0</v>
      </c>
      <c r="Q13" s="360">
        <v>0</v>
      </c>
      <c r="V13" s="117" t="s">
        <v>398</v>
      </c>
      <c r="W13" s="120"/>
      <c r="X13" s="119">
        <v>11996000</v>
      </c>
      <c r="Z13" s="4"/>
      <c r="AA13" s="4"/>
    </row>
    <row r="14" spans="1:27" ht="21.75" customHeight="1">
      <c r="A14" s="91">
        <v>2011</v>
      </c>
      <c r="B14" s="60" t="s">
        <v>285</v>
      </c>
      <c r="C14" s="360">
        <v>0</v>
      </c>
      <c r="D14" s="356">
        <v>399058.21799999999</v>
      </c>
      <c r="E14" s="362">
        <v>390693</v>
      </c>
      <c r="F14" s="360">
        <v>1066</v>
      </c>
      <c r="G14" s="360">
        <v>7300</v>
      </c>
      <c r="H14" s="360">
        <v>0</v>
      </c>
      <c r="I14" s="360">
        <v>0</v>
      </c>
      <c r="J14" s="360">
        <v>1199823</v>
      </c>
      <c r="K14" s="360">
        <v>0</v>
      </c>
      <c r="L14" s="360">
        <v>77638</v>
      </c>
      <c r="M14" s="360">
        <v>174695</v>
      </c>
      <c r="N14" s="360">
        <v>8813</v>
      </c>
      <c r="O14" s="360">
        <v>-13680</v>
      </c>
      <c r="P14" s="360">
        <v>0</v>
      </c>
      <c r="Q14" s="360">
        <v>550</v>
      </c>
      <c r="V14" s="117" t="s">
        <v>399</v>
      </c>
      <c r="W14" s="120"/>
      <c r="X14" s="119">
        <v>1859137000</v>
      </c>
      <c r="Z14" s="4"/>
      <c r="AA14" s="4"/>
    </row>
    <row r="15" spans="1:27" ht="21.75" customHeight="1">
      <c r="A15" s="91" t="s">
        <v>312</v>
      </c>
      <c r="B15" s="42" t="s">
        <v>284</v>
      </c>
      <c r="C15" s="360">
        <v>0</v>
      </c>
      <c r="D15" s="356">
        <v>120230</v>
      </c>
      <c r="E15" s="362">
        <v>119543</v>
      </c>
      <c r="F15" s="360">
        <v>615</v>
      </c>
      <c r="G15" s="360">
        <v>72</v>
      </c>
      <c r="H15" s="360">
        <v>0</v>
      </c>
      <c r="I15" s="360">
        <v>0</v>
      </c>
      <c r="J15" s="360">
        <v>79225</v>
      </c>
      <c r="K15" s="360">
        <v>141632</v>
      </c>
      <c r="L15" s="360">
        <v>-575487</v>
      </c>
      <c r="M15" s="360">
        <v>62552</v>
      </c>
      <c r="N15" s="360">
        <v>777</v>
      </c>
      <c r="O15" s="360">
        <v>-24888</v>
      </c>
      <c r="P15" s="360">
        <v>0</v>
      </c>
      <c r="Q15" s="360">
        <v>-2800</v>
      </c>
      <c r="V15" s="117" t="s">
        <v>400</v>
      </c>
      <c r="W15" s="120"/>
      <c r="X15" s="119">
        <v>4204864000</v>
      </c>
      <c r="Z15" s="4"/>
      <c r="AA15" s="4"/>
    </row>
    <row r="16" spans="1:27" ht="21.75" customHeight="1">
      <c r="A16" s="91">
        <v>2012</v>
      </c>
      <c r="B16" s="60" t="s">
        <v>285</v>
      </c>
      <c r="C16" s="360">
        <v>0</v>
      </c>
      <c r="D16" s="356">
        <v>81152.623999999996</v>
      </c>
      <c r="E16" s="362">
        <v>77993</v>
      </c>
      <c r="F16" s="360">
        <v>-2791</v>
      </c>
      <c r="G16" s="360">
        <v>5951</v>
      </c>
      <c r="H16" s="360">
        <v>0</v>
      </c>
      <c r="I16" s="360">
        <v>0</v>
      </c>
      <c r="J16" s="360">
        <v>625584</v>
      </c>
      <c r="K16" s="360">
        <v>189452</v>
      </c>
      <c r="L16" s="360">
        <v>-55555</v>
      </c>
      <c r="M16" s="360">
        <v>369456</v>
      </c>
      <c r="N16" s="360">
        <v>8815</v>
      </c>
      <c r="O16" s="360">
        <v>-16979</v>
      </c>
      <c r="P16" s="360">
        <v>0</v>
      </c>
      <c r="Q16" s="360">
        <v>-2620</v>
      </c>
      <c r="V16" s="117" t="s">
        <v>401</v>
      </c>
      <c r="W16" s="120"/>
      <c r="X16" s="119">
        <v>-3210000</v>
      </c>
      <c r="Z16" s="4"/>
      <c r="AA16" s="4"/>
    </row>
    <row r="17" spans="1:27" ht="21.75" customHeight="1">
      <c r="A17" s="91" t="s">
        <v>313</v>
      </c>
      <c r="B17" s="42" t="s">
        <v>284</v>
      </c>
      <c r="C17" s="360">
        <v>0</v>
      </c>
      <c r="D17" s="356">
        <v>-141471</v>
      </c>
      <c r="E17" s="362">
        <v>-149738</v>
      </c>
      <c r="F17" s="360">
        <v>759</v>
      </c>
      <c r="G17" s="360">
        <v>7508</v>
      </c>
      <c r="H17" s="360">
        <v>0</v>
      </c>
      <c r="I17" s="360">
        <v>0</v>
      </c>
      <c r="J17" s="360">
        <v>162040</v>
      </c>
      <c r="K17" s="360">
        <v>1709</v>
      </c>
      <c r="L17" s="360">
        <v>-574922</v>
      </c>
      <c r="M17" s="360">
        <v>-186153</v>
      </c>
      <c r="N17" s="360">
        <v>12544</v>
      </c>
      <c r="O17" s="360">
        <v>-32897</v>
      </c>
      <c r="P17" s="360">
        <v>-624</v>
      </c>
      <c r="Q17" s="360">
        <v>661</v>
      </c>
      <c r="V17" s="117" t="s">
        <v>402</v>
      </c>
      <c r="W17" s="120"/>
      <c r="X17" s="119">
        <v>-6177000</v>
      </c>
      <c r="Z17" s="4"/>
      <c r="AA17" s="4"/>
    </row>
    <row r="18" spans="1:27" ht="21.75" customHeight="1">
      <c r="A18" s="91">
        <v>2013</v>
      </c>
      <c r="B18" s="60" t="s">
        <v>285</v>
      </c>
      <c r="C18" s="360">
        <v>0</v>
      </c>
      <c r="D18" s="356">
        <v>-16631.839</v>
      </c>
      <c r="E18" s="362">
        <v>-50016</v>
      </c>
      <c r="F18" s="360">
        <v>21273</v>
      </c>
      <c r="G18" s="360">
        <v>12112</v>
      </c>
      <c r="H18" s="360">
        <v>0</v>
      </c>
      <c r="I18" s="360">
        <v>0</v>
      </c>
      <c r="J18" s="360">
        <v>483124</v>
      </c>
      <c r="K18" s="360">
        <v>36965</v>
      </c>
      <c r="L18" s="360">
        <v>159982</v>
      </c>
      <c r="M18" s="360">
        <v>287621</v>
      </c>
      <c r="N18" s="360">
        <v>18199</v>
      </c>
      <c r="O18" s="360">
        <v>-14174</v>
      </c>
      <c r="P18" s="360">
        <v>13377</v>
      </c>
      <c r="Q18" s="360">
        <v>3303</v>
      </c>
      <c r="V18" s="117" t="s">
        <v>403</v>
      </c>
      <c r="W18" s="120"/>
      <c r="X18" s="119">
        <v>1475000</v>
      </c>
      <c r="Z18" s="4"/>
      <c r="AA18" s="4"/>
    </row>
    <row r="19" spans="1:27" ht="21.75" customHeight="1">
      <c r="A19" s="91" t="s">
        <v>314</v>
      </c>
      <c r="B19" s="42" t="s">
        <v>284</v>
      </c>
      <c r="C19" s="360">
        <v>0</v>
      </c>
      <c r="D19" s="356">
        <v>-97788</v>
      </c>
      <c r="E19" s="362">
        <v>-161223</v>
      </c>
      <c r="F19" s="360">
        <v>63293</v>
      </c>
      <c r="G19" s="360">
        <v>142</v>
      </c>
      <c r="H19" s="360">
        <v>0</v>
      </c>
      <c r="I19" s="360">
        <v>-4800</v>
      </c>
      <c r="J19" s="360">
        <v>-289128</v>
      </c>
      <c r="K19" s="360">
        <v>39194</v>
      </c>
      <c r="L19" s="360">
        <v>-368603</v>
      </c>
      <c r="M19" s="360">
        <v>24486</v>
      </c>
      <c r="N19" s="360">
        <v>7980</v>
      </c>
      <c r="O19" s="360">
        <v>-30595</v>
      </c>
      <c r="P19" s="360">
        <v>-19600</v>
      </c>
      <c r="Q19" s="360">
        <v>371</v>
      </c>
      <c r="S19" s="149"/>
      <c r="V19" s="117" t="s">
        <v>404</v>
      </c>
      <c r="W19" s="120"/>
      <c r="X19" s="119">
        <v>-60969000</v>
      </c>
      <c r="Z19" s="4"/>
      <c r="AA19" s="4"/>
    </row>
    <row r="20" spans="1:27" ht="21.75" customHeight="1">
      <c r="A20" s="91">
        <v>2014</v>
      </c>
      <c r="B20" s="60" t="s">
        <v>285</v>
      </c>
      <c r="C20" s="360">
        <v>0</v>
      </c>
      <c r="D20" s="356">
        <v>187490.571</v>
      </c>
      <c r="E20" s="362">
        <v>112890.50599999999</v>
      </c>
      <c r="F20" s="360">
        <v>63483</v>
      </c>
      <c r="G20" s="360">
        <v>11117.065000000001</v>
      </c>
      <c r="H20" s="360">
        <v>0</v>
      </c>
      <c r="I20" s="360">
        <v>-3564</v>
      </c>
      <c r="J20" s="360">
        <v>-360933</v>
      </c>
      <c r="K20" s="360">
        <v>28032</v>
      </c>
      <c r="L20" s="360">
        <v>98339</v>
      </c>
      <c r="M20" s="360">
        <v>-20717.656999999999</v>
      </c>
      <c r="N20" s="360">
        <v>20779</v>
      </c>
      <c r="O20" s="360">
        <v>-31196</v>
      </c>
      <c r="P20" s="360">
        <v>1125</v>
      </c>
      <c r="Q20" s="360">
        <v>1062</v>
      </c>
      <c r="S20" s="149"/>
      <c r="V20" s="117" t="s">
        <v>405</v>
      </c>
      <c r="W20" s="120"/>
      <c r="X20" s="119">
        <v>302391000</v>
      </c>
      <c r="Z20" s="4"/>
      <c r="AA20" s="4"/>
    </row>
    <row r="21" spans="1:27" ht="21.75" customHeight="1">
      <c r="A21" s="91" t="s">
        <v>315</v>
      </c>
      <c r="B21" s="42" t="s">
        <v>284</v>
      </c>
      <c r="C21" s="360">
        <v>12762</v>
      </c>
      <c r="D21" s="356">
        <v>57958</v>
      </c>
      <c r="E21" s="362">
        <v>-70157</v>
      </c>
      <c r="F21" s="360">
        <v>132609</v>
      </c>
      <c r="G21" s="360">
        <v>-4494</v>
      </c>
      <c r="H21" s="360">
        <v>0</v>
      </c>
      <c r="I21" s="360">
        <v>-4500</v>
      </c>
      <c r="J21" s="356">
        <v>-345266</v>
      </c>
      <c r="K21" s="360">
        <v>22049</v>
      </c>
      <c r="L21" s="360">
        <v>-781744</v>
      </c>
      <c r="M21" s="360">
        <v>824</v>
      </c>
      <c r="N21" s="360">
        <v>8287</v>
      </c>
      <c r="O21" s="360">
        <v>-36658</v>
      </c>
      <c r="P21" s="360">
        <v>-32793</v>
      </c>
      <c r="Q21" s="360">
        <v>291</v>
      </c>
      <c r="S21" s="149"/>
      <c r="V21" s="117" t="s">
        <v>406</v>
      </c>
      <c r="W21" s="120"/>
      <c r="X21" s="119">
        <v>116313000</v>
      </c>
      <c r="Z21" s="4"/>
      <c r="AA21" s="4"/>
    </row>
    <row r="22" spans="1:27" ht="21.75" customHeight="1">
      <c r="A22" s="91">
        <v>2015</v>
      </c>
      <c r="B22" s="60" t="s">
        <v>285</v>
      </c>
      <c r="C22" s="360">
        <v>49629.154999999999</v>
      </c>
      <c r="D22" s="356">
        <v>56391.156000000003</v>
      </c>
      <c r="E22" s="362">
        <v>-72322.611000000004</v>
      </c>
      <c r="F22" s="360">
        <v>131153.63500000001</v>
      </c>
      <c r="G22" s="360">
        <v>-2439.8679999999999</v>
      </c>
      <c r="H22" s="360">
        <v>0</v>
      </c>
      <c r="I22" s="360">
        <v>-4194.0730000000003</v>
      </c>
      <c r="J22" s="360">
        <v>23643.370999999999</v>
      </c>
      <c r="K22" s="360">
        <v>-13720.496999999999</v>
      </c>
      <c r="L22" s="360">
        <v>-575784.06200000003</v>
      </c>
      <c r="M22" s="360">
        <v>795470.22199999995</v>
      </c>
      <c r="N22" s="360">
        <v>17691.333999999999</v>
      </c>
      <c r="O22" s="360">
        <v>-32735.773000000001</v>
      </c>
      <c r="P22" s="360">
        <v>-18092.335999999999</v>
      </c>
      <c r="Q22" s="360">
        <v>-1904.44</v>
      </c>
      <c r="S22" s="149"/>
      <c r="V22" s="121" t="s">
        <v>419</v>
      </c>
      <c r="W22" s="125"/>
      <c r="X22" s="114">
        <v>-1518335000</v>
      </c>
      <c r="Y22" s="114">
        <f>SUM(Y23:Y45)</f>
        <v>-1483878089</v>
      </c>
      <c r="Z22" s="4"/>
      <c r="AA22" s="4"/>
    </row>
    <row r="23" spans="1:27" ht="21.75" customHeight="1">
      <c r="A23" s="91" t="s">
        <v>308</v>
      </c>
      <c r="B23" s="42" t="s">
        <v>480</v>
      </c>
      <c r="C23" s="358">
        <v>11429</v>
      </c>
      <c r="D23" s="356">
        <f t="shared" ref="D23" si="0">SUM(E23:H23)</f>
        <v>-13815</v>
      </c>
      <c r="E23" s="355">
        <v>-70498</v>
      </c>
      <c r="F23" s="355">
        <v>35607</v>
      </c>
      <c r="G23" s="355">
        <v>-1052</v>
      </c>
      <c r="H23" s="355">
        <v>22128</v>
      </c>
      <c r="I23" s="355">
        <v>-4500</v>
      </c>
      <c r="J23" s="355">
        <v>-85474</v>
      </c>
      <c r="K23" s="355">
        <v>3445</v>
      </c>
      <c r="L23" s="355">
        <v>-666356</v>
      </c>
      <c r="M23" s="355">
        <v>6458</v>
      </c>
      <c r="N23" s="355">
        <v>18994</v>
      </c>
      <c r="O23" s="355">
        <v>-36944</v>
      </c>
      <c r="P23" s="355">
        <v>-20382</v>
      </c>
      <c r="Q23" s="355">
        <v>341</v>
      </c>
      <c r="S23" s="149"/>
      <c r="V23" s="117" t="s">
        <v>420</v>
      </c>
      <c r="W23" s="125"/>
      <c r="X23" s="119">
        <v>-1343000</v>
      </c>
      <c r="Y23" s="119">
        <v>-1207570</v>
      </c>
      <c r="Z23" s="4"/>
      <c r="AA23" s="4"/>
    </row>
    <row r="24" spans="1:27" ht="21.75" customHeight="1">
      <c r="A24" s="91">
        <v>2016</v>
      </c>
      <c r="B24" s="60" t="s">
        <v>292</v>
      </c>
      <c r="C24" s="358">
        <v>47373.330999999998</v>
      </c>
      <c r="D24" s="356">
        <f>SUM(E24:H24)</f>
        <v>110648.90000000001</v>
      </c>
      <c r="E24" s="355">
        <v>61992.805999999997</v>
      </c>
      <c r="F24" s="355">
        <v>40849.962</v>
      </c>
      <c r="G24" s="355">
        <v>-122.77500000000001</v>
      </c>
      <c r="H24" s="355">
        <v>7928.9070000000002</v>
      </c>
      <c r="I24" s="355">
        <v>-4715.9399999999996</v>
      </c>
      <c r="J24" s="355">
        <v>57096.834999999999</v>
      </c>
      <c r="K24" s="355">
        <v>-3175.2719999999999</v>
      </c>
      <c r="L24" s="355">
        <v>-148092.09299999999</v>
      </c>
      <c r="M24" s="355">
        <v>146096.98000000001</v>
      </c>
      <c r="N24" s="355">
        <v>26269.22</v>
      </c>
      <c r="O24" s="355">
        <v>-24199.967000000001</v>
      </c>
      <c r="P24" s="355">
        <v>1757.9559999999999</v>
      </c>
      <c r="Q24" s="355">
        <v>649.64800000000002</v>
      </c>
      <c r="S24" s="149"/>
      <c r="V24" s="117" t="s">
        <v>414</v>
      </c>
      <c r="W24" s="125"/>
      <c r="X24" s="119">
        <v>-1159000</v>
      </c>
      <c r="Y24" s="119">
        <v>569056</v>
      </c>
      <c r="Z24" s="4"/>
      <c r="AA24" s="4"/>
    </row>
    <row r="25" spans="1:27" ht="21.75" customHeight="1">
      <c r="A25" s="204" t="s">
        <v>471</v>
      </c>
      <c r="B25" s="78" t="s">
        <v>480</v>
      </c>
      <c r="C25" s="302">
        <v>2473</v>
      </c>
      <c r="D25" s="359">
        <v>21236</v>
      </c>
      <c r="E25" s="359" t="s">
        <v>910</v>
      </c>
      <c r="F25" s="359" t="s">
        <v>910</v>
      </c>
      <c r="G25" s="359" t="s">
        <v>910</v>
      </c>
      <c r="H25" s="359" t="s">
        <v>910</v>
      </c>
      <c r="I25" s="359">
        <v>-5800</v>
      </c>
      <c r="J25" s="359">
        <v>-80445</v>
      </c>
      <c r="K25" s="359">
        <v>119740</v>
      </c>
      <c r="L25" s="359">
        <v>-254723</v>
      </c>
      <c r="M25" s="359">
        <v>-271443</v>
      </c>
      <c r="N25" s="359">
        <v>-9396</v>
      </c>
      <c r="O25" s="359">
        <v>-36395</v>
      </c>
      <c r="P25" s="359">
        <v>-14267</v>
      </c>
      <c r="Q25" s="359">
        <v>-1159</v>
      </c>
      <c r="V25" s="117" t="s">
        <v>421</v>
      </c>
      <c r="W25" s="125"/>
      <c r="X25" s="119">
        <v>-271443000</v>
      </c>
      <c r="Y25" s="119">
        <v>-882366003</v>
      </c>
      <c r="Z25" s="4"/>
      <c r="AA25" s="4"/>
    </row>
    <row r="26" spans="1:27" ht="21.75" customHeight="1">
      <c r="A26" s="205">
        <v>2017</v>
      </c>
      <c r="B26" s="50" t="s">
        <v>292</v>
      </c>
      <c r="C26" s="302">
        <f>31026869/1000</f>
        <v>31026.868999999999</v>
      </c>
      <c r="D26" s="302">
        <f>105799917/1000</f>
        <v>105799.917</v>
      </c>
      <c r="E26" s="302" t="s">
        <v>910</v>
      </c>
      <c r="F26" s="302" t="s">
        <v>910</v>
      </c>
      <c r="G26" s="302" t="s">
        <v>910</v>
      </c>
      <c r="H26" s="302" t="s">
        <v>910</v>
      </c>
      <c r="I26" s="302">
        <f>-5613205/1000</f>
        <v>-5613.2049999999999</v>
      </c>
      <c r="J26" s="302">
        <f>-27166633/1000</f>
        <v>-27166.633000000002</v>
      </c>
      <c r="K26" s="302">
        <f>119297964/1000</f>
        <v>119297.96400000001</v>
      </c>
      <c r="L26" s="302">
        <f>75132923/1000</f>
        <v>75132.922999999995</v>
      </c>
      <c r="M26" s="302">
        <f>-882366003/1000</f>
        <v>-882366.00300000003</v>
      </c>
      <c r="N26" s="302">
        <f>2420134/1000</f>
        <v>2420.134</v>
      </c>
      <c r="O26" s="302">
        <f>-28280606/1000</f>
        <v>-28280.606</v>
      </c>
      <c r="P26" s="302">
        <f>-7458622/1000</f>
        <v>-7458.6220000000003</v>
      </c>
      <c r="Q26" s="302">
        <f>569056/1000</f>
        <v>569.05600000000004</v>
      </c>
      <c r="V26" s="117" t="s">
        <v>412</v>
      </c>
      <c r="W26" s="125"/>
      <c r="X26" s="119">
        <v>-9396000</v>
      </c>
      <c r="Y26" s="119">
        <v>2420134</v>
      </c>
      <c r="Z26" s="4"/>
      <c r="AA26" s="4"/>
    </row>
    <row r="27" spans="1:27" ht="21.75" customHeight="1">
      <c r="A27" s="203" t="s">
        <v>735</v>
      </c>
      <c r="B27" s="42" t="s">
        <v>284</v>
      </c>
      <c r="C27" s="302">
        <v>-12201</v>
      </c>
      <c r="D27" s="302">
        <v>-45332</v>
      </c>
      <c r="E27" s="357" t="s">
        <v>910</v>
      </c>
      <c r="F27" s="357" t="s">
        <v>910</v>
      </c>
      <c r="G27" s="357" t="s">
        <v>910</v>
      </c>
      <c r="H27" s="357" t="s">
        <v>8</v>
      </c>
      <c r="I27" s="302">
        <v>-5814</v>
      </c>
      <c r="J27" s="302">
        <v>36102</v>
      </c>
      <c r="K27" s="302">
        <v>-27665</v>
      </c>
      <c r="L27" s="302">
        <v>-470885</v>
      </c>
      <c r="M27" s="302">
        <v>3527</v>
      </c>
      <c r="N27" s="302">
        <v>-17855</v>
      </c>
      <c r="O27" s="363">
        <v>-37512</v>
      </c>
      <c r="P27" s="302">
        <v>-22681</v>
      </c>
      <c r="Q27" s="357">
        <v>317</v>
      </c>
      <c r="V27" s="450" t="s">
        <v>392</v>
      </c>
      <c r="W27" s="451"/>
      <c r="X27" s="114">
        <v>4701487000</v>
      </c>
      <c r="Z27" s="4"/>
      <c r="AA27" s="4"/>
    </row>
    <row r="28" spans="1:27" ht="21.75" customHeight="1" thickBot="1">
      <c r="A28" s="92">
        <v>2018</v>
      </c>
      <c r="B28" s="93" t="s">
        <v>285</v>
      </c>
      <c r="C28" s="361">
        <f>18701003/1000</f>
        <v>18701.003000000001</v>
      </c>
      <c r="D28" s="361">
        <f>-199239897/1000</f>
        <v>-199239.897</v>
      </c>
      <c r="E28" s="361" t="s">
        <v>910</v>
      </c>
      <c r="F28" s="361" t="s">
        <v>910</v>
      </c>
      <c r="G28" s="361" t="s">
        <v>910</v>
      </c>
      <c r="H28" s="361" t="s">
        <v>910</v>
      </c>
      <c r="I28" s="361">
        <f>-5583353/1000</f>
        <v>-5583.3530000000001</v>
      </c>
      <c r="J28" s="361">
        <f>161855443/1000</f>
        <v>161855.443</v>
      </c>
      <c r="K28" s="361">
        <f>-29141315/1000</f>
        <v>-29141.314999999999</v>
      </c>
      <c r="L28" s="361">
        <f>74396032/1000</f>
        <v>74396.032000000007</v>
      </c>
      <c r="M28" s="361">
        <f>-399870781/1000</f>
        <v>-399870.78100000002</v>
      </c>
      <c r="N28" s="361">
        <f>4095106/1000</f>
        <v>4095.1060000000002</v>
      </c>
      <c r="O28" s="361">
        <f>-19752823/1000</f>
        <v>-19752.823</v>
      </c>
      <c r="P28" s="361">
        <f>-38882763/1000</f>
        <v>-38882.762999999999</v>
      </c>
      <c r="Q28" s="361">
        <f>-919982/1000</f>
        <v>-919.98199999999997</v>
      </c>
      <c r="V28" s="115" t="s">
        <v>393</v>
      </c>
      <c r="W28" s="116"/>
      <c r="X28" s="114">
        <v>-205998000</v>
      </c>
      <c r="Z28" s="4"/>
      <c r="AA28" s="4"/>
    </row>
    <row r="29" spans="1:27" ht="13.5" customHeight="1">
      <c r="A29" s="4" t="s">
        <v>834</v>
      </c>
      <c r="B29" s="33"/>
      <c r="C29" s="248"/>
      <c r="D29" s="248"/>
      <c r="E29" s="248"/>
      <c r="F29" s="248"/>
      <c r="G29" s="248"/>
      <c r="H29" s="248"/>
      <c r="I29" s="248"/>
      <c r="J29" s="4" t="s">
        <v>840</v>
      </c>
      <c r="K29" s="248"/>
      <c r="L29" s="248"/>
      <c r="M29" s="248"/>
      <c r="N29" s="248"/>
      <c r="O29" s="248"/>
      <c r="P29" s="248"/>
      <c r="Q29" s="248"/>
      <c r="V29" s="117"/>
      <c r="W29" s="125"/>
      <c r="X29" s="119"/>
      <c r="Y29" s="119"/>
      <c r="Z29" s="4"/>
      <c r="AA29" s="4"/>
    </row>
    <row r="30" spans="1:27" ht="13.5" customHeight="1">
      <c r="A30" s="4" t="s">
        <v>835</v>
      </c>
      <c r="B30" s="33"/>
      <c r="C30" s="248"/>
      <c r="D30" s="248"/>
      <c r="E30" s="248"/>
      <c r="F30" s="248"/>
      <c r="G30" s="248"/>
      <c r="H30" s="248"/>
      <c r="I30" s="248"/>
      <c r="J30" s="4" t="s">
        <v>841</v>
      </c>
      <c r="K30" s="248"/>
      <c r="L30" s="248"/>
      <c r="M30" s="248"/>
      <c r="N30" s="248"/>
      <c r="O30" s="248"/>
      <c r="P30" s="248"/>
      <c r="Q30" s="248"/>
      <c r="V30" s="117"/>
      <c r="W30" s="125"/>
      <c r="X30" s="119"/>
      <c r="Y30" s="119"/>
      <c r="Z30" s="4"/>
      <c r="AA30" s="4"/>
    </row>
    <row r="31" spans="1:27" ht="13.5" customHeight="1">
      <c r="A31" s="4" t="s">
        <v>836</v>
      </c>
      <c r="B31" s="33"/>
      <c r="C31" s="248"/>
      <c r="D31" s="248"/>
      <c r="E31" s="248"/>
      <c r="F31" s="248"/>
      <c r="G31" s="248"/>
      <c r="H31" s="248"/>
      <c r="I31" s="248"/>
      <c r="J31" s="4" t="s">
        <v>578</v>
      </c>
      <c r="K31" s="248"/>
      <c r="L31" s="248"/>
      <c r="M31" s="248"/>
      <c r="N31" s="248"/>
      <c r="O31" s="248"/>
      <c r="P31" s="248"/>
      <c r="Q31" s="248"/>
      <c r="V31" s="117"/>
      <c r="W31" s="125"/>
      <c r="X31" s="119"/>
      <c r="Y31" s="119"/>
      <c r="Z31" s="4"/>
      <c r="AA31" s="4"/>
    </row>
    <row r="32" spans="1:27" ht="13.5" customHeight="1">
      <c r="A32" s="4" t="s">
        <v>837</v>
      </c>
      <c r="B32" s="33"/>
      <c r="C32" s="248"/>
      <c r="D32" s="248"/>
      <c r="E32" s="248"/>
      <c r="F32" s="248"/>
      <c r="G32" s="248"/>
      <c r="H32" s="248"/>
      <c r="I32" s="248"/>
      <c r="J32" s="4" t="s">
        <v>842</v>
      </c>
      <c r="K32" s="248"/>
      <c r="L32" s="248"/>
      <c r="M32" s="248"/>
      <c r="N32" s="248"/>
      <c r="O32" s="248"/>
      <c r="P32" s="248"/>
      <c r="Q32" s="248"/>
      <c r="V32" s="117"/>
      <c r="W32" s="125"/>
      <c r="X32" s="119"/>
      <c r="Y32" s="119"/>
      <c r="Z32" s="4"/>
      <c r="AA32" s="4"/>
    </row>
    <row r="33" spans="1:27" ht="13.5" customHeight="1">
      <c r="A33" s="4" t="s">
        <v>838</v>
      </c>
      <c r="B33" s="33"/>
      <c r="C33" s="248"/>
      <c r="D33" s="248"/>
      <c r="E33" s="248"/>
      <c r="F33" s="248"/>
      <c r="G33" s="248"/>
      <c r="H33" s="248"/>
      <c r="I33" s="248"/>
      <c r="J33" s="4" t="s">
        <v>843</v>
      </c>
      <c r="K33" s="248"/>
      <c r="L33" s="248"/>
      <c r="M33" s="248"/>
      <c r="N33" s="248"/>
      <c r="O33" s="248"/>
      <c r="P33" s="248"/>
      <c r="Q33" s="248"/>
      <c r="V33" s="117"/>
      <c r="W33" s="125"/>
      <c r="X33" s="119"/>
      <c r="Y33" s="119"/>
      <c r="Z33" s="4"/>
      <c r="AA33" s="4"/>
    </row>
    <row r="34" spans="1:27" ht="13.5" customHeight="1">
      <c r="A34" s="40" t="s">
        <v>839</v>
      </c>
      <c r="B34" s="33"/>
      <c r="C34" s="248"/>
      <c r="D34" s="248"/>
      <c r="E34" s="248"/>
      <c r="F34" s="248"/>
      <c r="G34" s="248"/>
      <c r="H34" s="248"/>
      <c r="I34" s="248"/>
      <c r="J34" s="4" t="s">
        <v>844</v>
      </c>
      <c r="K34" s="248"/>
      <c r="L34" s="248"/>
      <c r="M34" s="248"/>
      <c r="N34" s="248"/>
      <c r="O34" s="248"/>
      <c r="P34" s="248"/>
      <c r="Q34" s="248"/>
      <c r="V34" s="117"/>
      <c r="W34" s="125"/>
      <c r="X34" s="119"/>
      <c r="Y34" s="119"/>
      <c r="Z34" s="4"/>
      <c r="AA34" s="4"/>
    </row>
    <row r="35" spans="1:27" s="40" customFormat="1" ht="13.5" customHeight="1">
      <c r="A35" s="40" t="s">
        <v>581</v>
      </c>
      <c r="J35" s="40" t="s">
        <v>845</v>
      </c>
      <c r="V35" s="117" t="s">
        <v>411</v>
      </c>
      <c r="W35" s="125"/>
      <c r="X35" s="126">
        <v>-254723000</v>
      </c>
      <c r="Y35" s="126">
        <v>75132923</v>
      </c>
    </row>
    <row r="36" spans="1:27" s="40" customFormat="1" ht="13.5" customHeight="1">
      <c r="J36" s="40" t="s">
        <v>579</v>
      </c>
      <c r="V36" s="117" t="s">
        <v>407</v>
      </c>
      <c r="W36" s="125"/>
      <c r="X36" s="126">
        <v>-36395000</v>
      </c>
      <c r="Y36" s="126">
        <v>-28280606</v>
      </c>
    </row>
    <row r="37" spans="1:27" ht="13.5" customHeight="1">
      <c r="J37" s="4" t="s">
        <v>580</v>
      </c>
      <c r="V37" s="117" t="s">
        <v>413</v>
      </c>
      <c r="W37" s="125"/>
      <c r="X37" s="119">
        <v>-14267000</v>
      </c>
      <c r="Y37" s="119">
        <v>-7458622</v>
      </c>
      <c r="Z37" s="4"/>
      <c r="AA37" s="4"/>
    </row>
    <row r="38" spans="1:27" ht="13.5" customHeight="1">
      <c r="V38" s="117" t="s">
        <v>422</v>
      </c>
      <c r="W38" s="120"/>
      <c r="X38" s="119">
        <v>-21065000</v>
      </c>
      <c r="Y38" s="119">
        <v>21095693</v>
      </c>
      <c r="Z38" s="4"/>
      <c r="AA38" s="4"/>
    </row>
    <row r="39" spans="1:27" ht="13.5" customHeight="1">
      <c r="V39" s="117" t="s">
        <v>472</v>
      </c>
      <c r="W39" s="120"/>
      <c r="X39" s="119">
        <v>21236000</v>
      </c>
      <c r="Y39" s="119">
        <v>105799917</v>
      </c>
      <c r="Z39" s="4"/>
      <c r="AA39" s="4"/>
    </row>
    <row r="40" spans="1:27" ht="13.5" customHeight="1">
      <c r="A40" s="4"/>
      <c r="B40" s="4"/>
      <c r="V40" s="117" t="s">
        <v>408</v>
      </c>
      <c r="W40" s="127"/>
      <c r="X40" s="119">
        <v>-80445000</v>
      </c>
      <c r="Y40" s="119">
        <v>-27166633</v>
      </c>
      <c r="Z40" s="4"/>
      <c r="AA40" s="4"/>
    </row>
    <row r="41" spans="1:27" ht="15.75">
      <c r="A41" s="4"/>
      <c r="B41" s="4"/>
      <c r="V41" s="117" t="s">
        <v>409</v>
      </c>
      <c r="W41" s="120"/>
      <c r="X41" s="119">
        <v>119740000</v>
      </c>
      <c r="Y41" s="119">
        <v>119297964</v>
      </c>
      <c r="Z41" s="4"/>
      <c r="AA41" s="4"/>
    </row>
    <row r="42" spans="1:27" ht="39" hidden="1">
      <c r="A42" s="4"/>
      <c r="B42" s="4"/>
      <c r="C42" s="122" t="s">
        <v>423</v>
      </c>
      <c r="D42" s="128" t="s">
        <v>472</v>
      </c>
      <c r="E42" s="113"/>
      <c r="F42" s="113"/>
      <c r="I42" s="122" t="s">
        <v>410</v>
      </c>
      <c r="J42" s="122" t="s">
        <v>408</v>
      </c>
      <c r="K42" s="122" t="s">
        <v>409</v>
      </c>
      <c r="L42" s="122" t="s">
        <v>411</v>
      </c>
      <c r="M42" s="122" t="s">
        <v>473</v>
      </c>
      <c r="N42" s="122" t="s">
        <v>412</v>
      </c>
      <c r="O42" s="122" t="s">
        <v>407</v>
      </c>
      <c r="P42" s="122" t="s">
        <v>413</v>
      </c>
      <c r="Q42" s="122" t="s">
        <v>414</v>
      </c>
      <c r="V42" s="117" t="s">
        <v>410</v>
      </c>
      <c r="W42" s="129"/>
      <c r="X42" s="119">
        <v>-5800000</v>
      </c>
      <c r="Y42" s="119">
        <v>-5613205</v>
      </c>
      <c r="Z42" s="4"/>
      <c r="AA42" s="4"/>
    </row>
    <row r="43" spans="1:27" ht="15.75">
      <c r="A43" s="4"/>
      <c r="B43" s="4"/>
      <c r="V43" s="117" t="s">
        <v>424</v>
      </c>
      <c r="W43" s="129"/>
      <c r="X43" s="119">
        <v>-630000</v>
      </c>
      <c r="Y43" s="119">
        <v>-518247</v>
      </c>
      <c r="Z43" s="4"/>
      <c r="AA43" s="4"/>
    </row>
    <row r="44" spans="1:27" ht="15.75">
      <c r="A44" s="4"/>
      <c r="B44" s="4"/>
      <c r="V44" s="117" t="s">
        <v>425</v>
      </c>
      <c r="W44" s="129"/>
      <c r="X44" s="119">
        <v>2473000</v>
      </c>
      <c r="Y44" s="119">
        <v>31026869</v>
      </c>
      <c r="Z44" s="4"/>
      <c r="AA44" s="4"/>
    </row>
    <row r="45" spans="1:27" ht="15.75">
      <c r="A45" s="4"/>
      <c r="B45" s="4"/>
      <c r="V45" s="130" t="s">
        <v>426</v>
      </c>
      <c r="W45" s="131"/>
      <c r="X45" s="119">
        <v>-965118000</v>
      </c>
      <c r="Y45" s="119">
        <v>-886609759</v>
      </c>
      <c r="Z45" s="4"/>
      <c r="AA45" s="4"/>
    </row>
    <row r="50" spans="3:14">
      <c r="C50" s="41"/>
    </row>
    <row r="51" spans="3:14">
      <c r="C51" s="41"/>
    </row>
    <row r="52" spans="3:14">
      <c r="C52" s="41"/>
    </row>
    <row r="53" spans="3:14">
      <c r="C53" s="41"/>
      <c r="F53" s="41"/>
      <c r="N53" s="41"/>
    </row>
    <row r="54" spans="3:14">
      <c r="C54" s="41"/>
    </row>
    <row r="55" spans="3:14">
      <c r="N55" s="41"/>
    </row>
    <row r="76" spans="3:12">
      <c r="C76" s="40"/>
      <c r="L76" s="40"/>
    </row>
    <row r="77" spans="3:12">
      <c r="C77" s="40"/>
      <c r="L77" s="40"/>
    </row>
  </sheetData>
  <sheetProtection formatCells="0" formatRows="0" insertRows="0" deleteRows="0"/>
  <mergeCells count="19">
    <mergeCell ref="N6:N7"/>
    <mergeCell ref="O6:O7"/>
    <mergeCell ref="Q6:Q7"/>
    <mergeCell ref="P6:P7"/>
    <mergeCell ref="D6:H6"/>
    <mergeCell ref="C6:C7"/>
    <mergeCell ref="V27:W27"/>
    <mergeCell ref="A2:I2"/>
    <mergeCell ref="A4:B8"/>
    <mergeCell ref="J2:Q2"/>
    <mergeCell ref="C4:H4"/>
    <mergeCell ref="C5:H5"/>
    <mergeCell ref="J4:Q4"/>
    <mergeCell ref="J5:Q5"/>
    <mergeCell ref="J6:J7"/>
    <mergeCell ref="K6:K7"/>
    <mergeCell ref="I6:I7"/>
    <mergeCell ref="L6:L7"/>
    <mergeCell ref="M6:M7"/>
  </mergeCells>
  <phoneticPr fontId="2" type="noConversion"/>
  <conditionalFormatting sqref="J33:J37">
    <cfRule type="duplicateValues" dxfId="0" priority="1"/>
  </conditionalFormatting>
  <pageMargins left="0.6692913385826772" right="0.6692913385826772" top="0.6692913385826772" bottom="0.6692913385826772" header="0.27559055118110237" footer="0.27559055118110237"/>
  <pageSetup paperSize="9" firstPageNumber="2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4"/>
  <sheetViews>
    <sheetView showGridLines="0" view="pageBreakPreview" zoomScale="70" zoomScaleNormal="120" zoomScaleSheetLayoutView="70" workbookViewId="0">
      <pane xSplit="2" ySplit="6" topLeftCell="C22" activePane="bottomRight" state="frozen"/>
      <selection activeCell="P17" sqref="P17"/>
      <selection pane="topRight" activeCell="P17" sqref="P17"/>
      <selection pane="bottomLeft" activeCell="P17" sqref="P17"/>
      <selection pane="bottomRight" activeCell="AO23" sqref="AO23"/>
    </sheetView>
  </sheetViews>
  <sheetFormatPr defaultColWidth="9" defaultRowHeight="12.75"/>
  <cols>
    <col min="1" max="1" width="6.625" style="267" customWidth="1"/>
    <col min="2" max="2" width="17.125" style="267" customWidth="1"/>
    <col min="3" max="7" width="12.875" style="10" customWidth="1"/>
    <col min="8" max="8" width="14.375" style="10" customWidth="1"/>
    <col min="9" max="9" width="14.625" style="10" customWidth="1"/>
    <col min="10" max="10" width="15.375" style="10" customWidth="1"/>
    <col min="11" max="13" width="14.625" style="10" customWidth="1"/>
    <col min="14" max="15" width="9" style="10"/>
    <col min="16" max="38" width="0" style="10" hidden="1" customWidth="1"/>
    <col min="39" max="16384" width="9" style="10"/>
  </cols>
  <sheetData>
    <row r="1" spans="1:38" ht="18" customHeight="1">
      <c r="A1" s="31" t="s">
        <v>182</v>
      </c>
      <c r="B1" s="47"/>
      <c r="C1" s="47"/>
      <c r="D1" s="267"/>
      <c r="E1" s="267"/>
      <c r="F1" s="267"/>
      <c r="G1" s="267"/>
      <c r="H1" s="267"/>
      <c r="I1" s="267"/>
      <c r="J1" s="267"/>
      <c r="K1" s="267"/>
      <c r="L1" s="267"/>
      <c r="M1" s="38" t="s">
        <v>0</v>
      </c>
    </row>
    <row r="2" spans="1:38" s="17" customFormat="1" ht="24.75" customHeight="1">
      <c r="A2" s="364" t="s">
        <v>375</v>
      </c>
      <c r="B2" s="364"/>
      <c r="C2" s="364"/>
      <c r="D2" s="364"/>
      <c r="E2" s="364"/>
      <c r="F2" s="364"/>
      <c r="G2" s="364"/>
      <c r="H2" s="364" t="s">
        <v>47</v>
      </c>
      <c r="I2" s="374"/>
      <c r="J2" s="374"/>
      <c r="K2" s="374"/>
      <c r="L2" s="374"/>
      <c r="M2" s="374"/>
    </row>
    <row r="3" spans="1:38" ht="19.5" customHeight="1">
      <c r="A3" s="373" t="s">
        <v>525</v>
      </c>
      <c r="B3" s="373"/>
      <c r="C3" s="373"/>
      <c r="D3" s="373"/>
      <c r="E3" s="373"/>
      <c r="F3" s="373"/>
      <c r="G3" s="373"/>
      <c r="H3" s="373" t="s">
        <v>46</v>
      </c>
      <c r="I3" s="373"/>
      <c r="J3" s="373"/>
      <c r="K3" s="373"/>
      <c r="L3" s="373"/>
      <c r="M3" s="373"/>
    </row>
    <row r="4" spans="1:38" ht="15" customHeight="1" thickBot="1">
      <c r="A4" s="48"/>
      <c r="B4" s="48"/>
      <c r="C4" s="49"/>
      <c r="D4" s="49"/>
      <c r="E4" s="49"/>
      <c r="F4" s="49"/>
      <c r="G4" s="51" t="s">
        <v>184</v>
      </c>
      <c r="H4" s="49"/>
      <c r="I4" s="49"/>
      <c r="J4" s="49"/>
      <c r="K4" s="53"/>
      <c r="L4" s="53"/>
      <c r="M4" s="51" t="s">
        <v>1</v>
      </c>
    </row>
    <row r="5" spans="1:38" ht="39.75" customHeight="1">
      <c r="A5" s="375" t="s">
        <v>316</v>
      </c>
      <c r="B5" s="376"/>
      <c r="C5" s="285" t="s">
        <v>521</v>
      </c>
      <c r="D5" s="286" t="s">
        <v>362</v>
      </c>
      <c r="E5" s="275" t="s">
        <v>363</v>
      </c>
      <c r="F5" s="275" t="s">
        <v>364</v>
      </c>
      <c r="G5" s="286" t="s">
        <v>526</v>
      </c>
      <c r="H5" s="54" t="s">
        <v>527</v>
      </c>
      <c r="I5" s="286" t="s">
        <v>365</v>
      </c>
      <c r="J5" s="275" t="s">
        <v>366</v>
      </c>
      <c r="K5" s="275" t="s">
        <v>367</v>
      </c>
      <c r="L5" s="275" t="s">
        <v>368</v>
      </c>
      <c r="M5" s="282" t="s">
        <v>528</v>
      </c>
    </row>
    <row r="6" spans="1:38" s="14" customFormat="1" ht="45.75" customHeight="1" thickBot="1">
      <c r="A6" s="372" t="s">
        <v>45</v>
      </c>
      <c r="B6" s="366"/>
      <c r="C6" s="247" t="s">
        <v>2</v>
      </c>
      <c r="D6" s="288" t="s">
        <v>44</v>
      </c>
      <c r="E6" s="288" t="s">
        <v>43</v>
      </c>
      <c r="F6" s="288" t="s">
        <v>42</v>
      </c>
      <c r="G6" s="288" t="s">
        <v>41</v>
      </c>
      <c r="H6" s="246" t="s">
        <v>40</v>
      </c>
      <c r="I6" s="288" t="s">
        <v>39</v>
      </c>
      <c r="J6" s="288" t="s">
        <v>38</v>
      </c>
      <c r="K6" s="288" t="s">
        <v>37</v>
      </c>
      <c r="L6" s="288" t="s">
        <v>36</v>
      </c>
      <c r="M6" s="207" t="s">
        <v>35</v>
      </c>
    </row>
    <row r="7" spans="1:38" ht="26.25" customHeight="1">
      <c r="A7" s="49" t="s">
        <v>319</v>
      </c>
      <c r="B7" s="50" t="s">
        <v>317</v>
      </c>
      <c r="C7" s="304">
        <v>50880187</v>
      </c>
      <c r="D7" s="181">
        <v>24850546</v>
      </c>
      <c r="E7" s="181">
        <v>0</v>
      </c>
      <c r="F7" s="181">
        <v>1294543</v>
      </c>
      <c r="G7" s="181">
        <v>1337380</v>
      </c>
      <c r="H7" s="181">
        <v>0</v>
      </c>
      <c r="I7" s="182">
        <v>650229</v>
      </c>
      <c r="J7" s="181">
        <v>3892820</v>
      </c>
      <c r="K7" s="181">
        <v>18512615</v>
      </c>
      <c r="L7" s="182">
        <v>38350</v>
      </c>
      <c r="M7" s="181">
        <v>303704</v>
      </c>
      <c r="P7" s="10">
        <v>50880187</v>
      </c>
      <c r="Q7" s="10">
        <v>24850546</v>
      </c>
      <c r="R7" s="10" t="s">
        <v>4</v>
      </c>
      <c r="S7" s="10">
        <v>1294543</v>
      </c>
      <c r="T7" s="10">
        <v>1337380</v>
      </c>
      <c r="U7" s="10" t="s">
        <v>4</v>
      </c>
      <c r="V7" s="10">
        <v>650229</v>
      </c>
      <c r="W7" s="10">
        <v>3892820</v>
      </c>
      <c r="X7" s="10">
        <v>18512615</v>
      </c>
      <c r="Y7" s="10">
        <v>38350</v>
      </c>
      <c r="Z7" s="10">
        <v>303704</v>
      </c>
      <c r="AB7" s="12">
        <f t="shared" ref="AB7:AB25" si="0">P7-C7</f>
        <v>0</v>
      </c>
      <c r="AC7" s="12">
        <f t="shared" ref="AC7:AC25" si="1">Q7-D7</f>
        <v>0</v>
      </c>
      <c r="AD7" s="12" t="e">
        <f t="shared" ref="AD7:AD25" si="2">R7-E7</f>
        <v>#VALUE!</v>
      </c>
      <c r="AE7" s="12">
        <f t="shared" ref="AE7:AE25" si="3">S7-F7</f>
        <v>0</v>
      </c>
      <c r="AF7" s="12">
        <f t="shared" ref="AF7:AF25" si="4">T7-G7</f>
        <v>0</v>
      </c>
      <c r="AG7" s="12" t="e">
        <f t="shared" ref="AG7:AG25" si="5">U7-H7</f>
        <v>#VALUE!</v>
      </c>
      <c r="AH7" s="12">
        <f t="shared" ref="AH7:AH25" si="6">V7-I7</f>
        <v>0</v>
      </c>
      <c r="AI7" s="12">
        <f t="shared" ref="AI7:AI25" si="7">W7-J7</f>
        <v>0</v>
      </c>
      <c r="AJ7" s="12">
        <f t="shared" ref="AJ7:AJ25" si="8">X7-K7</f>
        <v>0</v>
      </c>
      <c r="AK7" s="12">
        <f t="shared" ref="AK7:AK25" si="9">Y7-L7</f>
        <v>0</v>
      </c>
      <c r="AL7" s="12">
        <f t="shared" ref="AL7:AL25" si="10">Z7-M7</f>
        <v>0</v>
      </c>
    </row>
    <row r="8" spans="1:38" ht="26.25" customHeight="1">
      <c r="A8" s="49">
        <v>2009</v>
      </c>
      <c r="B8" s="50" t="s">
        <v>318</v>
      </c>
      <c r="C8" s="304">
        <v>50880187</v>
      </c>
      <c r="D8" s="181">
        <v>24850546</v>
      </c>
      <c r="E8" s="181">
        <v>0</v>
      </c>
      <c r="F8" s="181">
        <v>1294543</v>
      </c>
      <c r="G8" s="181">
        <v>1337380</v>
      </c>
      <c r="H8" s="181">
        <v>0</v>
      </c>
      <c r="I8" s="182">
        <v>650229</v>
      </c>
      <c r="J8" s="181">
        <v>3892820</v>
      </c>
      <c r="K8" s="181">
        <v>18512615</v>
      </c>
      <c r="L8" s="182">
        <v>38350</v>
      </c>
      <c r="M8" s="181">
        <v>303704</v>
      </c>
      <c r="P8" s="10">
        <v>50880187</v>
      </c>
      <c r="Q8" s="10">
        <v>24850546</v>
      </c>
      <c r="R8" s="10" t="s">
        <v>4</v>
      </c>
      <c r="S8" s="10">
        <v>1294543</v>
      </c>
      <c r="T8" s="10">
        <v>1337380</v>
      </c>
      <c r="U8" s="10" t="s">
        <v>4</v>
      </c>
      <c r="V8" s="10">
        <v>650229</v>
      </c>
      <c r="W8" s="10">
        <v>3892820</v>
      </c>
      <c r="X8" s="10">
        <v>18512615</v>
      </c>
      <c r="Y8" s="10">
        <v>38350</v>
      </c>
      <c r="Z8" s="10">
        <v>303704</v>
      </c>
      <c r="AB8" s="12">
        <f t="shared" si="0"/>
        <v>0</v>
      </c>
      <c r="AC8" s="12">
        <f t="shared" si="1"/>
        <v>0</v>
      </c>
      <c r="AD8" s="12" t="e">
        <f t="shared" si="2"/>
        <v>#VALUE!</v>
      </c>
      <c r="AE8" s="12">
        <f t="shared" si="3"/>
        <v>0</v>
      </c>
      <c r="AF8" s="12">
        <f t="shared" si="4"/>
        <v>0</v>
      </c>
      <c r="AG8" s="12" t="e">
        <f t="shared" si="5"/>
        <v>#VALUE!</v>
      </c>
      <c r="AH8" s="12">
        <f t="shared" si="6"/>
        <v>0</v>
      </c>
      <c r="AI8" s="12">
        <f t="shared" si="7"/>
        <v>0</v>
      </c>
      <c r="AJ8" s="12">
        <f t="shared" si="8"/>
        <v>0</v>
      </c>
      <c r="AK8" s="12">
        <f t="shared" si="9"/>
        <v>0</v>
      </c>
      <c r="AL8" s="12">
        <f t="shared" si="10"/>
        <v>0</v>
      </c>
    </row>
    <row r="9" spans="1:38" ht="26.25" customHeight="1">
      <c r="A9" s="49" t="s">
        <v>320</v>
      </c>
      <c r="B9" s="50" t="s">
        <v>317</v>
      </c>
      <c r="C9" s="304">
        <v>51053002</v>
      </c>
      <c r="D9" s="181">
        <v>23929873</v>
      </c>
      <c r="E9" s="181">
        <v>0</v>
      </c>
      <c r="F9" s="181">
        <v>1267184</v>
      </c>
      <c r="G9" s="181">
        <v>1131357</v>
      </c>
      <c r="H9" s="181">
        <v>0</v>
      </c>
      <c r="I9" s="182">
        <v>954297</v>
      </c>
      <c r="J9" s="181">
        <v>3901648</v>
      </c>
      <c r="K9" s="181">
        <v>19574105</v>
      </c>
      <c r="L9" s="182">
        <v>66816</v>
      </c>
      <c r="M9" s="181">
        <v>227722</v>
      </c>
      <c r="P9" s="10">
        <v>51053002</v>
      </c>
      <c r="Q9" s="10">
        <v>23929873</v>
      </c>
      <c r="R9" s="10" t="s">
        <v>4</v>
      </c>
      <c r="S9" s="10">
        <v>1267184</v>
      </c>
      <c r="T9" s="10">
        <v>1131357</v>
      </c>
      <c r="U9" s="10" t="s">
        <v>4</v>
      </c>
      <c r="V9" s="10">
        <v>954297</v>
      </c>
      <c r="W9" s="10">
        <v>3901648</v>
      </c>
      <c r="X9" s="10">
        <v>19574105</v>
      </c>
      <c r="Y9" s="10">
        <v>66816</v>
      </c>
      <c r="Z9" s="10">
        <v>227722</v>
      </c>
      <c r="AB9" s="12">
        <f t="shared" si="0"/>
        <v>0</v>
      </c>
      <c r="AC9" s="12">
        <f t="shared" si="1"/>
        <v>0</v>
      </c>
      <c r="AD9" s="12" t="e">
        <f t="shared" si="2"/>
        <v>#VALUE!</v>
      </c>
      <c r="AE9" s="12">
        <f t="shared" si="3"/>
        <v>0</v>
      </c>
      <c r="AF9" s="12">
        <f t="shared" si="4"/>
        <v>0</v>
      </c>
      <c r="AG9" s="12" t="e">
        <f t="shared" si="5"/>
        <v>#VALUE!</v>
      </c>
      <c r="AH9" s="12">
        <f t="shared" si="6"/>
        <v>0</v>
      </c>
      <c r="AI9" s="12">
        <f t="shared" si="7"/>
        <v>0</v>
      </c>
      <c r="AJ9" s="12">
        <f t="shared" si="8"/>
        <v>0</v>
      </c>
      <c r="AK9" s="12">
        <f t="shared" si="9"/>
        <v>0</v>
      </c>
      <c r="AL9" s="12">
        <f t="shared" si="10"/>
        <v>0</v>
      </c>
    </row>
    <row r="10" spans="1:38" ht="26.25" customHeight="1">
      <c r="A10" s="49">
        <v>2010</v>
      </c>
      <c r="B10" s="50" t="s">
        <v>318</v>
      </c>
      <c r="C10" s="304">
        <v>51053002</v>
      </c>
      <c r="D10" s="181">
        <v>23929873</v>
      </c>
      <c r="E10" s="181">
        <v>0</v>
      </c>
      <c r="F10" s="181">
        <v>1267184</v>
      </c>
      <c r="G10" s="181">
        <v>1131357</v>
      </c>
      <c r="H10" s="181">
        <v>0</v>
      </c>
      <c r="I10" s="182">
        <v>954297</v>
      </c>
      <c r="J10" s="181">
        <v>3901648</v>
      </c>
      <c r="K10" s="181">
        <v>19574105</v>
      </c>
      <c r="L10" s="182">
        <v>66816</v>
      </c>
      <c r="M10" s="181">
        <v>227722</v>
      </c>
      <c r="P10" s="10">
        <v>51053002</v>
      </c>
      <c r="Q10" s="10">
        <v>23929873</v>
      </c>
      <c r="R10" s="10" t="s">
        <v>4</v>
      </c>
      <c r="S10" s="10">
        <v>1267184</v>
      </c>
      <c r="T10" s="10">
        <v>1131357</v>
      </c>
      <c r="U10" s="10" t="s">
        <v>4</v>
      </c>
      <c r="V10" s="10">
        <v>954297</v>
      </c>
      <c r="W10" s="10">
        <v>3901648</v>
      </c>
      <c r="X10" s="10">
        <v>19574105</v>
      </c>
      <c r="Y10" s="10">
        <v>66816</v>
      </c>
      <c r="Z10" s="10">
        <v>227722</v>
      </c>
      <c r="AB10" s="12">
        <f t="shared" si="0"/>
        <v>0</v>
      </c>
      <c r="AC10" s="12">
        <f t="shared" si="1"/>
        <v>0</v>
      </c>
      <c r="AD10" s="12" t="e">
        <f t="shared" si="2"/>
        <v>#VALUE!</v>
      </c>
      <c r="AE10" s="12">
        <f t="shared" si="3"/>
        <v>0</v>
      </c>
      <c r="AF10" s="12">
        <f t="shared" si="4"/>
        <v>0</v>
      </c>
      <c r="AG10" s="12" t="e">
        <f t="shared" si="5"/>
        <v>#VALUE!</v>
      </c>
      <c r="AH10" s="12">
        <f t="shared" si="6"/>
        <v>0</v>
      </c>
      <c r="AI10" s="12">
        <f t="shared" si="7"/>
        <v>0</v>
      </c>
      <c r="AJ10" s="12">
        <f t="shared" si="8"/>
        <v>0</v>
      </c>
      <c r="AK10" s="12">
        <f t="shared" si="9"/>
        <v>0</v>
      </c>
      <c r="AL10" s="12">
        <f t="shared" si="10"/>
        <v>0</v>
      </c>
    </row>
    <row r="11" spans="1:38" ht="26.25" customHeight="1">
      <c r="A11" s="49" t="s">
        <v>321</v>
      </c>
      <c r="B11" s="50" t="s">
        <v>317</v>
      </c>
      <c r="C11" s="304">
        <v>57805000</v>
      </c>
      <c r="D11" s="181">
        <v>31288357</v>
      </c>
      <c r="E11" s="181">
        <v>0</v>
      </c>
      <c r="F11" s="181">
        <v>1280879</v>
      </c>
      <c r="G11" s="181">
        <v>1216177</v>
      </c>
      <c r="H11" s="181">
        <v>0</v>
      </c>
      <c r="I11" s="182">
        <v>612240</v>
      </c>
      <c r="J11" s="181">
        <v>1868717</v>
      </c>
      <c r="K11" s="181">
        <v>21248509</v>
      </c>
      <c r="L11" s="182">
        <v>32019</v>
      </c>
      <c r="M11" s="181">
        <v>258102</v>
      </c>
      <c r="P11" s="10">
        <v>57805000</v>
      </c>
      <c r="Q11" s="10">
        <v>31288357</v>
      </c>
      <c r="R11" s="10" t="s">
        <v>4</v>
      </c>
      <c r="S11" s="10">
        <v>1280879</v>
      </c>
      <c r="T11" s="10">
        <v>1216177</v>
      </c>
      <c r="U11" s="10" t="s">
        <v>4</v>
      </c>
      <c r="V11" s="10">
        <v>612240</v>
      </c>
      <c r="W11" s="10">
        <v>1868717</v>
      </c>
      <c r="X11" s="10">
        <v>21248509</v>
      </c>
      <c r="Y11" s="10">
        <v>32019</v>
      </c>
      <c r="Z11" s="10">
        <v>258102</v>
      </c>
      <c r="AB11" s="12">
        <f t="shared" si="0"/>
        <v>0</v>
      </c>
      <c r="AC11" s="12">
        <f t="shared" si="1"/>
        <v>0</v>
      </c>
      <c r="AD11" s="12" t="e">
        <f t="shared" si="2"/>
        <v>#VALUE!</v>
      </c>
      <c r="AE11" s="12">
        <f t="shared" si="3"/>
        <v>0</v>
      </c>
      <c r="AF11" s="12">
        <f t="shared" si="4"/>
        <v>0</v>
      </c>
      <c r="AG11" s="12" t="e">
        <f t="shared" si="5"/>
        <v>#VALUE!</v>
      </c>
      <c r="AH11" s="12">
        <f t="shared" si="6"/>
        <v>0</v>
      </c>
      <c r="AI11" s="12">
        <f t="shared" si="7"/>
        <v>0</v>
      </c>
      <c r="AJ11" s="12">
        <f t="shared" si="8"/>
        <v>0</v>
      </c>
      <c r="AK11" s="12">
        <f t="shared" si="9"/>
        <v>0</v>
      </c>
      <c r="AL11" s="12">
        <f t="shared" si="10"/>
        <v>0</v>
      </c>
    </row>
    <row r="12" spans="1:38" ht="26.25" customHeight="1">
      <c r="A12" s="49">
        <v>2011</v>
      </c>
      <c r="B12" s="50" t="s">
        <v>318</v>
      </c>
      <c r="C12" s="304">
        <v>57805000</v>
      </c>
      <c r="D12" s="181">
        <v>31288357</v>
      </c>
      <c r="E12" s="181">
        <v>0</v>
      </c>
      <c r="F12" s="181">
        <v>1280879</v>
      </c>
      <c r="G12" s="181">
        <v>1216177</v>
      </c>
      <c r="H12" s="181">
        <v>0</v>
      </c>
      <c r="I12" s="182">
        <v>612240</v>
      </c>
      <c r="J12" s="181">
        <v>1868717</v>
      </c>
      <c r="K12" s="181">
        <v>21248509</v>
      </c>
      <c r="L12" s="182">
        <v>32019</v>
      </c>
      <c r="M12" s="181">
        <v>258102</v>
      </c>
      <c r="P12" s="10">
        <v>57805000</v>
      </c>
      <c r="Q12" s="10">
        <v>31288357</v>
      </c>
      <c r="R12" s="10" t="s">
        <v>4</v>
      </c>
      <c r="S12" s="10">
        <v>1280879</v>
      </c>
      <c r="T12" s="10">
        <v>1216177</v>
      </c>
      <c r="U12" s="10" t="s">
        <v>4</v>
      </c>
      <c r="V12" s="10">
        <v>612240</v>
      </c>
      <c r="W12" s="10">
        <v>1868717</v>
      </c>
      <c r="X12" s="10">
        <v>21248509</v>
      </c>
      <c r="Y12" s="10">
        <v>32019</v>
      </c>
      <c r="Z12" s="10">
        <v>258102</v>
      </c>
      <c r="AB12" s="12">
        <f t="shared" si="0"/>
        <v>0</v>
      </c>
      <c r="AC12" s="12">
        <f t="shared" si="1"/>
        <v>0</v>
      </c>
      <c r="AD12" s="12" t="e">
        <f t="shared" si="2"/>
        <v>#VALUE!</v>
      </c>
      <c r="AE12" s="12">
        <f t="shared" si="3"/>
        <v>0</v>
      </c>
      <c r="AF12" s="12">
        <f t="shared" si="4"/>
        <v>0</v>
      </c>
      <c r="AG12" s="12" t="e">
        <f t="shared" si="5"/>
        <v>#VALUE!</v>
      </c>
      <c r="AH12" s="12">
        <f t="shared" si="6"/>
        <v>0</v>
      </c>
      <c r="AI12" s="12">
        <f t="shared" si="7"/>
        <v>0</v>
      </c>
      <c r="AJ12" s="12">
        <f t="shared" si="8"/>
        <v>0</v>
      </c>
      <c r="AK12" s="12">
        <f t="shared" si="9"/>
        <v>0</v>
      </c>
      <c r="AL12" s="12">
        <f t="shared" si="10"/>
        <v>0</v>
      </c>
    </row>
    <row r="13" spans="1:38" ht="26.25" customHeight="1">
      <c r="A13" s="49" t="s">
        <v>322</v>
      </c>
      <c r="B13" s="50" t="s">
        <v>317</v>
      </c>
      <c r="C13" s="304">
        <v>60652000</v>
      </c>
      <c r="D13" s="181">
        <v>33132546</v>
      </c>
      <c r="E13" s="181">
        <v>0</v>
      </c>
      <c r="F13" s="181">
        <v>1308809</v>
      </c>
      <c r="G13" s="181">
        <v>1294550</v>
      </c>
      <c r="H13" s="181">
        <v>0</v>
      </c>
      <c r="I13" s="182">
        <v>404235</v>
      </c>
      <c r="J13" s="181">
        <v>6116250</v>
      </c>
      <c r="K13" s="181">
        <v>17878244</v>
      </c>
      <c r="L13" s="182">
        <v>199413</v>
      </c>
      <c r="M13" s="181">
        <v>317953</v>
      </c>
      <c r="P13" s="10">
        <v>60652000</v>
      </c>
      <c r="Q13" s="10">
        <v>33132546</v>
      </c>
      <c r="R13" s="10" t="s">
        <v>4</v>
      </c>
      <c r="S13" s="10">
        <v>1308809</v>
      </c>
      <c r="T13" s="10">
        <v>1294550</v>
      </c>
      <c r="U13" s="10" t="s">
        <v>4</v>
      </c>
      <c r="V13" s="10">
        <v>404235</v>
      </c>
      <c r="W13" s="10">
        <v>6116250</v>
      </c>
      <c r="X13" s="10">
        <v>17878244</v>
      </c>
      <c r="Y13" s="10">
        <v>199413</v>
      </c>
      <c r="Z13" s="10">
        <v>317953</v>
      </c>
      <c r="AB13" s="236">
        <f t="shared" si="0"/>
        <v>0</v>
      </c>
      <c r="AC13" s="236">
        <f t="shared" si="1"/>
        <v>0</v>
      </c>
      <c r="AD13" s="236" t="e">
        <f t="shared" si="2"/>
        <v>#VALUE!</v>
      </c>
      <c r="AE13" s="236">
        <f t="shared" si="3"/>
        <v>0</v>
      </c>
      <c r="AF13" s="236">
        <f t="shared" si="4"/>
        <v>0</v>
      </c>
      <c r="AG13" s="236" t="e">
        <f t="shared" si="5"/>
        <v>#VALUE!</v>
      </c>
      <c r="AH13" s="236">
        <f t="shared" si="6"/>
        <v>0</v>
      </c>
      <c r="AI13" s="236">
        <f t="shared" si="7"/>
        <v>0</v>
      </c>
      <c r="AJ13" s="236">
        <f t="shared" si="8"/>
        <v>0</v>
      </c>
      <c r="AK13" s="236">
        <f t="shared" si="9"/>
        <v>0</v>
      </c>
      <c r="AL13" s="236">
        <f t="shared" si="10"/>
        <v>0</v>
      </c>
    </row>
    <row r="14" spans="1:38" ht="26.25" customHeight="1">
      <c r="A14" s="49">
        <v>2012</v>
      </c>
      <c r="B14" s="50" t="s">
        <v>318</v>
      </c>
      <c r="C14" s="304">
        <v>60652000</v>
      </c>
      <c r="D14" s="181">
        <v>33132546</v>
      </c>
      <c r="E14" s="181">
        <v>0</v>
      </c>
      <c r="F14" s="181">
        <v>1308809</v>
      </c>
      <c r="G14" s="181">
        <v>1294550</v>
      </c>
      <c r="H14" s="181">
        <v>0</v>
      </c>
      <c r="I14" s="182">
        <v>404235</v>
      </c>
      <c r="J14" s="181">
        <v>6116250</v>
      </c>
      <c r="K14" s="181">
        <v>17878244</v>
      </c>
      <c r="L14" s="182">
        <v>199413</v>
      </c>
      <c r="M14" s="181">
        <v>317953</v>
      </c>
      <c r="P14" s="10">
        <v>60652000</v>
      </c>
      <c r="Q14" s="10">
        <v>33132546</v>
      </c>
      <c r="R14" s="10" t="s">
        <v>4</v>
      </c>
      <c r="S14" s="10">
        <v>1308809</v>
      </c>
      <c r="T14" s="10">
        <v>1294550</v>
      </c>
      <c r="U14" s="10" t="s">
        <v>4</v>
      </c>
      <c r="V14" s="10">
        <v>404235</v>
      </c>
      <c r="W14" s="10">
        <v>6116250</v>
      </c>
      <c r="X14" s="10">
        <v>17878244</v>
      </c>
      <c r="Y14" s="10">
        <v>199413</v>
      </c>
      <c r="Z14" s="10">
        <v>317953</v>
      </c>
      <c r="AB14" s="236">
        <f t="shared" si="0"/>
        <v>0</v>
      </c>
      <c r="AC14" s="236">
        <f t="shared" si="1"/>
        <v>0</v>
      </c>
      <c r="AD14" s="236" t="e">
        <f t="shared" si="2"/>
        <v>#VALUE!</v>
      </c>
      <c r="AE14" s="236">
        <f t="shared" si="3"/>
        <v>0</v>
      </c>
      <c r="AF14" s="236">
        <f t="shared" si="4"/>
        <v>0</v>
      </c>
      <c r="AG14" s="236" t="e">
        <f t="shared" si="5"/>
        <v>#VALUE!</v>
      </c>
      <c r="AH14" s="236">
        <f t="shared" si="6"/>
        <v>0</v>
      </c>
      <c r="AI14" s="236">
        <f t="shared" si="7"/>
        <v>0</v>
      </c>
      <c r="AJ14" s="236">
        <f t="shared" si="8"/>
        <v>0</v>
      </c>
      <c r="AK14" s="236">
        <f t="shared" si="9"/>
        <v>0</v>
      </c>
      <c r="AL14" s="236">
        <f t="shared" si="10"/>
        <v>0</v>
      </c>
    </row>
    <row r="15" spans="1:38" ht="26.25" customHeight="1">
      <c r="A15" s="49" t="s">
        <v>323</v>
      </c>
      <c r="B15" s="50" t="s">
        <v>317</v>
      </c>
      <c r="C15" s="304">
        <v>59128000</v>
      </c>
      <c r="D15" s="181">
        <v>34821424</v>
      </c>
      <c r="E15" s="181">
        <v>0</v>
      </c>
      <c r="F15" s="181">
        <v>1275308</v>
      </c>
      <c r="G15" s="181">
        <v>1340178</v>
      </c>
      <c r="H15" s="181">
        <v>0</v>
      </c>
      <c r="I15" s="182">
        <v>133900</v>
      </c>
      <c r="J15" s="181">
        <v>5842584</v>
      </c>
      <c r="K15" s="181">
        <v>15107241</v>
      </c>
      <c r="L15" s="182">
        <v>129491</v>
      </c>
      <c r="M15" s="181">
        <v>477874</v>
      </c>
      <c r="P15" s="10">
        <v>59128000</v>
      </c>
      <c r="Q15" s="10">
        <v>34821424</v>
      </c>
      <c r="R15" s="10" t="s">
        <v>4</v>
      </c>
      <c r="S15" s="10">
        <v>1275308</v>
      </c>
      <c r="T15" s="10">
        <v>1340178</v>
      </c>
      <c r="U15" s="10" t="s">
        <v>4</v>
      </c>
      <c r="V15" s="10">
        <v>133900</v>
      </c>
      <c r="W15" s="10">
        <v>5842584</v>
      </c>
      <c r="X15" s="10">
        <v>15107241</v>
      </c>
      <c r="Y15" s="10">
        <v>129491</v>
      </c>
      <c r="Z15" s="10">
        <v>477874</v>
      </c>
      <c r="AB15" s="236">
        <f t="shared" si="0"/>
        <v>0</v>
      </c>
      <c r="AC15" s="236">
        <f t="shared" si="1"/>
        <v>0</v>
      </c>
      <c r="AD15" s="236" t="e">
        <f t="shared" si="2"/>
        <v>#VALUE!</v>
      </c>
      <c r="AE15" s="236">
        <f t="shared" si="3"/>
        <v>0</v>
      </c>
      <c r="AF15" s="236">
        <f t="shared" si="4"/>
        <v>0</v>
      </c>
      <c r="AG15" s="236" t="e">
        <f t="shared" si="5"/>
        <v>#VALUE!</v>
      </c>
      <c r="AH15" s="236">
        <f t="shared" si="6"/>
        <v>0</v>
      </c>
      <c r="AI15" s="236">
        <f t="shared" si="7"/>
        <v>0</v>
      </c>
      <c r="AJ15" s="236">
        <f t="shared" si="8"/>
        <v>0</v>
      </c>
      <c r="AK15" s="236">
        <f t="shared" si="9"/>
        <v>0</v>
      </c>
      <c r="AL15" s="236">
        <f t="shared" si="10"/>
        <v>0</v>
      </c>
    </row>
    <row r="16" spans="1:38" ht="26.25" customHeight="1">
      <c r="A16" s="49">
        <v>2013</v>
      </c>
      <c r="B16" s="50" t="s">
        <v>318</v>
      </c>
      <c r="C16" s="304">
        <v>59128000</v>
      </c>
      <c r="D16" s="181">
        <v>34821424</v>
      </c>
      <c r="E16" s="181">
        <v>0</v>
      </c>
      <c r="F16" s="181">
        <v>1275308</v>
      </c>
      <c r="G16" s="181">
        <v>1340178</v>
      </c>
      <c r="H16" s="181">
        <v>0</v>
      </c>
      <c r="I16" s="182">
        <v>133900</v>
      </c>
      <c r="J16" s="181">
        <v>5842584</v>
      </c>
      <c r="K16" s="181">
        <v>15107241</v>
      </c>
      <c r="L16" s="182">
        <v>129491</v>
      </c>
      <c r="M16" s="181">
        <v>477874</v>
      </c>
      <c r="P16" s="10">
        <v>59128000</v>
      </c>
      <c r="Q16" s="10">
        <v>34821424</v>
      </c>
      <c r="R16" s="10" t="s">
        <v>4</v>
      </c>
      <c r="S16" s="10">
        <v>1275308</v>
      </c>
      <c r="T16" s="10">
        <v>1340178</v>
      </c>
      <c r="U16" s="10" t="s">
        <v>4</v>
      </c>
      <c r="V16" s="10">
        <v>133900</v>
      </c>
      <c r="W16" s="10">
        <v>5842584</v>
      </c>
      <c r="X16" s="10">
        <v>15107241</v>
      </c>
      <c r="Y16" s="10">
        <v>129491</v>
      </c>
      <c r="Z16" s="10">
        <v>477874</v>
      </c>
      <c r="AB16" s="236">
        <f t="shared" si="0"/>
        <v>0</v>
      </c>
      <c r="AC16" s="236">
        <f t="shared" si="1"/>
        <v>0</v>
      </c>
      <c r="AD16" s="236" t="e">
        <f t="shared" si="2"/>
        <v>#VALUE!</v>
      </c>
      <c r="AE16" s="236">
        <f t="shared" si="3"/>
        <v>0</v>
      </c>
      <c r="AF16" s="236">
        <f t="shared" si="4"/>
        <v>0</v>
      </c>
      <c r="AG16" s="236" t="e">
        <f t="shared" si="5"/>
        <v>#VALUE!</v>
      </c>
      <c r="AH16" s="236">
        <f t="shared" si="6"/>
        <v>0</v>
      </c>
      <c r="AI16" s="236">
        <f t="shared" si="7"/>
        <v>0</v>
      </c>
      <c r="AJ16" s="236">
        <f t="shared" si="8"/>
        <v>0</v>
      </c>
      <c r="AK16" s="236">
        <f t="shared" si="9"/>
        <v>0</v>
      </c>
      <c r="AL16" s="236">
        <f t="shared" si="10"/>
        <v>0</v>
      </c>
    </row>
    <row r="17" spans="1:38" ht="26.25" customHeight="1">
      <c r="A17" s="49" t="s">
        <v>324</v>
      </c>
      <c r="B17" s="50" t="s">
        <v>317</v>
      </c>
      <c r="C17" s="304">
        <v>59191750</v>
      </c>
      <c r="D17" s="181">
        <v>36716670</v>
      </c>
      <c r="E17" s="181">
        <v>0</v>
      </c>
      <c r="F17" s="181">
        <v>1311272</v>
      </c>
      <c r="G17" s="181">
        <v>1432509</v>
      </c>
      <c r="H17" s="181">
        <v>0</v>
      </c>
      <c r="I17" s="182">
        <v>148142</v>
      </c>
      <c r="J17" s="181">
        <v>4915891</v>
      </c>
      <c r="K17" s="181">
        <v>14172195</v>
      </c>
      <c r="L17" s="182">
        <v>16923</v>
      </c>
      <c r="M17" s="181">
        <v>478148</v>
      </c>
      <c r="P17" s="10">
        <v>59191750</v>
      </c>
      <c r="Q17" s="10">
        <v>36716670</v>
      </c>
      <c r="R17" s="10" t="s">
        <v>4</v>
      </c>
      <c r="S17" s="10">
        <v>1311272</v>
      </c>
      <c r="T17" s="10">
        <v>1432509</v>
      </c>
      <c r="U17" s="10" t="s">
        <v>4</v>
      </c>
      <c r="V17" s="10">
        <v>148142</v>
      </c>
      <c r="W17" s="10">
        <v>4915891</v>
      </c>
      <c r="X17" s="10">
        <v>14172195</v>
      </c>
      <c r="Y17" s="10">
        <v>16923</v>
      </c>
      <c r="Z17" s="10">
        <v>478148</v>
      </c>
      <c r="AB17" s="236">
        <f t="shared" si="0"/>
        <v>0</v>
      </c>
      <c r="AC17" s="236">
        <f t="shared" si="1"/>
        <v>0</v>
      </c>
      <c r="AD17" s="236" t="e">
        <f t="shared" si="2"/>
        <v>#VALUE!</v>
      </c>
      <c r="AE17" s="236">
        <f t="shared" si="3"/>
        <v>0</v>
      </c>
      <c r="AF17" s="236">
        <f t="shared" si="4"/>
        <v>0</v>
      </c>
      <c r="AG17" s="236" t="e">
        <f t="shared" si="5"/>
        <v>#VALUE!</v>
      </c>
      <c r="AH17" s="236">
        <f t="shared" si="6"/>
        <v>0</v>
      </c>
      <c r="AI17" s="236">
        <f t="shared" si="7"/>
        <v>0</v>
      </c>
      <c r="AJ17" s="236">
        <f t="shared" si="8"/>
        <v>0</v>
      </c>
      <c r="AK17" s="236">
        <f t="shared" si="9"/>
        <v>0</v>
      </c>
      <c r="AL17" s="236">
        <f t="shared" si="10"/>
        <v>0</v>
      </c>
    </row>
    <row r="18" spans="1:38" ht="26.25" customHeight="1">
      <c r="A18" s="49">
        <v>2014</v>
      </c>
      <c r="B18" s="50" t="s">
        <v>318</v>
      </c>
      <c r="C18" s="304">
        <v>59191750</v>
      </c>
      <c r="D18" s="181">
        <v>36716670</v>
      </c>
      <c r="E18" s="181">
        <v>0</v>
      </c>
      <c r="F18" s="181">
        <v>1311272</v>
      </c>
      <c r="G18" s="181">
        <v>1432509</v>
      </c>
      <c r="H18" s="181">
        <v>0</v>
      </c>
      <c r="I18" s="182">
        <v>148142</v>
      </c>
      <c r="J18" s="181">
        <v>4915891</v>
      </c>
      <c r="K18" s="181">
        <v>14172195</v>
      </c>
      <c r="L18" s="182">
        <v>16923</v>
      </c>
      <c r="M18" s="181">
        <v>478148</v>
      </c>
      <c r="P18" s="10">
        <v>59191750</v>
      </c>
      <c r="Q18" s="10">
        <v>36716670</v>
      </c>
      <c r="R18" s="10" t="s">
        <v>4</v>
      </c>
      <c r="S18" s="10">
        <v>1311272</v>
      </c>
      <c r="T18" s="10">
        <v>1432509</v>
      </c>
      <c r="U18" s="10" t="s">
        <v>4</v>
      </c>
      <c r="V18" s="10">
        <v>148142</v>
      </c>
      <c r="W18" s="10">
        <v>4915891</v>
      </c>
      <c r="X18" s="10">
        <v>14172195</v>
      </c>
      <c r="Y18" s="10">
        <v>16923</v>
      </c>
      <c r="Z18" s="10">
        <v>478148</v>
      </c>
      <c r="AB18" s="236">
        <f t="shared" si="0"/>
        <v>0</v>
      </c>
      <c r="AC18" s="236">
        <f t="shared" si="1"/>
        <v>0</v>
      </c>
      <c r="AD18" s="236" t="e">
        <f t="shared" si="2"/>
        <v>#VALUE!</v>
      </c>
      <c r="AE18" s="236">
        <f t="shared" si="3"/>
        <v>0</v>
      </c>
      <c r="AF18" s="236">
        <f t="shared" si="4"/>
        <v>0</v>
      </c>
      <c r="AG18" s="236" t="e">
        <f t="shared" si="5"/>
        <v>#VALUE!</v>
      </c>
      <c r="AH18" s="236">
        <f t="shared" si="6"/>
        <v>0</v>
      </c>
      <c r="AI18" s="236">
        <f t="shared" si="7"/>
        <v>0</v>
      </c>
      <c r="AJ18" s="236">
        <f t="shared" si="8"/>
        <v>0</v>
      </c>
      <c r="AK18" s="236">
        <f t="shared" si="9"/>
        <v>0</v>
      </c>
      <c r="AL18" s="236">
        <f t="shared" si="10"/>
        <v>0</v>
      </c>
    </row>
    <row r="19" spans="1:38" ht="26.25" customHeight="1">
      <c r="A19" s="49" t="s">
        <v>325</v>
      </c>
      <c r="B19" s="50" t="s">
        <v>317</v>
      </c>
      <c r="C19" s="304">
        <v>80518000</v>
      </c>
      <c r="D19" s="181">
        <v>52254682</v>
      </c>
      <c r="E19" s="181">
        <v>0</v>
      </c>
      <c r="F19" s="181">
        <v>1229457</v>
      </c>
      <c r="G19" s="181">
        <v>1512437</v>
      </c>
      <c r="H19" s="181">
        <v>0</v>
      </c>
      <c r="I19" s="182">
        <v>330965</v>
      </c>
      <c r="J19" s="181">
        <v>6023216</v>
      </c>
      <c r="K19" s="181">
        <v>15271589</v>
      </c>
      <c r="L19" s="182">
        <v>241364</v>
      </c>
      <c r="M19" s="181">
        <v>3654290</v>
      </c>
      <c r="P19" s="10">
        <v>80518000</v>
      </c>
      <c r="Q19" s="10">
        <v>52254682</v>
      </c>
      <c r="R19" s="10" t="s">
        <v>4</v>
      </c>
      <c r="S19" s="10">
        <v>1229457</v>
      </c>
      <c r="T19" s="10">
        <v>1512437</v>
      </c>
      <c r="U19" s="10" t="s">
        <v>4</v>
      </c>
      <c r="V19" s="10">
        <v>330965</v>
      </c>
      <c r="W19" s="10">
        <v>6023216</v>
      </c>
      <c r="X19" s="10">
        <v>15271589</v>
      </c>
      <c r="Y19" s="10">
        <v>241364</v>
      </c>
      <c r="Z19" s="10">
        <v>3654290</v>
      </c>
      <c r="AB19" s="236">
        <f t="shared" si="0"/>
        <v>0</v>
      </c>
      <c r="AC19" s="236">
        <f t="shared" si="1"/>
        <v>0</v>
      </c>
      <c r="AD19" s="236" t="e">
        <f t="shared" si="2"/>
        <v>#VALUE!</v>
      </c>
      <c r="AE19" s="236">
        <f t="shared" si="3"/>
        <v>0</v>
      </c>
      <c r="AF19" s="236">
        <f t="shared" si="4"/>
        <v>0</v>
      </c>
      <c r="AG19" s="236" t="e">
        <f t="shared" si="5"/>
        <v>#VALUE!</v>
      </c>
      <c r="AH19" s="236">
        <f t="shared" si="6"/>
        <v>0</v>
      </c>
      <c r="AI19" s="236">
        <f t="shared" si="7"/>
        <v>0</v>
      </c>
      <c r="AJ19" s="236">
        <f t="shared" si="8"/>
        <v>0</v>
      </c>
      <c r="AK19" s="236">
        <f t="shared" si="9"/>
        <v>0</v>
      </c>
      <c r="AL19" s="236">
        <f t="shared" si="10"/>
        <v>0</v>
      </c>
    </row>
    <row r="20" spans="1:38" ht="26.25" customHeight="1">
      <c r="A20" s="49">
        <v>2015</v>
      </c>
      <c r="B20" s="50" t="s">
        <v>318</v>
      </c>
      <c r="C20" s="304">
        <v>80518000</v>
      </c>
      <c r="D20" s="181">
        <v>52254682</v>
      </c>
      <c r="E20" s="181">
        <v>0</v>
      </c>
      <c r="F20" s="181">
        <v>1229457</v>
      </c>
      <c r="G20" s="181">
        <v>1512437</v>
      </c>
      <c r="H20" s="181">
        <v>0</v>
      </c>
      <c r="I20" s="182">
        <v>330965</v>
      </c>
      <c r="J20" s="181">
        <v>6023216</v>
      </c>
      <c r="K20" s="181">
        <v>15271589</v>
      </c>
      <c r="L20" s="182">
        <v>241364</v>
      </c>
      <c r="M20" s="181">
        <v>3654290</v>
      </c>
      <c r="P20" s="10">
        <v>80518000</v>
      </c>
      <c r="Q20" s="10">
        <v>52254682</v>
      </c>
      <c r="R20" s="10" t="s">
        <v>4</v>
      </c>
      <c r="S20" s="10">
        <v>1229457</v>
      </c>
      <c r="T20" s="10">
        <v>1512437</v>
      </c>
      <c r="U20" s="10" t="s">
        <v>4</v>
      </c>
      <c r="V20" s="10">
        <v>330965</v>
      </c>
      <c r="W20" s="10">
        <v>6023216</v>
      </c>
      <c r="X20" s="10">
        <v>15271589</v>
      </c>
      <c r="Y20" s="10">
        <v>241364</v>
      </c>
      <c r="Z20" s="10">
        <v>3654290</v>
      </c>
      <c r="AB20" s="236">
        <f t="shared" si="0"/>
        <v>0</v>
      </c>
      <c r="AC20" s="236">
        <f t="shared" si="1"/>
        <v>0</v>
      </c>
      <c r="AD20" s="236" t="e">
        <f t="shared" si="2"/>
        <v>#VALUE!</v>
      </c>
      <c r="AE20" s="236">
        <f t="shared" si="3"/>
        <v>0</v>
      </c>
      <c r="AF20" s="236">
        <f t="shared" si="4"/>
        <v>0</v>
      </c>
      <c r="AG20" s="236" t="e">
        <f t="shared" si="5"/>
        <v>#VALUE!</v>
      </c>
      <c r="AH20" s="236">
        <f t="shared" si="6"/>
        <v>0</v>
      </c>
      <c r="AI20" s="236">
        <f t="shared" si="7"/>
        <v>0</v>
      </c>
      <c r="AJ20" s="236">
        <f t="shared" si="8"/>
        <v>0</v>
      </c>
      <c r="AK20" s="236">
        <f t="shared" si="9"/>
        <v>0</v>
      </c>
      <c r="AL20" s="236">
        <f t="shared" si="10"/>
        <v>0</v>
      </c>
    </row>
    <row r="21" spans="1:38" s="11" customFormat="1" ht="26.25" customHeight="1">
      <c r="A21" s="49" t="s">
        <v>377</v>
      </c>
      <c r="B21" s="50" t="s">
        <v>317</v>
      </c>
      <c r="C21" s="304">
        <v>82609000</v>
      </c>
      <c r="D21" s="181">
        <v>55124092</v>
      </c>
      <c r="E21" s="181">
        <v>0</v>
      </c>
      <c r="F21" s="181">
        <v>1690064</v>
      </c>
      <c r="G21" s="181">
        <v>3086536</v>
      </c>
      <c r="H21" s="181">
        <v>0</v>
      </c>
      <c r="I21" s="182">
        <v>421559</v>
      </c>
      <c r="J21" s="181">
        <v>6029965</v>
      </c>
      <c r="K21" s="181">
        <v>13984724</v>
      </c>
      <c r="L21" s="182">
        <v>444167</v>
      </c>
      <c r="M21" s="181">
        <v>1827893</v>
      </c>
      <c r="P21" s="11">
        <v>82609000</v>
      </c>
      <c r="Q21" s="11">
        <v>55124092</v>
      </c>
      <c r="R21" s="11" t="s">
        <v>4</v>
      </c>
      <c r="S21" s="11">
        <v>1690064</v>
      </c>
      <c r="T21" s="11">
        <v>3086536</v>
      </c>
      <c r="U21" s="11" t="s">
        <v>4</v>
      </c>
      <c r="V21" s="11">
        <v>421559</v>
      </c>
      <c r="W21" s="11">
        <v>6029965</v>
      </c>
      <c r="X21" s="11">
        <v>13984724</v>
      </c>
      <c r="Y21" s="11">
        <v>444167</v>
      </c>
      <c r="Z21" s="11">
        <v>1827893</v>
      </c>
      <c r="AB21" s="236">
        <f t="shared" si="0"/>
        <v>0</v>
      </c>
      <c r="AC21" s="236">
        <f t="shared" si="1"/>
        <v>0</v>
      </c>
      <c r="AD21" s="236" t="e">
        <f t="shared" si="2"/>
        <v>#VALUE!</v>
      </c>
      <c r="AE21" s="236">
        <f t="shared" si="3"/>
        <v>0</v>
      </c>
      <c r="AF21" s="236">
        <f t="shared" si="4"/>
        <v>0</v>
      </c>
      <c r="AG21" s="236" t="e">
        <f t="shared" si="5"/>
        <v>#VALUE!</v>
      </c>
      <c r="AH21" s="236">
        <f t="shared" si="6"/>
        <v>0</v>
      </c>
      <c r="AI21" s="236">
        <f t="shared" si="7"/>
        <v>0</v>
      </c>
      <c r="AJ21" s="236">
        <f t="shared" si="8"/>
        <v>0</v>
      </c>
      <c r="AK21" s="236">
        <f t="shared" si="9"/>
        <v>0</v>
      </c>
      <c r="AL21" s="236">
        <f t="shared" si="10"/>
        <v>0</v>
      </c>
    </row>
    <row r="22" spans="1:38" s="11" customFormat="1" ht="26.25" customHeight="1">
      <c r="A22" s="49">
        <v>2016</v>
      </c>
      <c r="B22" s="50" t="s">
        <v>318</v>
      </c>
      <c r="C22" s="304">
        <v>82609000</v>
      </c>
      <c r="D22" s="181">
        <v>55124092</v>
      </c>
      <c r="E22" s="181">
        <v>0</v>
      </c>
      <c r="F22" s="181">
        <v>1690064</v>
      </c>
      <c r="G22" s="181">
        <v>3086536</v>
      </c>
      <c r="H22" s="181">
        <v>0</v>
      </c>
      <c r="I22" s="182">
        <v>421559</v>
      </c>
      <c r="J22" s="181">
        <v>6029965</v>
      </c>
      <c r="K22" s="181">
        <v>13984724</v>
      </c>
      <c r="L22" s="182">
        <v>444167</v>
      </c>
      <c r="M22" s="181">
        <v>1827893</v>
      </c>
      <c r="P22" s="11">
        <v>82609000</v>
      </c>
      <c r="Q22" s="11">
        <v>55124092</v>
      </c>
      <c r="R22" s="11" t="s">
        <v>4</v>
      </c>
      <c r="S22" s="11">
        <v>1690064</v>
      </c>
      <c r="T22" s="11">
        <v>3086536</v>
      </c>
      <c r="U22" s="11" t="s">
        <v>4</v>
      </c>
      <c r="V22" s="11">
        <v>421559</v>
      </c>
      <c r="W22" s="11">
        <v>6029965</v>
      </c>
      <c r="X22" s="11">
        <v>13984724</v>
      </c>
      <c r="Y22" s="11">
        <v>444167</v>
      </c>
      <c r="Z22" s="11">
        <v>1827893</v>
      </c>
      <c r="AB22" s="236">
        <f t="shared" si="0"/>
        <v>0</v>
      </c>
      <c r="AC22" s="236">
        <f t="shared" si="1"/>
        <v>0</v>
      </c>
      <c r="AD22" s="236" t="e">
        <f t="shared" si="2"/>
        <v>#VALUE!</v>
      </c>
      <c r="AE22" s="236">
        <f t="shared" si="3"/>
        <v>0</v>
      </c>
      <c r="AF22" s="236">
        <f t="shared" si="4"/>
        <v>0</v>
      </c>
      <c r="AG22" s="236" t="e">
        <f t="shared" si="5"/>
        <v>#VALUE!</v>
      </c>
      <c r="AH22" s="236">
        <f t="shared" si="6"/>
        <v>0</v>
      </c>
      <c r="AI22" s="236">
        <f t="shared" si="7"/>
        <v>0</v>
      </c>
      <c r="AJ22" s="236">
        <f t="shared" si="8"/>
        <v>0</v>
      </c>
      <c r="AK22" s="236">
        <f t="shared" si="9"/>
        <v>0</v>
      </c>
      <c r="AL22" s="236">
        <f t="shared" si="10"/>
        <v>0</v>
      </c>
    </row>
    <row r="23" spans="1:38" s="11" customFormat="1" ht="26.25" customHeight="1">
      <c r="A23" s="49" t="s">
        <v>529</v>
      </c>
      <c r="B23" s="50" t="s">
        <v>522</v>
      </c>
      <c r="C23" s="304">
        <v>87037000</v>
      </c>
      <c r="D23" s="181">
        <v>57790708</v>
      </c>
      <c r="E23" s="181">
        <v>0</v>
      </c>
      <c r="F23" s="181">
        <v>1652373</v>
      </c>
      <c r="G23" s="181">
        <v>3099945</v>
      </c>
      <c r="H23" s="181">
        <v>0</v>
      </c>
      <c r="I23" s="182">
        <v>595197</v>
      </c>
      <c r="J23" s="181">
        <v>5215103</v>
      </c>
      <c r="K23" s="181">
        <v>16153611</v>
      </c>
      <c r="L23" s="182">
        <v>501043</v>
      </c>
      <c r="M23" s="181">
        <v>2029020</v>
      </c>
      <c r="P23" s="11">
        <v>87037000</v>
      </c>
      <c r="Q23" s="11">
        <v>57790708</v>
      </c>
      <c r="R23" s="11" t="s">
        <v>4</v>
      </c>
      <c r="S23" s="11">
        <v>1652373</v>
      </c>
      <c r="T23" s="11">
        <v>3099945</v>
      </c>
      <c r="U23" s="11" t="s">
        <v>4</v>
      </c>
      <c r="V23" s="11">
        <v>595197</v>
      </c>
      <c r="W23" s="11">
        <v>5215103</v>
      </c>
      <c r="X23" s="11">
        <v>16153611</v>
      </c>
      <c r="Y23" s="11">
        <v>501043</v>
      </c>
      <c r="Z23" s="11">
        <v>2029020</v>
      </c>
      <c r="AB23" s="236">
        <f t="shared" si="0"/>
        <v>0</v>
      </c>
      <c r="AC23" s="236">
        <f t="shared" si="1"/>
        <v>0</v>
      </c>
      <c r="AD23" s="236" t="e">
        <f t="shared" si="2"/>
        <v>#VALUE!</v>
      </c>
      <c r="AE23" s="236">
        <f t="shared" si="3"/>
        <v>0</v>
      </c>
      <c r="AF23" s="236">
        <f t="shared" si="4"/>
        <v>0</v>
      </c>
      <c r="AG23" s="236" t="e">
        <f t="shared" si="5"/>
        <v>#VALUE!</v>
      </c>
      <c r="AH23" s="236">
        <f t="shared" si="6"/>
        <v>0</v>
      </c>
      <c r="AI23" s="236">
        <f t="shared" si="7"/>
        <v>0</v>
      </c>
      <c r="AJ23" s="236">
        <f t="shared" si="8"/>
        <v>0</v>
      </c>
      <c r="AK23" s="236">
        <f t="shared" si="9"/>
        <v>0</v>
      </c>
      <c r="AL23" s="236">
        <f t="shared" si="10"/>
        <v>0</v>
      </c>
    </row>
    <row r="24" spans="1:38" s="11" customFormat="1" ht="26.25" customHeight="1">
      <c r="A24" s="49">
        <v>2017</v>
      </c>
      <c r="B24" s="50" t="s">
        <v>345</v>
      </c>
      <c r="C24" s="304">
        <v>87037000</v>
      </c>
      <c r="D24" s="181">
        <v>57790708</v>
      </c>
      <c r="E24" s="181">
        <v>0</v>
      </c>
      <c r="F24" s="181">
        <v>1652373</v>
      </c>
      <c r="G24" s="181">
        <v>3099945</v>
      </c>
      <c r="H24" s="181">
        <v>0</v>
      </c>
      <c r="I24" s="181">
        <v>595197</v>
      </c>
      <c r="J24" s="181">
        <v>5215103</v>
      </c>
      <c r="K24" s="181">
        <v>16153611</v>
      </c>
      <c r="L24" s="181">
        <v>501043</v>
      </c>
      <c r="M24" s="181">
        <v>2029020</v>
      </c>
      <c r="P24" s="11">
        <v>87037000</v>
      </c>
      <c r="Q24" s="11">
        <v>57790708</v>
      </c>
      <c r="R24" s="11" t="s">
        <v>4</v>
      </c>
      <c r="S24" s="11">
        <v>1652373</v>
      </c>
      <c r="T24" s="11">
        <v>3099945</v>
      </c>
      <c r="U24" s="11" t="s">
        <v>4</v>
      </c>
      <c r="V24" s="11">
        <v>595197</v>
      </c>
      <c r="W24" s="11">
        <v>5215103</v>
      </c>
      <c r="X24" s="11">
        <v>16153611</v>
      </c>
      <c r="Y24" s="11">
        <v>501043</v>
      </c>
      <c r="Z24" s="11">
        <v>2029020</v>
      </c>
      <c r="AB24" s="236">
        <f t="shared" si="0"/>
        <v>0</v>
      </c>
      <c r="AC24" s="236">
        <f t="shared" si="1"/>
        <v>0</v>
      </c>
      <c r="AD24" s="236" t="e">
        <f t="shared" si="2"/>
        <v>#VALUE!</v>
      </c>
      <c r="AE24" s="236">
        <f t="shared" si="3"/>
        <v>0</v>
      </c>
      <c r="AF24" s="236">
        <f t="shared" si="4"/>
        <v>0</v>
      </c>
      <c r="AG24" s="236" t="e">
        <f t="shared" si="5"/>
        <v>#VALUE!</v>
      </c>
      <c r="AH24" s="236">
        <f t="shared" si="6"/>
        <v>0</v>
      </c>
      <c r="AI24" s="236">
        <f t="shared" si="7"/>
        <v>0</v>
      </c>
      <c r="AJ24" s="236">
        <f t="shared" si="8"/>
        <v>0</v>
      </c>
      <c r="AK24" s="236">
        <f t="shared" si="9"/>
        <v>0</v>
      </c>
      <c r="AL24" s="236">
        <f t="shared" si="10"/>
        <v>0</v>
      </c>
    </row>
    <row r="25" spans="1:38" s="20" customFormat="1" ht="26.25" customHeight="1">
      <c r="A25" s="49" t="s">
        <v>530</v>
      </c>
      <c r="B25" s="50" t="s">
        <v>522</v>
      </c>
      <c r="C25" s="304">
        <v>92756000</v>
      </c>
      <c r="D25" s="181">
        <v>58643090</v>
      </c>
      <c r="E25" s="181">
        <v>0</v>
      </c>
      <c r="F25" s="181">
        <v>1643943</v>
      </c>
      <c r="G25" s="181">
        <v>3426465</v>
      </c>
      <c r="H25" s="181">
        <v>0</v>
      </c>
      <c r="I25" s="182">
        <v>322050</v>
      </c>
      <c r="J25" s="181">
        <v>7010900</v>
      </c>
      <c r="K25" s="181">
        <v>18851653</v>
      </c>
      <c r="L25" s="182">
        <v>536851</v>
      </c>
      <c r="M25" s="181">
        <v>2321048</v>
      </c>
      <c r="P25" s="11">
        <v>92756000</v>
      </c>
      <c r="Q25" s="11">
        <v>58643090</v>
      </c>
      <c r="R25" s="11" t="s">
        <v>4</v>
      </c>
      <c r="S25" s="11">
        <v>1643943</v>
      </c>
      <c r="T25" s="11">
        <v>3426465</v>
      </c>
      <c r="U25" s="11" t="s">
        <v>4</v>
      </c>
      <c r="V25" s="11">
        <v>322050</v>
      </c>
      <c r="W25" s="11">
        <v>7010900</v>
      </c>
      <c r="X25" s="11">
        <v>18851653</v>
      </c>
      <c r="Y25" s="11">
        <v>536851</v>
      </c>
      <c r="Z25" s="11">
        <v>2321048</v>
      </c>
      <c r="AB25" s="236">
        <f t="shared" si="0"/>
        <v>0</v>
      </c>
      <c r="AC25" s="236">
        <f t="shared" si="1"/>
        <v>0</v>
      </c>
      <c r="AD25" s="236" t="e">
        <f t="shared" si="2"/>
        <v>#VALUE!</v>
      </c>
      <c r="AE25" s="236">
        <f t="shared" si="3"/>
        <v>0</v>
      </c>
      <c r="AF25" s="236">
        <f t="shared" si="4"/>
        <v>0</v>
      </c>
      <c r="AG25" s="236" t="e">
        <f t="shared" si="5"/>
        <v>#VALUE!</v>
      </c>
      <c r="AH25" s="236">
        <f t="shared" si="6"/>
        <v>0</v>
      </c>
      <c r="AI25" s="236">
        <f t="shared" si="7"/>
        <v>0</v>
      </c>
      <c r="AJ25" s="236">
        <f t="shared" si="8"/>
        <v>0</v>
      </c>
      <c r="AK25" s="236">
        <f t="shared" si="9"/>
        <v>0</v>
      </c>
      <c r="AL25" s="236">
        <f t="shared" si="10"/>
        <v>0</v>
      </c>
    </row>
    <row r="26" spans="1:38" s="20" customFormat="1" ht="26.25" customHeight="1">
      <c r="A26" s="49">
        <v>2018</v>
      </c>
      <c r="B26" s="50" t="s">
        <v>345</v>
      </c>
      <c r="C26" s="304">
        <v>92756000</v>
      </c>
      <c r="D26" s="181">
        <v>58643090</v>
      </c>
      <c r="E26" s="181">
        <v>0</v>
      </c>
      <c r="F26" s="181">
        <v>1643943</v>
      </c>
      <c r="G26" s="181">
        <v>3426465</v>
      </c>
      <c r="H26" s="181">
        <v>0</v>
      </c>
      <c r="I26" s="182">
        <v>322050</v>
      </c>
      <c r="J26" s="181">
        <v>7010900</v>
      </c>
      <c r="K26" s="181">
        <v>18851653</v>
      </c>
      <c r="L26" s="182">
        <v>536851</v>
      </c>
      <c r="M26" s="181">
        <v>2321048</v>
      </c>
    </row>
    <row r="27" spans="1:38" ht="25.9" customHeight="1">
      <c r="A27" s="49" t="s">
        <v>700</v>
      </c>
      <c r="B27" s="50" t="s">
        <v>317</v>
      </c>
      <c r="C27" s="304">
        <f>SUM(D27:M27)</f>
        <v>101850000</v>
      </c>
      <c r="D27" s="181">
        <v>61118298</v>
      </c>
      <c r="E27" s="181">
        <v>0</v>
      </c>
      <c r="F27" s="181">
        <v>1953816</v>
      </c>
      <c r="G27" s="181">
        <v>3493759</v>
      </c>
      <c r="H27" s="181">
        <v>0</v>
      </c>
      <c r="I27" s="182">
        <v>387723</v>
      </c>
      <c r="J27" s="181">
        <v>8510000</v>
      </c>
      <c r="K27" s="181">
        <v>23345870</v>
      </c>
      <c r="L27" s="182">
        <v>593669</v>
      </c>
      <c r="M27" s="181">
        <v>2446865</v>
      </c>
    </row>
    <row r="28" spans="1:38" ht="26.25" customHeight="1" thickBot="1">
      <c r="A28" s="51">
        <v>2019</v>
      </c>
      <c r="B28" s="52" t="s">
        <v>318</v>
      </c>
      <c r="C28" s="309" t="s">
        <v>34</v>
      </c>
      <c r="D28" s="188" t="s">
        <v>34</v>
      </c>
      <c r="E28" s="188" t="s">
        <v>34</v>
      </c>
      <c r="F28" s="188" t="s">
        <v>34</v>
      </c>
      <c r="G28" s="188" t="s">
        <v>34</v>
      </c>
      <c r="H28" s="188" t="s">
        <v>34</v>
      </c>
      <c r="I28" s="311" t="s">
        <v>34</v>
      </c>
      <c r="J28" s="188" t="s">
        <v>34</v>
      </c>
      <c r="K28" s="188" t="s">
        <v>34</v>
      </c>
      <c r="L28" s="311" t="s">
        <v>34</v>
      </c>
      <c r="M28" s="188" t="s">
        <v>34</v>
      </c>
    </row>
    <row r="29" spans="1:38" ht="15" customHeight="1">
      <c r="A29" s="40" t="s">
        <v>523</v>
      </c>
      <c r="C29" s="267"/>
      <c r="D29" s="267"/>
      <c r="E29" s="267"/>
      <c r="F29" s="267"/>
      <c r="G29" s="267"/>
      <c r="H29" s="47" t="s">
        <v>33</v>
      </c>
      <c r="I29" s="267"/>
      <c r="J29" s="267"/>
      <c r="K29" s="267"/>
      <c r="L29" s="267"/>
      <c r="M29" s="267"/>
    </row>
    <row r="30" spans="1:38" ht="15" customHeight="1">
      <c r="A30" s="41" t="s">
        <v>369</v>
      </c>
      <c r="C30" s="267"/>
      <c r="D30" s="267"/>
      <c r="E30" s="267"/>
      <c r="F30" s="267"/>
      <c r="G30" s="267"/>
      <c r="H30" s="47" t="s">
        <v>32</v>
      </c>
      <c r="I30" s="267"/>
      <c r="J30" s="267"/>
      <c r="K30" s="267"/>
      <c r="L30" s="267"/>
      <c r="M30" s="267"/>
    </row>
    <row r="31" spans="1:38" ht="15" customHeight="1">
      <c r="C31" s="267"/>
      <c r="D31" s="267"/>
      <c r="E31" s="267"/>
      <c r="F31" s="267"/>
      <c r="G31" s="267"/>
      <c r="H31" s="47" t="s">
        <v>460</v>
      </c>
      <c r="I31" s="267"/>
      <c r="J31" s="267"/>
      <c r="K31" s="267"/>
      <c r="L31" s="267"/>
      <c r="M31" s="267"/>
    </row>
    <row r="39" spans="15:15" s="10" customFormat="1">
      <c r="O39" s="11"/>
    </row>
    <row r="40" spans="15:15" s="10" customFormat="1">
      <c r="O40" s="11"/>
    </row>
    <row r="41" spans="15:15" s="10" customFormat="1">
      <c r="O41" s="11"/>
    </row>
    <row r="42" spans="15:15" s="10" customFormat="1">
      <c r="O42" s="11"/>
    </row>
    <row r="43" spans="15:15" s="10" customFormat="1">
      <c r="O43" s="20"/>
    </row>
    <row r="44" spans="15:15" s="10" customFormat="1">
      <c r="O44" s="20"/>
    </row>
  </sheetData>
  <sheetProtection formatCells="0" formatRows="0" insertRows="0" deleteRows="0" selectLockedCells="1"/>
  <mergeCells count="6">
    <mergeCell ref="A6:B6"/>
    <mergeCell ref="A3:G3"/>
    <mergeCell ref="H3:M3"/>
    <mergeCell ref="A2:G2"/>
    <mergeCell ref="H2:M2"/>
    <mergeCell ref="A5:B5"/>
  </mergeCells>
  <phoneticPr fontId="2" type="noConversion"/>
  <pageMargins left="0.6692913385826772" right="0.6692913385826772" top="0.6692913385826772" bottom="0.6692913385826772" header="0.27559055118110237" footer="0.27559055118110237"/>
  <pageSetup paperSize="9" firstPageNumber="196"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T32"/>
  <sheetViews>
    <sheetView showGridLines="0" view="pageBreakPreview" zoomScale="70" zoomScaleNormal="120" zoomScaleSheetLayoutView="70" workbookViewId="0">
      <pane xSplit="1" ySplit="6" topLeftCell="B7" activePane="bottomRight" state="frozen"/>
      <selection activeCell="P17" sqref="P17"/>
      <selection pane="topRight" activeCell="P17" sqref="P17"/>
      <selection pane="bottomLeft" activeCell="P17" sqref="P17"/>
      <selection pane="bottomRight" activeCell="G2" sqref="G2:L2"/>
    </sheetView>
  </sheetViews>
  <sheetFormatPr defaultColWidth="9" defaultRowHeight="12.75"/>
  <cols>
    <col min="1" max="1" width="15.125" style="269" customWidth="1"/>
    <col min="2" max="6" width="14.625" style="3" customWidth="1"/>
    <col min="7" max="7" width="14.125" style="3" customWidth="1"/>
    <col min="8" max="8" width="14.625" style="3" customWidth="1"/>
    <col min="9" max="9" width="15.625" style="3" customWidth="1"/>
    <col min="10" max="12" width="14.625" style="3" customWidth="1"/>
    <col min="13" max="13" width="9" style="3" customWidth="1"/>
    <col min="14" max="14" width="9.625" style="3" hidden="1" customWidth="1"/>
    <col min="15" max="15" width="10.625" style="3" hidden="1" customWidth="1"/>
    <col min="16" max="16" width="13.25" style="3" hidden="1" customWidth="1"/>
    <col min="17" max="17" width="18.5" style="3" hidden="1" customWidth="1"/>
    <col min="18" max="18" width="24.5" style="3" hidden="1" customWidth="1"/>
    <col min="19" max="19" width="21.5" style="3" hidden="1" customWidth="1"/>
    <col min="20" max="20" width="18.5" style="3" hidden="1" customWidth="1"/>
    <col min="21" max="21" width="16.75" style="3" hidden="1" customWidth="1"/>
    <col min="22" max="23" width="18.5" style="3" hidden="1" customWidth="1"/>
    <col min="24" max="25" width="21.5" style="3" hidden="1" customWidth="1"/>
    <col min="26" max="26" width="18.5" style="3" hidden="1" customWidth="1"/>
    <col min="27" max="27" width="9" style="3" hidden="1" customWidth="1"/>
    <col min="28" max="52" width="0" style="3" hidden="1" customWidth="1"/>
    <col min="53" max="16384" width="9" style="3"/>
  </cols>
  <sheetData>
    <row r="1" spans="1:98" ht="18" customHeight="1">
      <c r="A1" s="31" t="s">
        <v>182</v>
      </c>
      <c r="B1" s="31"/>
      <c r="C1" s="269"/>
      <c r="D1" s="269"/>
      <c r="E1" s="269"/>
      <c r="F1" s="269"/>
      <c r="G1" s="269"/>
      <c r="H1" s="269"/>
      <c r="I1" s="269"/>
      <c r="J1" s="269"/>
      <c r="K1" s="269"/>
      <c r="L1" s="38" t="s">
        <v>0</v>
      </c>
      <c r="P1" s="2"/>
    </row>
    <row r="2" spans="1:98" s="16" customFormat="1" ht="24.75" customHeight="1">
      <c r="A2" s="374" t="s">
        <v>524</v>
      </c>
      <c r="B2" s="374"/>
      <c r="C2" s="374"/>
      <c r="D2" s="374"/>
      <c r="E2" s="374"/>
      <c r="F2" s="374"/>
      <c r="G2" s="378" t="s">
        <v>62</v>
      </c>
      <c r="H2" s="374"/>
      <c r="I2" s="374"/>
      <c r="J2" s="374"/>
      <c r="K2" s="374"/>
      <c r="L2" s="374"/>
    </row>
    <row r="3" spans="1:98" ht="19.5" customHeight="1">
      <c r="A3" s="377" t="s">
        <v>520</v>
      </c>
      <c r="B3" s="377"/>
      <c r="C3" s="377"/>
      <c r="D3" s="377"/>
      <c r="E3" s="377"/>
      <c r="F3" s="377"/>
      <c r="G3" s="377" t="s">
        <v>61</v>
      </c>
      <c r="H3" s="377"/>
      <c r="I3" s="377"/>
      <c r="J3" s="377"/>
      <c r="K3" s="377"/>
      <c r="L3" s="377"/>
    </row>
    <row r="4" spans="1:98" ht="15" customHeight="1" thickBot="1">
      <c r="A4" s="270"/>
      <c r="B4" s="37"/>
      <c r="C4" s="37"/>
      <c r="D4" s="37"/>
      <c r="E4" s="37"/>
      <c r="F4" s="36" t="s">
        <v>184</v>
      </c>
      <c r="G4" s="37"/>
      <c r="H4" s="37"/>
      <c r="I4" s="37"/>
      <c r="J4" s="56"/>
      <c r="K4" s="56"/>
      <c r="L4" s="36" t="s">
        <v>1</v>
      </c>
    </row>
    <row r="5" spans="1:98" ht="39.950000000000003" customHeight="1">
      <c r="A5" s="278" t="s">
        <v>316</v>
      </c>
      <c r="B5" s="280" t="s">
        <v>351</v>
      </c>
      <c r="C5" s="57" t="s">
        <v>352</v>
      </c>
      <c r="D5" s="274" t="s">
        <v>353</v>
      </c>
      <c r="E5" s="274" t="s">
        <v>354</v>
      </c>
      <c r="F5" s="57" t="s">
        <v>355</v>
      </c>
      <c r="G5" s="54" t="s">
        <v>356</v>
      </c>
      <c r="H5" s="57" t="s">
        <v>357</v>
      </c>
      <c r="I5" s="274" t="s">
        <v>358</v>
      </c>
      <c r="J5" s="274" t="s">
        <v>359</v>
      </c>
      <c r="K5" s="274" t="s">
        <v>360</v>
      </c>
      <c r="L5" s="109" t="s">
        <v>361</v>
      </c>
      <c r="N5" s="29" t="s">
        <v>381</v>
      </c>
    </row>
    <row r="6" spans="1:98" s="6" customFormat="1" ht="45.95" customHeight="1" thickBot="1">
      <c r="A6" s="279" t="s">
        <v>45</v>
      </c>
      <c r="B6" s="277" t="s">
        <v>59</v>
      </c>
      <c r="C6" s="271" t="s">
        <v>58</v>
      </c>
      <c r="D6" s="271" t="s">
        <v>57</v>
      </c>
      <c r="E6" s="271" t="s">
        <v>56</v>
      </c>
      <c r="F6" s="271" t="s">
        <v>55</v>
      </c>
      <c r="G6" s="45" t="s">
        <v>54</v>
      </c>
      <c r="H6" s="271" t="s">
        <v>53</v>
      </c>
      <c r="I6" s="271" t="s">
        <v>52</v>
      </c>
      <c r="J6" s="271" t="s">
        <v>51</v>
      </c>
      <c r="K6" s="271" t="s">
        <v>50</v>
      </c>
      <c r="L6" s="46" t="s">
        <v>49</v>
      </c>
      <c r="N6" s="110"/>
      <c r="Q6" s="3" t="s">
        <v>450</v>
      </c>
      <c r="R6" s="3" t="s">
        <v>451</v>
      </c>
      <c r="S6" s="3" t="s">
        <v>452</v>
      </c>
      <c r="T6" s="3" t="s">
        <v>453</v>
      </c>
      <c r="U6" s="3"/>
      <c r="V6" s="3" t="s">
        <v>454</v>
      </c>
      <c r="W6" s="3" t="s">
        <v>455</v>
      </c>
      <c r="X6" s="3" t="s">
        <v>456</v>
      </c>
      <c r="Y6" s="3" t="s">
        <v>457</v>
      </c>
      <c r="Z6" s="3" t="s">
        <v>458</v>
      </c>
    </row>
    <row r="7" spans="1:98" s="8" customFormat="1" ht="56.45" customHeight="1">
      <c r="A7" s="265" t="s">
        <v>176</v>
      </c>
      <c r="B7" s="305">
        <v>45895362</v>
      </c>
      <c r="C7" s="306">
        <v>21454541</v>
      </c>
      <c r="D7" s="306">
        <v>0</v>
      </c>
      <c r="E7" s="306">
        <v>1582450</v>
      </c>
      <c r="F7" s="306">
        <v>1282862</v>
      </c>
      <c r="G7" s="306">
        <v>0</v>
      </c>
      <c r="H7" s="307">
        <v>997112</v>
      </c>
      <c r="I7" s="306">
        <v>3890504</v>
      </c>
      <c r="J7" s="306">
        <v>15883336</v>
      </c>
      <c r="K7" s="307">
        <v>37810</v>
      </c>
      <c r="L7" s="306">
        <v>766747</v>
      </c>
      <c r="AC7" s="8">
        <v>45895362</v>
      </c>
      <c r="AD7" s="8">
        <v>21454541</v>
      </c>
      <c r="AE7" s="237" t="s">
        <v>4</v>
      </c>
      <c r="AF7" s="8">
        <v>1582450</v>
      </c>
      <c r="AG7" s="8">
        <v>1282862</v>
      </c>
      <c r="AH7" s="237" t="s">
        <v>4</v>
      </c>
      <c r="AI7" s="8">
        <v>997112</v>
      </c>
      <c r="AJ7" s="8">
        <v>3890504</v>
      </c>
      <c r="AK7" s="8">
        <v>15883336</v>
      </c>
      <c r="AL7" s="8">
        <v>37810</v>
      </c>
      <c r="AM7" s="8">
        <v>766747</v>
      </c>
      <c r="AO7" s="100">
        <f>AC7-B7</f>
        <v>0</v>
      </c>
      <c r="AP7" s="100">
        <f t="shared" ref="AP7:AY15" si="0">AD7-C7</f>
        <v>0</v>
      </c>
      <c r="AQ7" s="100" t="e">
        <f t="shared" si="0"/>
        <v>#VALUE!</v>
      </c>
      <c r="AR7" s="100">
        <f t="shared" si="0"/>
        <v>0</v>
      </c>
      <c r="AS7" s="100">
        <f t="shared" si="0"/>
        <v>0</v>
      </c>
      <c r="AT7" s="100" t="e">
        <f t="shared" si="0"/>
        <v>#VALUE!</v>
      </c>
      <c r="AU7" s="100">
        <f t="shared" si="0"/>
        <v>0</v>
      </c>
      <c r="AV7" s="100">
        <f t="shared" si="0"/>
        <v>0</v>
      </c>
      <c r="AW7" s="100">
        <f t="shared" si="0"/>
        <v>0</v>
      </c>
      <c r="AX7" s="100">
        <f t="shared" si="0"/>
        <v>0</v>
      </c>
      <c r="AY7" s="100">
        <f t="shared" si="0"/>
        <v>0</v>
      </c>
    </row>
    <row r="8" spans="1:98" s="8" customFormat="1" ht="56.45" customHeight="1">
      <c r="A8" s="265" t="s">
        <v>177</v>
      </c>
      <c r="B8" s="305">
        <v>47726136</v>
      </c>
      <c r="C8" s="306">
        <v>26132111</v>
      </c>
      <c r="D8" s="306">
        <v>0</v>
      </c>
      <c r="E8" s="306">
        <v>1647437</v>
      </c>
      <c r="F8" s="306">
        <v>1595584</v>
      </c>
      <c r="G8" s="306">
        <v>0</v>
      </c>
      <c r="H8" s="306">
        <v>442137</v>
      </c>
      <c r="I8" s="306">
        <v>800848</v>
      </c>
      <c r="J8" s="306">
        <v>16391703</v>
      </c>
      <c r="K8" s="306">
        <v>67775</v>
      </c>
      <c r="L8" s="306">
        <v>648541</v>
      </c>
      <c r="AC8" s="8">
        <v>47726136</v>
      </c>
      <c r="AD8" s="8">
        <v>26132111</v>
      </c>
      <c r="AE8" s="237" t="s">
        <v>4</v>
      </c>
      <c r="AF8" s="8">
        <v>1647437</v>
      </c>
      <c r="AG8" s="8">
        <v>1595584</v>
      </c>
      <c r="AH8" s="237" t="s">
        <v>4</v>
      </c>
      <c r="AI8" s="8">
        <v>442137</v>
      </c>
      <c r="AJ8" s="8">
        <v>800848</v>
      </c>
      <c r="AK8" s="8">
        <v>16391703</v>
      </c>
      <c r="AL8" s="8">
        <v>67775</v>
      </c>
      <c r="AM8" s="8">
        <v>648541</v>
      </c>
      <c r="AO8" s="100">
        <f t="shared" ref="AO8:AO15" si="1">AC8-B8</f>
        <v>0</v>
      </c>
      <c r="AP8" s="100">
        <f t="shared" si="0"/>
        <v>0</v>
      </c>
      <c r="AQ8" s="100" t="e">
        <f t="shared" si="0"/>
        <v>#VALUE!</v>
      </c>
      <c r="AR8" s="100">
        <f t="shared" si="0"/>
        <v>0</v>
      </c>
      <c r="AS8" s="100">
        <f t="shared" si="0"/>
        <v>0</v>
      </c>
      <c r="AT8" s="100" t="e">
        <f t="shared" si="0"/>
        <v>#VALUE!</v>
      </c>
      <c r="AU8" s="100">
        <f t="shared" si="0"/>
        <v>0</v>
      </c>
      <c r="AV8" s="100">
        <f t="shared" si="0"/>
        <v>0</v>
      </c>
      <c r="AW8" s="100">
        <f t="shared" si="0"/>
        <v>0</v>
      </c>
      <c r="AX8" s="100">
        <f t="shared" si="0"/>
        <v>0</v>
      </c>
      <c r="AY8" s="100">
        <f t="shared" si="0"/>
        <v>0</v>
      </c>
    </row>
    <row r="9" spans="1:98" s="8" customFormat="1" ht="56.45" customHeight="1">
      <c r="A9" s="265" t="s">
        <v>178</v>
      </c>
      <c r="B9" s="305">
        <v>58054051</v>
      </c>
      <c r="C9" s="306">
        <v>31735777</v>
      </c>
      <c r="D9" s="306">
        <v>0</v>
      </c>
      <c r="E9" s="306">
        <v>1774786</v>
      </c>
      <c r="F9" s="306">
        <v>1464936</v>
      </c>
      <c r="G9" s="306">
        <v>0</v>
      </c>
      <c r="H9" s="306">
        <v>441857</v>
      </c>
      <c r="I9" s="306">
        <v>1784145</v>
      </c>
      <c r="J9" s="306">
        <v>20275646</v>
      </c>
      <c r="K9" s="306">
        <v>29505</v>
      </c>
      <c r="L9" s="306">
        <v>547399</v>
      </c>
      <c r="AC9" s="8">
        <v>58054051</v>
      </c>
      <c r="AD9" s="8">
        <v>31735777</v>
      </c>
      <c r="AE9" s="237" t="s">
        <v>4</v>
      </c>
      <c r="AF9" s="8">
        <v>1774786</v>
      </c>
      <c r="AG9" s="8">
        <v>1464936</v>
      </c>
      <c r="AH9" s="237" t="s">
        <v>4</v>
      </c>
      <c r="AI9" s="8">
        <v>441857</v>
      </c>
      <c r="AJ9" s="8">
        <v>1784145</v>
      </c>
      <c r="AK9" s="8">
        <v>20275646</v>
      </c>
      <c r="AL9" s="8">
        <v>29505</v>
      </c>
      <c r="AM9" s="8">
        <v>547399</v>
      </c>
      <c r="AO9" s="100">
        <f t="shared" si="1"/>
        <v>0</v>
      </c>
      <c r="AP9" s="100">
        <f t="shared" si="0"/>
        <v>0</v>
      </c>
      <c r="AQ9" s="100" t="e">
        <f t="shared" si="0"/>
        <v>#VALUE!</v>
      </c>
      <c r="AR9" s="100">
        <f t="shared" si="0"/>
        <v>0</v>
      </c>
      <c r="AS9" s="100">
        <f t="shared" si="0"/>
        <v>0</v>
      </c>
      <c r="AT9" s="100" t="e">
        <f t="shared" si="0"/>
        <v>#VALUE!</v>
      </c>
      <c r="AU9" s="100">
        <f t="shared" si="0"/>
        <v>0</v>
      </c>
      <c r="AV9" s="100">
        <f t="shared" si="0"/>
        <v>0</v>
      </c>
      <c r="AW9" s="100">
        <f t="shared" si="0"/>
        <v>0</v>
      </c>
      <c r="AX9" s="100">
        <f t="shared" si="0"/>
        <v>0</v>
      </c>
      <c r="AY9" s="100">
        <f t="shared" si="0"/>
        <v>0</v>
      </c>
    </row>
    <row r="10" spans="1:98" s="8" customFormat="1" ht="56.45" customHeight="1">
      <c r="A10" s="265" t="s">
        <v>179</v>
      </c>
      <c r="B10" s="305">
        <v>62480599</v>
      </c>
      <c r="C10" s="306">
        <v>34467552</v>
      </c>
      <c r="D10" s="306">
        <v>0</v>
      </c>
      <c r="E10" s="306">
        <v>1924396</v>
      </c>
      <c r="F10" s="306">
        <v>1553905</v>
      </c>
      <c r="G10" s="306">
        <v>0</v>
      </c>
      <c r="H10" s="306">
        <v>508095</v>
      </c>
      <c r="I10" s="306">
        <v>6114850</v>
      </c>
      <c r="J10" s="306">
        <v>16962145</v>
      </c>
      <c r="K10" s="306">
        <v>166858</v>
      </c>
      <c r="L10" s="306">
        <v>782799</v>
      </c>
      <c r="AC10" s="8">
        <v>62480599</v>
      </c>
      <c r="AD10" s="8">
        <v>34467552</v>
      </c>
      <c r="AE10" s="237" t="s">
        <v>4</v>
      </c>
      <c r="AF10" s="8">
        <v>1924396</v>
      </c>
      <c r="AG10" s="8">
        <v>1553905</v>
      </c>
      <c r="AH10" s="237" t="s">
        <v>4</v>
      </c>
      <c r="AI10" s="8">
        <v>508095</v>
      </c>
      <c r="AJ10" s="8">
        <v>6114850</v>
      </c>
      <c r="AK10" s="8">
        <v>16962145</v>
      </c>
      <c r="AL10" s="8">
        <v>166858</v>
      </c>
      <c r="AM10" s="8">
        <v>782799</v>
      </c>
      <c r="AO10" s="19">
        <f t="shared" si="1"/>
        <v>0</v>
      </c>
      <c r="AP10" s="19">
        <f t="shared" si="0"/>
        <v>0</v>
      </c>
      <c r="AQ10" s="19" t="e">
        <f t="shared" si="0"/>
        <v>#VALUE!</v>
      </c>
      <c r="AR10" s="19">
        <f t="shared" si="0"/>
        <v>0</v>
      </c>
      <c r="AS10" s="19">
        <f t="shared" si="0"/>
        <v>0</v>
      </c>
      <c r="AT10" s="19" t="e">
        <f t="shared" si="0"/>
        <v>#VALUE!</v>
      </c>
      <c r="AU10" s="19">
        <f t="shared" si="0"/>
        <v>0</v>
      </c>
      <c r="AV10" s="19">
        <f t="shared" si="0"/>
        <v>0</v>
      </c>
      <c r="AW10" s="19">
        <f t="shared" si="0"/>
        <v>0</v>
      </c>
      <c r="AX10" s="19">
        <f t="shared" si="0"/>
        <v>0</v>
      </c>
      <c r="AY10" s="19">
        <f t="shared" si="0"/>
        <v>0</v>
      </c>
    </row>
    <row r="11" spans="1:98" s="8" customFormat="1" ht="56.45" customHeight="1">
      <c r="A11" s="265" t="s">
        <v>180</v>
      </c>
      <c r="B11" s="305">
        <v>61260827</v>
      </c>
      <c r="C11" s="306">
        <v>38173160</v>
      </c>
      <c r="D11" s="306">
        <v>0</v>
      </c>
      <c r="E11" s="306">
        <v>1776057</v>
      </c>
      <c r="F11" s="306">
        <v>1886197</v>
      </c>
      <c r="G11" s="306">
        <v>0</v>
      </c>
      <c r="H11" s="306">
        <v>149662</v>
      </c>
      <c r="I11" s="306">
        <v>3835198</v>
      </c>
      <c r="J11" s="306">
        <v>14448697</v>
      </c>
      <c r="K11" s="306">
        <v>141343</v>
      </c>
      <c r="L11" s="306">
        <v>850513</v>
      </c>
      <c r="AC11" s="8">
        <v>61260827</v>
      </c>
      <c r="AD11" s="8">
        <v>38173160</v>
      </c>
      <c r="AE11" s="237" t="s">
        <v>4</v>
      </c>
      <c r="AF11" s="8">
        <v>1776057</v>
      </c>
      <c r="AG11" s="8">
        <v>1886197</v>
      </c>
      <c r="AH11" s="237" t="s">
        <v>4</v>
      </c>
      <c r="AI11" s="8">
        <v>149662</v>
      </c>
      <c r="AJ11" s="8">
        <v>3835198</v>
      </c>
      <c r="AK11" s="8">
        <v>14448697</v>
      </c>
      <c r="AL11" s="8">
        <v>141343</v>
      </c>
      <c r="AM11" s="8">
        <v>850513</v>
      </c>
      <c r="AO11" s="19">
        <f t="shared" si="1"/>
        <v>0</v>
      </c>
      <c r="AP11" s="19">
        <f t="shared" si="0"/>
        <v>0</v>
      </c>
      <c r="AQ11" s="19" t="e">
        <f t="shared" si="0"/>
        <v>#VALUE!</v>
      </c>
      <c r="AR11" s="19">
        <f t="shared" si="0"/>
        <v>0</v>
      </c>
      <c r="AS11" s="19">
        <f t="shared" si="0"/>
        <v>0</v>
      </c>
      <c r="AT11" s="19" t="e">
        <f t="shared" si="0"/>
        <v>#VALUE!</v>
      </c>
      <c r="AU11" s="19">
        <f t="shared" si="0"/>
        <v>0</v>
      </c>
      <c r="AV11" s="19">
        <f t="shared" si="0"/>
        <v>0</v>
      </c>
      <c r="AW11" s="19">
        <f t="shared" si="0"/>
        <v>0</v>
      </c>
      <c r="AX11" s="19">
        <f t="shared" si="0"/>
        <v>0</v>
      </c>
      <c r="AY11" s="19">
        <f t="shared" si="0"/>
        <v>0</v>
      </c>
    </row>
    <row r="12" spans="1:98" s="25" customFormat="1" ht="56.45" customHeight="1" thickBot="1">
      <c r="A12" s="265" t="s">
        <v>326</v>
      </c>
      <c r="B12" s="305">
        <v>56716718.075000003</v>
      </c>
      <c r="C12" s="306">
        <v>38782611.747000001</v>
      </c>
      <c r="D12" s="306">
        <v>0</v>
      </c>
      <c r="E12" s="306">
        <v>1568997.86</v>
      </c>
      <c r="F12" s="306">
        <v>1771648.5260000001</v>
      </c>
      <c r="G12" s="306">
        <v>0</v>
      </c>
      <c r="H12" s="306">
        <v>226362.106</v>
      </c>
      <c r="I12" s="306">
        <v>211206.53899999999</v>
      </c>
      <c r="J12" s="306">
        <v>13458760.604</v>
      </c>
      <c r="K12" s="306">
        <v>11163.162</v>
      </c>
      <c r="L12" s="306">
        <v>685967.53099999996</v>
      </c>
      <c r="M12" s="8"/>
      <c r="N12" s="8"/>
      <c r="O12" s="8"/>
      <c r="P12" s="8"/>
      <c r="Q12" s="8"/>
      <c r="R12" s="8"/>
      <c r="S12" s="8"/>
      <c r="T12" s="8"/>
      <c r="U12" s="8"/>
      <c r="V12" s="8"/>
      <c r="W12" s="8"/>
      <c r="X12" s="8"/>
      <c r="Y12" s="8"/>
      <c r="Z12" s="8"/>
      <c r="AA12" s="8"/>
      <c r="AB12" s="8"/>
      <c r="AC12" s="8">
        <v>56716718.075000003</v>
      </c>
      <c r="AD12" s="8">
        <v>38782611.747000001</v>
      </c>
      <c r="AE12" s="237" t="s">
        <v>4</v>
      </c>
      <c r="AF12" s="8">
        <v>1568997.86</v>
      </c>
      <c r="AG12" s="8">
        <v>1771648.5260000001</v>
      </c>
      <c r="AH12" s="237" t="s">
        <v>4</v>
      </c>
      <c r="AI12" s="8">
        <v>226362.106</v>
      </c>
      <c r="AJ12" s="8">
        <v>211206.53899999999</v>
      </c>
      <c r="AK12" s="8">
        <v>13458760.604</v>
      </c>
      <c r="AL12" s="8">
        <v>11163.162</v>
      </c>
      <c r="AM12" s="8">
        <v>685967.53099999996</v>
      </c>
      <c r="AN12" s="8"/>
      <c r="AO12" s="19">
        <f t="shared" si="1"/>
        <v>0</v>
      </c>
      <c r="AP12" s="19">
        <f t="shared" si="0"/>
        <v>0</v>
      </c>
      <c r="AQ12" s="19" t="e">
        <f t="shared" si="0"/>
        <v>#VALUE!</v>
      </c>
      <c r="AR12" s="19">
        <f t="shared" si="0"/>
        <v>0</v>
      </c>
      <c r="AS12" s="19">
        <f t="shared" si="0"/>
        <v>0</v>
      </c>
      <c r="AT12" s="19" t="e">
        <f t="shared" si="0"/>
        <v>#VALUE!</v>
      </c>
      <c r="AU12" s="19">
        <f t="shared" si="0"/>
        <v>0</v>
      </c>
      <c r="AV12" s="19">
        <f t="shared" si="0"/>
        <v>0</v>
      </c>
      <c r="AW12" s="19">
        <f t="shared" si="0"/>
        <v>0</v>
      </c>
      <c r="AX12" s="19">
        <f t="shared" si="0"/>
        <v>0</v>
      </c>
      <c r="AY12" s="19">
        <f t="shared" si="0"/>
        <v>0</v>
      </c>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row>
    <row r="13" spans="1:98" s="8" customFormat="1" ht="56.45" customHeight="1">
      <c r="A13" s="265" t="s">
        <v>378</v>
      </c>
      <c r="B13" s="180">
        <v>83810531.649000004</v>
      </c>
      <c r="C13" s="306">
        <v>55904831.486000001</v>
      </c>
      <c r="D13" s="306">
        <v>14.888</v>
      </c>
      <c r="E13" s="306">
        <v>1632426.5589999999</v>
      </c>
      <c r="F13" s="306">
        <v>1594172.544</v>
      </c>
      <c r="G13" s="306">
        <v>0</v>
      </c>
      <c r="H13" s="306">
        <v>360014.23</v>
      </c>
      <c r="I13" s="306">
        <v>5022444.8650000002</v>
      </c>
      <c r="J13" s="306">
        <v>14148839.427999999</v>
      </c>
      <c r="K13" s="306">
        <v>296967.62599999999</v>
      </c>
      <c r="L13" s="306">
        <v>4850820.023</v>
      </c>
      <c r="AC13" s="8">
        <v>83810531.649000004</v>
      </c>
      <c r="AD13" s="8">
        <v>55904831.486000001</v>
      </c>
      <c r="AE13" s="237">
        <v>14.888</v>
      </c>
      <c r="AF13" s="8">
        <v>1632426.5589999999</v>
      </c>
      <c r="AG13" s="8">
        <v>1594172.544</v>
      </c>
      <c r="AH13" s="237" t="s">
        <v>4</v>
      </c>
      <c r="AI13" s="8">
        <v>360014.23</v>
      </c>
      <c r="AJ13" s="8">
        <v>5022444.8650000002</v>
      </c>
      <c r="AK13" s="8">
        <v>14148839.427999999</v>
      </c>
      <c r="AL13" s="8">
        <v>296967.62599999999</v>
      </c>
      <c r="AM13" s="8">
        <v>4850820.023</v>
      </c>
      <c r="AO13" s="19">
        <f t="shared" si="1"/>
        <v>0</v>
      </c>
      <c r="AP13" s="19">
        <f t="shared" si="0"/>
        <v>0</v>
      </c>
      <c r="AQ13" s="19">
        <f t="shared" si="0"/>
        <v>0</v>
      </c>
      <c r="AR13" s="19">
        <f t="shared" si="0"/>
        <v>0</v>
      </c>
      <c r="AS13" s="19">
        <f t="shared" si="0"/>
        <v>0</v>
      </c>
      <c r="AT13" s="19" t="e">
        <f t="shared" si="0"/>
        <v>#VALUE!</v>
      </c>
      <c r="AU13" s="19">
        <f t="shared" si="0"/>
        <v>0</v>
      </c>
      <c r="AV13" s="19">
        <f t="shared" si="0"/>
        <v>0</v>
      </c>
      <c r="AW13" s="19">
        <f t="shared" si="0"/>
        <v>0</v>
      </c>
      <c r="AX13" s="19">
        <f t="shared" si="0"/>
        <v>0</v>
      </c>
      <c r="AY13" s="19">
        <f t="shared" si="0"/>
        <v>0</v>
      </c>
    </row>
    <row r="14" spans="1:98" s="8" customFormat="1" ht="56.45" customHeight="1">
      <c r="A14" s="265" t="s">
        <v>181</v>
      </c>
      <c r="B14" s="183">
        <v>82874317.156000003</v>
      </c>
      <c r="C14" s="181">
        <v>56000302.450999998</v>
      </c>
      <c r="D14" s="181">
        <v>277.452</v>
      </c>
      <c r="E14" s="181">
        <v>2206644.0350000001</v>
      </c>
      <c r="F14" s="181">
        <v>3225355.202</v>
      </c>
      <c r="G14" s="181">
        <v>0</v>
      </c>
      <c r="H14" s="181">
        <v>281603.52</v>
      </c>
      <c r="I14" s="181">
        <v>5426475.142</v>
      </c>
      <c r="J14" s="181">
        <v>12878922.885</v>
      </c>
      <c r="K14" s="181">
        <v>373814.38799999998</v>
      </c>
      <c r="L14" s="181">
        <v>2480922.0809999998</v>
      </c>
      <c r="M14" s="30"/>
      <c r="N14" s="7">
        <v>3226599.1030000001</v>
      </c>
      <c r="O14" s="30">
        <f>SUM(N14,G14:L14,C14:D14)</f>
        <v>80668917.022</v>
      </c>
      <c r="AC14" s="8">
        <v>82874317.156000003</v>
      </c>
      <c r="AD14" s="8">
        <v>56000302.450999998</v>
      </c>
      <c r="AE14" s="237">
        <v>277.452</v>
      </c>
      <c r="AF14" s="8">
        <v>2206644.0350000001</v>
      </c>
      <c r="AG14" s="8">
        <v>3225355.202</v>
      </c>
      <c r="AH14" s="237" t="s">
        <v>4</v>
      </c>
      <c r="AI14" s="8">
        <v>281603.52</v>
      </c>
      <c r="AJ14" s="8">
        <v>5426475.142</v>
      </c>
      <c r="AK14" s="8">
        <v>12878922.885</v>
      </c>
      <c r="AL14" s="8">
        <v>373814.38799999998</v>
      </c>
      <c r="AM14" s="8">
        <v>2480922.0809999998</v>
      </c>
      <c r="AO14" s="19">
        <f t="shared" si="1"/>
        <v>0</v>
      </c>
      <c r="AP14" s="19">
        <f t="shared" si="0"/>
        <v>0</v>
      </c>
      <c r="AQ14" s="19">
        <f t="shared" si="0"/>
        <v>0</v>
      </c>
      <c r="AR14" s="19">
        <f t="shared" si="0"/>
        <v>0</v>
      </c>
      <c r="AS14" s="19">
        <f t="shared" si="0"/>
        <v>0</v>
      </c>
      <c r="AT14" s="19" t="e">
        <f t="shared" si="0"/>
        <v>#VALUE!</v>
      </c>
      <c r="AU14" s="19">
        <f t="shared" si="0"/>
        <v>0</v>
      </c>
      <c r="AV14" s="19">
        <f t="shared" si="0"/>
        <v>0</v>
      </c>
      <c r="AW14" s="19">
        <f t="shared" si="0"/>
        <v>0</v>
      </c>
      <c r="AX14" s="19">
        <f t="shared" si="0"/>
        <v>0</v>
      </c>
      <c r="AY14" s="19">
        <f t="shared" si="0"/>
        <v>0</v>
      </c>
    </row>
    <row r="15" spans="1:98" s="8" customFormat="1" ht="56.45" customHeight="1">
      <c r="A15" s="265" t="s">
        <v>517</v>
      </c>
      <c r="B15" s="183">
        <v>87080388.147</v>
      </c>
      <c r="C15" s="181">
        <v>57209779.689000003</v>
      </c>
      <c r="D15" s="181">
        <v>2.4279999999999999</v>
      </c>
      <c r="E15" s="181">
        <v>2209452.2570000002</v>
      </c>
      <c r="F15" s="181">
        <v>3211217.7420000001</v>
      </c>
      <c r="G15" s="181">
        <v>0</v>
      </c>
      <c r="H15" s="181">
        <v>531247.04700000002</v>
      </c>
      <c r="I15" s="181">
        <v>5211808.6440000003</v>
      </c>
      <c r="J15" s="181">
        <v>15576515.194</v>
      </c>
      <c r="K15" s="181">
        <v>501004.81300000002</v>
      </c>
      <c r="L15" s="181">
        <v>2629360.3330000001</v>
      </c>
      <c r="M15" s="30"/>
      <c r="N15" s="7"/>
      <c r="O15" s="30"/>
      <c r="Q15" s="3">
        <v>57209779689</v>
      </c>
      <c r="R15" s="3">
        <v>2428</v>
      </c>
      <c r="S15" s="3">
        <v>2209452257</v>
      </c>
      <c r="T15" s="3">
        <v>3211217742</v>
      </c>
      <c r="U15" s="8" t="s">
        <v>4</v>
      </c>
      <c r="V15" s="3">
        <v>531247047</v>
      </c>
      <c r="W15" s="3">
        <v>5211808644</v>
      </c>
      <c r="X15" s="3">
        <v>15576515194</v>
      </c>
      <c r="Y15" s="3">
        <v>501004813</v>
      </c>
      <c r="Z15" s="3">
        <v>2629360333</v>
      </c>
      <c r="AC15" s="8">
        <v>87078764.292999998</v>
      </c>
      <c r="AD15" s="8">
        <v>57208589.909000002</v>
      </c>
      <c r="AE15" s="237">
        <v>2.4279999999999999</v>
      </c>
      <c r="AF15" s="8">
        <v>2209452.2570000002</v>
      </c>
      <c r="AG15" s="8">
        <v>3211217.7420000001</v>
      </c>
      <c r="AH15" s="237" t="s">
        <v>4</v>
      </c>
      <c r="AI15" s="8">
        <v>531247.04700000002</v>
      </c>
      <c r="AJ15" s="8">
        <v>5211808.6440000003</v>
      </c>
      <c r="AK15" s="8">
        <v>15576515.194</v>
      </c>
      <c r="AL15" s="8">
        <v>501004.81300000002</v>
      </c>
      <c r="AM15" s="8">
        <v>2628926.2590000001</v>
      </c>
      <c r="AO15" s="19">
        <f t="shared" si="1"/>
        <v>-1623.8540000021458</v>
      </c>
      <c r="AP15" s="19">
        <f t="shared" si="0"/>
        <v>-1189.7800000011921</v>
      </c>
      <c r="AQ15" s="19">
        <f t="shared" si="0"/>
        <v>0</v>
      </c>
      <c r="AR15" s="19">
        <f t="shared" si="0"/>
        <v>0</v>
      </c>
      <c r="AS15" s="19">
        <f t="shared" si="0"/>
        <v>0</v>
      </c>
      <c r="AT15" s="19" t="e">
        <f t="shared" si="0"/>
        <v>#VALUE!</v>
      </c>
      <c r="AU15" s="19">
        <f t="shared" si="0"/>
        <v>0</v>
      </c>
      <c r="AV15" s="19">
        <f t="shared" si="0"/>
        <v>0</v>
      </c>
      <c r="AW15" s="19">
        <f t="shared" si="0"/>
        <v>0</v>
      </c>
      <c r="AX15" s="19">
        <f t="shared" si="0"/>
        <v>0</v>
      </c>
      <c r="AY15" s="19">
        <f t="shared" si="0"/>
        <v>-434.07400000002235</v>
      </c>
    </row>
    <row r="16" spans="1:98" s="8" customFormat="1" ht="56.45" customHeight="1" thickBot="1">
      <c r="A16" s="264" t="s">
        <v>697</v>
      </c>
      <c r="B16" s="183">
        <v>90522016.970000014</v>
      </c>
      <c r="C16" s="181">
        <v>57798557.049000002</v>
      </c>
      <c r="D16" s="181">
        <v>0.81</v>
      </c>
      <c r="E16" s="181">
        <v>2359457.4449999998</v>
      </c>
      <c r="F16" s="181">
        <v>3608030.64</v>
      </c>
      <c r="G16" s="181">
        <v>0</v>
      </c>
      <c r="H16" s="181">
        <v>448087.72499999998</v>
      </c>
      <c r="I16" s="181">
        <v>5010695.2110000001</v>
      </c>
      <c r="J16" s="181">
        <v>18144226.348000001</v>
      </c>
      <c r="K16" s="181">
        <v>548861.43599999999</v>
      </c>
      <c r="L16" s="181">
        <v>2604100.3059999999</v>
      </c>
      <c r="N16" s="110"/>
      <c r="P16" s="8">
        <f>SUM(Q16:Z16)</f>
        <v>90522016970</v>
      </c>
      <c r="Q16" s="8">
        <v>57798557049</v>
      </c>
      <c r="R16" s="8">
        <v>810</v>
      </c>
      <c r="S16" s="8">
        <v>2359457445</v>
      </c>
      <c r="T16" s="8">
        <v>3608030640</v>
      </c>
      <c r="V16" s="8">
        <v>448087725</v>
      </c>
      <c r="W16" s="8">
        <v>5010695211</v>
      </c>
      <c r="X16" s="8">
        <v>18144226348</v>
      </c>
      <c r="Y16" s="8">
        <v>548861436</v>
      </c>
      <c r="Z16" s="8">
        <v>2604100306</v>
      </c>
    </row>
    <row r="17" spans="1:12" s="4" customFormat="1" ht="15" customHeight="1">
      <c r="A17" s="55" t="s">
        <v>873</v>
      </c>
      <c r="B17" s="58"/>
      <c r="C17" s="58"/>
      <c r="D17" s="58"/>
      <c r="E17" s="58"/>
      <c r="F17" s="58"/>
      <c r="G17" s="55" t="s">
        <v>851</v>
      </c>
      <c r="H17" s="58"/>
      <c r="I17" s="58"/>
      <c r="J17" s="58"/>
      <c r="K17" s="58"/>
      <c r="L17" s="58"/>
    </row>
    <row r="18" spans="1:12" s="21" customFormat="1" ht="15" customHeight="1">
      <c r="A18" s="40" t="s">
        <v>369</v>
      </c>
      <c r="B18" s="40"/>
      <c r="C18" s="40"/>
      <c r="D18" s="40"/>
      <c r="E18" s="40"/>
      <c r="F18" s="40"/>
      <c r="G18" s="39" t="s">
        <v>854</v>
      </c>
      <c r="H18" s="40"/>
      <c r="I18" s="40"/>
      <c r="J18" s="40"/>
      <c r="K18" s="40"/>
      <c r="L18" s="40"/>
    </row>
    <row r="19" spans="1:12" ht="15" customHeight="1">
      <c r="A19" s="41"/>
      <c r="B19" s="269"/>
      <c r="C19" s="269"/>
      <c r="D19" s="269"/>
      <c r="E19" s="269"/>
      <c r="F19" s="269"/>
      <c r="G19" s="39" t="s">
        <v>853</v>
      </c>
      <c r="H19" s="269"/>
      <c r="I19" s="269"/>
      <c r="J19" s="269"/>
      <c r="K19" s="269"/>
      <c r="L19" s="269"/>
    </row>
    <row r="20" spans="1:12" ht="15" customHeight="1">
      <c r="B20" s="269"/>
      <c r="C20" s="269"/>
      <c r="D20" s="269"/>
      <c r="E20" s="269"/>
      <c r="F20" s="269"/>
      <c r="G20" s="59"/>
      <c r="H20" s="269"/>
      <c r="I20" s="269"/>
      <c r="J20" s="269"/>
      <c r="K20" s="269"/>
      <c r="L20" s="269"/>
    </row>
    <row r="21" spans="1:12">
      <c r="G21" s="26"/>
      <c r="H21" s="26"/>
      <c r="I21" s="26"/>
      <c r="J21" s="26"/>
      <c r="K21" s="26"/>
    </row>
    <row r="22" spans="1:12">
      <c r="G22" s="27" t="s">
        <v>48</v>
      </c>
    </row>
    <row r="24" spans="1:12">
      <c r="D24" s="28"/>
    </row>
    <row r="25" spans="1:12">
      <c r="D25" s="28"/>
    </row>
    <row r="26" spans="1:12">
      <c r="D26" s="28"/>
    </row>
    <row r="27" spans="1:12">
      <c r="D27" s="28"/>
    </row>
    <row r="28" spans="1:12">
      <c r="D28" s="28"/>
    </row>
    <row r="29" spans="1:12">
      <c r="D29" s="28"/>
    </row>
    <row r="30" spans="1:12">
      <c r="D30" s="28"/>
    </row>
    <row r="31" spans="1:12">
      <c r="D31" s="28"/>
    </row>
    <row r="32" spans="1:12">
      <c r="D32" s="28"/>
    </row>
  </sheetData>
  <sheetProtection formatCells="0" formatRows="0" insertRows="0" deleteRows="0"/>
  <mergeCells count="4">
    <mergeCell ref="G3:L3"/>
    <mergeCell ref="A2:F2"/>
    <mergeCell ref="G2:L2"/>
    <mergeCell ref="A3:F3"/>
  </mergeCells>
  <phoneticPr fontId="2" type="noConversion"/>
  <pageMargins left="0.6692913385826772" right="0.6692913385826772" top="0.6692913385826772" bottom="0.6692913385826772" header="0.27559055118110237" footer="0.27559055118110237"/>
  <pageSetup paperSize="9" firstPageNumber="198"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2"/>
  <sheetViews>
    <sheetView showGridLines="0" view="pageBreakPreview" zoomScaleNormal="120" zoomScaleSheetLayoutView="100" workbookViewId="0">
      <pane xSplit="2" ySplit="6" topLeftCell="E28" activePane="bottomRight" state="frozen"/>
      <selection activeCell="P17" sqref="P17"/>
      <selection pane="topRight" activeCell="P17" sqref="P17"/>
      <selection pane="bottomLeft" activeCell="P17" sqref="P17"/>
      <selection pane="bottomRight" activeCell="J23" sqref="J23"/>
    </sheetView>
  </sheetViews>
  <sheetFormatPr defaultColWidth="9" defaultRowHeight="12.75"/>
  <cols>
    <col min="1" max="1" width="6.625" style="267" customWidth="1"/>
    <col min="2" max="2" width="17.125" style="267" customWidth="1"/>
    <col min="3" max="3" width="10.625" style="10" customWidth="1"/>
    <col min="4" max="4" width="11.375" style="10" customWidth="1"/>
    <col min="5" max="8" width="10.625" style="10" customWidth="1"/>
    <col min="9" max="11" width="9.125" style="10" customWidth="1"/>
    <col min="12" max="12" width="9.375" style="10" customWidth="1"/>
    <col min="13" max="13" width="9.125" style="10" customWidth="1"/>
    <col min="14" max="14" width="13.5" style="10" customWidth="1"/>
    <col min="15" max="17" width="9.125" style="10" customWidth="1"/>
    <col min="18" max="18" width="9.625" style="10" customWidth="1"/>
    <col min="19" max="19" width="10.25" style="10" hidden="1" customWidth="1"/>
    <col min="20" max="34" width="0" style="10" hidden="1" customWidth="1"/>
    <col min="35" max="39" width="9.125" style="10" hidden="1" customWidth="1"/>
    <col min="40" max="40" width="9.75" style="10" hidden="1" customWidth="1"/>
    <col min="41" max="43" width="9.125" style="10" hidden="1" customWidth="1"/>
    <col min="44" max="46" width="9.5" style="10" hidden="1" customWidth="1"/>
    <col min="47" max="47" width="9.125" style="10" hidden="1" customWidth="1"/>
    <col min="48" max="48" width="9.5" style="10" hidden="1" customWidth="1"/>
    <col min="49" max="51" width="0" style="10" hidden="1" customWidth="1"/>
    <col min="52" max="16384" width="9" style="10"/>
  </cols>
  <sheetData>
    <row r="1" spans="1:50" ht="18" customHeight="1">
      <c r="A1" s="47" t="s">
        <v>182</v>
      </c>
      <c r="B1" s="47"/>
      <c r="C1" s="47"/>
      <c r="D1" s="267"/>
      <c r="E1" s="267"/>
      <c r="F1" s="267"/>
      <c r="G1" s="267"/>
      <c r="H1" s="267"/>
      <c r="I1" s="267"/>
      <c r="J1" s="267"/>
      <c r="K1" s="267"/>
      <c r="L1" s="267"/>
      <c r="M1" s="267"/>
      <c r="N1" s="267"/>
      <c r="O1" s="267"/>
      <c r="P1" s="267"/>
      <c r="Q1" s="308" t="s">
        <v>0</v>
      </c>
      <c r="R1" s="71"/>
    </row>
    <row r="2" spans="1:50" s="17" customFormat="1" ht="24.75" customHeight="1">
      <c r="A2" s="364" t="s">
        <v>708</v>
      </c>
      <c r="B2" s="364"/>
      <c r="C2" s="364"/>
      <c r="D2" s="364"/>
      <c r="E2" s="364"/>
      <c r="F2" s="364"/>
      <c r="G2" s="364"/>
      <c r="H2" s="364"/>
      <c r="I2" s="364"/>
      <c r="J2" s="364" t="s">
        <v>76</v>
      </c>
      <c r="K2" s="364"/>
      <c r="L2" s="364"/>
      <c r="M2" s="364"/>
      <c r="N2" s="364"/>
      <c r="O2" s="364"/>
      <c r="P2" s="364"/>
      <c r="Q2" s="364"/>
      <c r="R2" s="263"/>
    </row>
    <row r="3" spans="1:50" ht="19.5" customHeight="1">
      <c r="A3" s="373" t="s">
        <v>709</v>
      </c>
      <c r="B3" s="373"/>
      <c r="C3" s="373"/>
      <c r="D3" s="373"/>
      <c r="E3" s="373"/>
      <c r="F3" s="373"/>
      <c r="G3" s="373"/>
      <c r="H3" s="373"/>
      <c r="I3" s="373"/>
      <c r="J3" s="373" t="s">
        <v>46</v>
      </c>
      <c r="K3" s="373"/>
      <c r="L3" s="373"/>
      <c r="M3" s="373"/>
      <c r="N3" s="373"/>
      <c r="O3" s="373"/>
      <c r="P3" s="373"/>
      <c r="Q3" s="373"/>
      <c r="R3" s="267"/>
    </row>
    <row r="4" spans="1:50" ht="15" customHeight="1" thickBot="1">
      <c r="A4" s="48"/>
      <c r="B4" s="48"/>
      <c r="C4" s="49"/>
      <c r="D4" s="49"/>
      <c r="E4" s="49"/>
      <c r="F4" s="49"/>
      <c r="G4" s="49"/>
      <c r="H4" s="51" t="s">
        <v>184</v>
      </c>
      <c r="J4" s="49"/>
      <c r="K4" s="49"/>
      <c r="L4" s="49"/>
      <c r="M4" s="267"/>
      <c r="N4" s="53"/>
      <c r="O4" s="53"/>
      <c r="P4" s="53"/>
      <c r="Q4" s="51" t="s">
        <v>1</v>
      </c>
      <c r="R4" s="49"/>
    </row>
    <row r="5" spans="1:50" ht="27.75" customHeight="1">
      <c r="A5" s="379" t="s">
        <v>510</v>
      </c>
      <c r="B5" s="380"/>
      <c r="C5" s="199" t="s">
        <v>521</v>
      </c>
      <c r="D5" s="54" t="s">
        <v>710</v>
      </c>
      <c r="E5" s="275" t="s">
        <v>711</v>
      </c>
      <c r="F5" s="275" t="s">
        <v>258</v>
      </c>
      <c r="G5" s="275" t="s">
        <v>712</v>
      </c>
      <c r="H5" s="275" t="s">
        <v>725</v>
      </c>
      <c r="I5" s="286" t="s">
        <v>277</v>
      </c>
      <c r="J5" s="54" t="s">
        <v>278</v>
      </c>
      <c r="K5" s="286" t="s">
        <v>713</v>
      </c>
      <c r="L5" s="275" t="s">
        <v>279</v>
      </c>
      <c r="M5" s="275" t="s">
        <v>280</v>
      </c>
      <c r="N5" s="275" t="s">
        <v>714</v>
      </c>
      <c r="O5" s="275" t="s">
        <v>715</v>
      </c>
      <c r="P5" s="275" t="s">
        <v>265</v>
      </c>
      <c r="Q5" s="275" t="s">
        <v>716</v>
      </c>
      <c r="R5" s="172"/>
    </row>
    <row r="6" spans="1:50" s="14" customFormat="1" ht="69.75" customHeight="1" thickBot="1">
      <c r="A6" s="372" t="s">
        <v>45</v>
      </c>
      <c r="B6" s="366"/>
      <c r="C6" s="246" t="s">
        <v>2</v>
      </c>
      <c r="D6" s="246" t="s">
        <v>418</v>
      </c>
      <c r="E6" s="288" t="s">
        <v>75</v>
      </c>
      <c r="F6" s="288" t="s">
        <v>74</v>
      </c>
      <c r="G6" s="288" t="s">
        <v>73</v>
      </c>
      <c r="H6" s="288" t="s">
        <v>83</v>
      </c>
      <c r="I6" s="288" t="s">
        <v>72</v>
      </c>
      <c r="J6" s="246" t="s">
        <v>71</v>
      </c>
      <c r="K6" s="288" t="s">
        <v>70</v>
      </c>
      <c r="L6" s="288" t="s">
        <v>69</v>
      </c>
      <c r="M6" s="288" t="s">
        <v>68</v>
      </c>
      <c r="N6" s="288" t="s">
        <v>67</v>
      </c>
      <c r="O6" s="288" t="s">
        <v>66</v>
      </c>
      <c r="P6" s="288" t="s">
        <v>65</v>
      </c>
      <c r="Q6" s="288" t="s">
        <v>64</v>
      </c>
      <c r="R6" s="172"/>
    </row>
    <row r="7" spans="1:50" s="21" customFormat="1" ht="25.15" customHeight="1">
      <c r="A7" s="49" t="s">
        <v>319</v>
      </c>
      <c r="B7" s="50" t="s">
        <v>317</v>
      </c>
      <c r="C7" s="180">
        <v>52380187</v>
      </c>
      <c r="D7" s="181">
        <v>424063</v>
      </c>
      <c r="E7" s="181">
        <v>851186</v>
      </c>
      <c r="F7" s="181">
        <v>3291512</v>
      </c>
      <c r="G7" s="181">
        <v>511231</v>
      </c>
      <c r="H7" s="181">
        <v>5192743</v>
      </c>
      <c r="I7" s="181">
        <v>22107889</v>
      </c>
      <c r="J7" s="181">
        <v>0</v>
      </c>
      <c r="K7" s="181">
        <v>1463351</v>
      </c>
      <c r="L7" s="181">
        <v>1307384</v>
      </c>
      <c r="M7" s="181">
        <v>108088</v>
      </c>
      <c r="N7" s="181">
        <v>2266356</v>
      </c>
      <c r="O7" s="181">
        <v>1001542</v>
      </c>
      <c r="P7" s="181">
        <v>173975</v>
      </c>
      <c r="Q7" s="181">
        <v>674430</v>
      </c>
      <c r="R7" s="248"/>
      <c r="S7" s="21">
        <v>52380187</v>
      </c>
      <c r="T7" s="21">
        <v>424063</v>
      </c>
      <c r="U7" s="21">
        <v>851186</v>
      </c>
      <c r="V7" s="21">
        <v>3291512</v>
      </c>
      <c r="W7" s="21">
        <v>511231</v>
      </c>
      <c r="X7" s="21">
        <v>5192743</v>
      </c>
      <c r="Y7" s="21">
        <v>22107889</v>
      </c>
      <c r="Z7" s="238" t="s">
        <v>4</v>
      </c>
      <c r="AA7" s="21">
        <v>1463351</v>
      </c>
      <c r="AB7" s="21">
        <v>1307384</v>
      </c>
      <c r="AC7" s="21">
        <v>108088</v>
      </c>
      <c r="AD7" s="21">
        <v>2266356</v>
      </c>
      <c r="AE7" s="21">
        <v>1001542</v>
      </c>
      <c r="AF7" s="21">
        <v>173975</v>
      </c>
      <c r="AG7" s="21">
        <v>674430</v>
      </c>
      <c r="AI7" s="239">
        <f>S7-C7</f>
        <v>0</v>
      </c>
      <c r="AJ7" s="239">
        <f>T7-D7</f>
        <v>0</v>
      </c>
      <c r="AK7" s="239">
        <f>U7-E7</f>
        <v>0</v>
      </c>
      <c r="AL7" s="239">
        <f>V7-F7</f>
        <v>0</v>
      </c>
      <c r="AM7" s="239">
        <f>W7-G7</f>
        <v>0</v>
      </c>
      <c r="AN7" s="239">
        <f t="shared" ref="AN7:AT22" si="0">X7-H7</f>
        <v>0</v>
      </c>
      <c r="AO7" s="239">
        <f t="shared" si="0"/>
        <v>0</v>
      </c>
      <c r="AP7" s="239" t="e">
        <f>Z7-J7</f>
        <v>#VALUE!</v>
      </c>
      <c r="AQ7" s="239">
        <f t="shared" si="0"/>
        <v>0</v>
      </c>
      <c r="AR7" s="239">
        <f t="shared" si="0"/>
        <v>0</v>
      </c>
      <c r="AS7" s="239">
        <f t="shared" si="0"/>
        <v>0</v>
      </c>
      <c r="AT7" s="239">
        <f t="shared" si="0"/>
        <v>0</v>
      </c>
      <c r="AU7" s="239">
        <f t="shared" ref="AU7:AU25" si="1">AE7-O7</f>
        <v>0</v>
      </c>
      <c r="AV7" s="239">
        <f t="shared" ref="AV7:AV25" si="2">AF7-P7</f>
        <v>0</v>
      </c>
      <c r="AW7" s="239">
        <f>AG7-Q7</f>
        <v>0</v>
      </c>
      <c r="AX7" s="239"/>
    </row>
    <row r="8" spans="1:50" s="21" customFormat="1" ht="25.15" customHeight="1">
      <c r="A8" s="49">
        <v>2009</v>
      </c>
      <c r="B8" s="50" t="s">
        <v>318</v>
      </c>
      <c r="C8" s="180">
        <v>52380187</v>
      </c>
      <c r="D8" s="181">
        <v>424063</v>
      </c>
      <c r="E8" s="181">
        <v>853226</v>
      </c>
      <c r="F8" s="181">
        <v>3299955</v>
      </c>
      <c r="G8" s="181">
        <v>511231</v>
      </c>
      <c r="H8" s="181">
        <v>5195943</v>
      </c>
      <c r="I8" s="181">
        <v>22253638</v>
      </c>
      <c r="J8" s="181">
        <v>0</v>
      </c>
      <c r="K8" s="181">
        <v>1467171</v>
      </c>
      <c r="L8" s="181">
        <v>1311481</v>
      </c>
      <c r="M8" s="181">
        <v>108088</v>
      </c>
      <c r="N8" s="181">
        <v>2268156</v>
      </c>
      <c r="O8" s="181">
        <v>1002642</v>
      </c>
      <c r="P8" s="181">
        <v>173975</v>
      </c>
      <c r="Q8" s="181">
        <v>674470</v>
      </c>
      <c r="R8" s="248"/>
      <c r="S8" s="21">
        <v>52380187</v>
      </c>
      <c r="T8" s="21">
        <v>424063</v>
      </c>
      <c r="U8" s="21">
        <v>853226</v>
      </c>
      <c r="V8" s="21">
        <v>3299955</v>
      </c>
      <c r="W8" s="21">
        <v>511231</v>
      </c>
      <c r="X8" s="21">
        <v>5195943</v>
      </c>
      <c r="Y8" s="21">
        <v>22253638</v>
      </c>
      <c r="Z8" s="238" t="s">
        <v>4</v>
      </c>
      <c r="AA8" s="21">
        <v>1467171</v>
      </c>
      <c r="AB8" s="21">
        <v>1311481</v>
      </c>
      <c r="AC8" s="21">
        <v>108088</v>
      </c>
      <c r="AD8" s="21">
        <v>2268156</v>
      </c>
      <c r="AE8" s="21">
        <v>1002642</v>
      </c>
      <c r="AF8" s="21">
        <v>173975</v>
      </c>
      <c r="AG8" s="21">
        <v>674470</v>
      </c>
      <c r="AI8" s="239">
        <f t="shared" ref="AI8:AI25" si="3">S8-C8</f>
        <v>0</v>
      </c>
      <c r="AJ8" s="239">
        <f t="shared" ref="AJ8:AJ25" si="4">T8-D8</f>
        <v>0</v>
      </c>
      <c r="AK8" s="239">
        <f t="shared" ref="AK8:AK25" si="5">U8-E8</f>
        <v>0</v>
      </c>
      <c r="AL8" s="239">
        <f t="shared" ref="AL8:AL25" si="6">V8-F8</f>
        <v>0</v>
      </c>
      <c r="AM8" s="239">
        <f t="shared" ref="AM8:AM25" si="7">W8-G8</f>
        <v>0</v>
      </c>
      <c r="AN8" s="239">
        <f t="shared" si="0"/>
        <v>0</v>
      </c>
      <c r="AO8" s="239">
        <f t="shared" si="0"/>
        <v>0</v>
      </c>
      <c r="AP8" s="239" t="e">
        <f t="shared" si="0"/>
        <v>#VALUE!</v>
      </c>
      <c r="AQ8" s="239">
        <f t="shared" si="0"/>
        <v>0</v>
      </c>
      <c r="AR8" s="239">
        <f t="shared" si="0"/>
        <v>0</v>
      </c>
      <c r="AS8" s="239">
        <f t="shared" si="0"/>
        <v>0</v>
      </c>
      <c r="AT8" s="239">
        <f t="shared" si="0"/>
        <v>0</v>
      </c>
      <c r="AU8" s="239">
        <f t="shared" si="1"/>
        <v>0</v>
      </c>
      <c r="AV8" s="239">
        <f t="shared" si="2"/>
        <v>0</v>
      </c>
      <c r="AW8" s="239">
        <f t="shared" ref="AW8:AW25" si="8">AG8-Q8</f>
        <v>0</v>
      </c>
    </row>
    <row r="9" spans="1:50" s="21" customFormat="1" ht="25.15" customHeight="1">
      <c r="A9" s="49" t="s">
        <v>320</v>
      </c>
      <c r="B9" s="50" t="s">
        <v>317</v>
      </c>
      <c r="C9" s="180">
        <v>52853002</v>
      </c>
      <c r="D9" s="181">
        <v>377107</v>
      </c>
      <c r="E9" s="181">
        <v>935766</v>
      </c>
      <c r="F9" s="181">
        <v>3529759</v>
      </c>
      <c r="G9" s="181">
        <v>1009877</v>
      </c>
      <c r="H9" s="181">
        <v>5196051</v>
      </c>
      <c r="I9" s="181">
        <v>21625752</v>
      </c>
      <c r="J9" s="181">
        <v>0</v>
      </c>
      <c r="K9" s="181">
        <v>431911</v>
      </c>
      <c r="L9" s="181">
        <v>2183784</v>
      </c>
      <c r="M9" s="181">
        <v>112879</v>
      </c>
      <c r="N9" s="181">
        <v>2554223</v>
      </c>
      <c r="O9" s="181">
        <v>881236</v>
      </c>
      <c r="P9" s="181">
        <v>173137</v>
      </c>
      <c r="Q9" s="181">
        <v>633818</v>
      </c>
      <c r="R9" s="248"/>
      <c r="S9" s="21">
        <v>52853002</v>
      </c>
      <c r="T9" s="21">
        <v>377107</v>
      </c>
      <c r="U9" s="21">
        <v>935766</v>
      </c>
      <c r="V9" s="21">
        <v>3529759</v>
      </c>
      <c r="W9" s="21">
        <v>1009877</v>
      </c>
      <c r="X9" s="21">
        <v>5196051</v>
      </c>
      <c r="Y9" s="21">
        <v>21625752</v>
      </c>
      <c r="Z9" s="238" t="s">
        <v>4</v>
      </c>
      <c r="AA9" s="21">
        <v>431911</v>
      </c>
      <c r="AB9" s="21">
        <v>2183784</v>
      </c>
      <c r="AC9" s="21">
        <v>112879</v>
      </c>
      <c r="AD9" s="21">
        <v>2554223</v>
      </c>
      <c r="AE9" s="21">
        <v>881236</v>
      </c>
      <c r="AF9" s="21">
        <v>173137</v>
      </c>
      <c r="AG9" s="21">
        <v>633818</v>
      </c>
      <c r="AI9" s="239">
        <f t="shared" si="3"/>
        <v>0</v>
      </c>
      <c r="AJ9" s="239">
        <f t="shared" si="4"/>
        <v>0</v>
      </c>
      <c r="AK9" s="239">
        <f t="shared" si="5"/>
        <v>0</v>
      </c>
      <c r="AL9" s="239">
        <f t="shared" si="6"/>
        <v>0</v>
      </c>
      <c r="AM9" s="239">
        <f t="shared" si="7"/>
        <v>0</v>
      </c>
      <c r="AN9" s="239">
        <f t="shared" si="0"/>
        <v>0</v>
      </c>
      <c r="AO9" s="239">
        <f t="shared" si="0"/>
        <v>0</v>
      </c>
      <c r="AP9" s="239" t="e">
        <f t="shared" si="0"/>
        <v>#VALUE!</v>
      </c>
      <c r="AQ9" s="239">
        <f t="shared" si="0"/>
        <v>0</v>
      </c>
      <c r="AR9" s="239">
        <f t="shared" si="0"/>
        <v>0</v>
      </c>
      <c r="AS9" s="239">
        <f t="shared" si="0"/>
        <v>0</v>
      </c>
      <c r="AT9" s="239">
        <f t="shared" si="0"/>
        <v>0</v>
      </c>
      <c r="AU9" s="239">
        <f t="shared" si="1"/>
        <v>0</v>
      </c>
      <c r="AV9" s="239">
        <f t="shared" si="2"/>
        <v>0</v>
      </c>
      <c r="AW9" s="239">
        <f t="shared" si="8"/>
        <v>0</v>
      </c>
    </row>
    <row r="10" spans="1:50" s="21" customFormat="1" ht="25.15" customHeight="1">
      <c r="A10" s="49">
        <v>2010</v>
      </c>
      <c r="B10" s="50" t="s">
        <v>318</v>
      </c>
      <c r="C10" s="180">
        <v>52853002</v>
      </c>
      <c r="D10" s="181">
        <v>377107</v>
      </c>
      <c r="E10" s="181">
        <v>936266</v>
      </c>
      <c r="F10" s="181">
        <v>3532299</v>
      </c>
      <c r="G10" s="181">
        <v>1010327</v>
      </c>
      <c r="H10" s="181">
        <v>5199421</v>
      </c>
      <c r="I10" s="181">
        <v>21655881</v>
      </c>
      <c r="J10" s="181">
        <v>0</v>
      </c>
      <c r="K10" s="181">
        <v>444120</v>
      </c>
      <c r="L10" s="181">
        <v>2184204</v>
      </c>
      <c r="M10" s="181">
        <v>113139</v>
      </c>
      <c r="N10" s="181">
        <v>2555723</v>
      </c>
      <c r="O10" s="181">
        <v>881236</v>
      </c>
      <c r="P10" s="181">
        <v>173137</v>
      </c>
      <c r="Q10" s="181">
        <v>633818</v>
      </c>
      <c r="R10" s="248"/>
      <c r="S10" s="21">
        <v>52853002</v>
      </c>
      <c r="T10" s="21">
        <v>377107</v>
      </c>
      <c r="U10" s="21">
        <v>936266</v>
      </c>
      <c r="V10" s="21">
        <v>3532299</v>
      </c>
      <c r="W10" s="21">
        <v>1010327</v>
      </c>
      <c r="X10" s="21">
        <v>5199421</v>
      </c>
      <c r="Y10" s="21">
        <v>21655881</v>
      </c>
      <c r="Z10" s="238" t="s">
        <v>4</v>
      </c>
      <c r="AA10" s="21">
        <v>444120</v>
      </c>
      <c r="AB10" s="21">
        <v>2184204</v>
      </c>
      <c r="AC10" s="21">
        <v>113139</v>
      </c>
      <c r="AD10" s="21">
        <v>2555723</v>
      </c>
      <c r="AE10" s="21">
        <v>881236</v>
      </c>
      <c r="AF10" s="21">
        <v>173137</v>
      </c>
      <c r="AG10" s="21">
        <v>633818</v>
      </c>
      <c r="AI10" s="239">
        <f t="shared" si="3"/>
        <v>0</v>
      </c>
      <c r="AJ10" s="239">
        <f t="shared" si="4"/>
        <v>0</v>
      </c>
      <c r="AK10" s="239">
        <f t="shared" si="5"/>
        <v>0</v>
      </c>
      <c r="AL10" s="239">
        <f t="shared" si="6"/>
        <v>0</v>
      </c>
      <c r="AM10" s="239">
        <f t="shared" si="7"/>
        <v>0</v>
      </c>
      <c r="AN10" s="239">
        <f t="shared" si="0"/>
        <v>0</v>
      </c>
      <c r="AO10" s="239">
        <f t="shared" si="0"/>
        <v>0</v>
      </c>
      <c r="AP10" s="239" t="e">
        <f t="shared" si="0"/>
        <v>#VALUE!</v>
      </c>
      <c r="AQ10" s="239">
        <f t="shared" si="0"/>
        <v>0</v>
      </c>
      <c r="AR10" s="239">
        <f t="shared" si="0"/>
        <v>0</v>
      </c>
      <c r="AS10" s="239">
        <f t="shared" si="0"/>
        <v>0</v>
      </c>
      <c r="AT10" s="239">
        <f t="shared" si="0"/>
        <v>0</v>
      </c>
      <c r="AU10" s="239">
        <f t="shared" si="1"/>
        <v>0</v>
      </c>
      <c r="AV10" s="239">
        <f t="shared" si="2"/>
        <v>0</v>
      </c>
      <c r="AW10" s="239">
        <f t="shared" si="8"/>
        <v>0</v>
      </c>
    </row>
    <row r="11" spans="1:50" s="21" customFormat="1" ht="25.15" customHeight="1">
      <c r="A11" s="49" t="s">
        <v>346</v>
      </c>
      <c r="B11" s="50" t="s">
        <v>317</v>
      </c>
      <c r="C11" s="180">
        <v>62105000</v>
      </c>
      <c r="D11" s="181">
        <v>646803</v>
      </c>
      <c r="E11" s="181">
        <v>561862</v>
      </c>
      <c r="F11" s="181">
        <v>3682810</v>
      </c>
      <c r="G11" s="181">
        <v>606640</v>
      </c>
      <c r="H11" s="181">
        <v>5315225</v>
      </c>
      <c r="I11" s="181">
        <v>22528063</v>
      </c>
      <c r="J11" s="181">
        <v>0</v>
      </c>
      <c r="K11" s="181">
        <v>589813</v>
      </c>
      <c r="L11" s="181">
        <v>3836942</v>
      </c>
      <c r="M11" s="181">
        <v>234145</v>
      </c>
      <c r="N11" s="181">
        <v>3083792</v>
      </c>
      <c r="O11" s="181">
        <v>629232</v>
      </c>
      <c r="P11" s="181">
        <v>6614208</v>
      </c>
      <c r="Q11" s="181">
        <v>338510</v>
      </c>
      <c r="R11" s="248"/>
      <c r="S11" s="21">
        <v>62105000</v>
      </c>
      <c r="T11" s="21">
        <v>646803</v>
      </c>
      <c r="U11" s="21">
        <v>561862</v>
      </c>
      <c r="V11" s="21">
        <v>3682810</v>
      </c>
      <c r="W11" s="21">
        <v>606640</v>
      </c>
      <c r="X11" s="21">
        <v>5315225</v>
      </c>
      <c r="Y11" s="21">
        <v>22528063</v>
      </c>
      <c r="Z11" s="238" t="s">
        <v>4</v>
      </c>
      <c r="AA11" s="21">
        <v>589813</v>
      </c>
      <c r="AB11" s="21">
        <v>3836942</v>
      </c>
      <c r="AC11" s="21">
        <v>234145</v>
      </c>
      <c r="AD11" s="21">
        <v>3083792</v>
      </c>
      <c r="AE11" s="21">
        <v>629232</v>
      </c>
      <c r="AF11" s="21">
        <v>6614208</v>
      </c>
      <c r="AG11" s="21">
        <v>338510</v>
      </c>
      <c r="AI11" s="239">
        <f t="shared" si="3"/>
        <v>0</v>
      </c>
      <c r="AJ11" s="239">
        <f t="shared" si="4"/>
        <v>0</v>
      </c>
      <c r="AK11" s="239">
        <f t="shared" si="5"/>
        <v>0</v>
      </c>
      <c r="AL11" s="239">
        <f t="shared" si="6"/>
        <v>0</v>
      </c>
      <c r="AM11" s="239">
        <f t="shared" si="7"/>
        <v>0</v>
      </c>
      <c r="AN11" s="239">
        <f t="shared" si="0"/>
        <v>0</v>
      </c>
      <c r="AO11" s="239">
        <f t="shared" si="0"/>
        <v>0</v>
      </c>
      <c r="AP11" s="239" t="e">
        <f t="shared" si="0"/>
        <v>#VALUE!</v>
      </c>
      <c r="AQ11" s="239">
        <f t="shared" si="0"/>
        <v>0</v>
      </c>
      <c r="AR11" s="239">
        <f t="shared" si="0"/>
        <v>0</v>
      </c>
      <c r="AS11" s="239">
        <f t="shared" si="0"/>
        <v>0</v>
      </c>
      <c r="AT11" s="239">
        <f t="shared" si="0"/>
        <v>0</v>
      </c>
      <c r="AU11" s="239">
        <f t="shared" si="1"/>
        <v>0</v>
      </c>
      <c r="AV11" s="239">
        <f t="shared" si="2"/>
        <v>0</v>
      </c>
      <c r="AW11" s="239">
        <f t="shared" si="8"/>
        <v>0</v>
      </c>
    </row>
    <row r="12" spans="1:50" s="21" customFormat="1" ht="25.15" customHeight="1">
      <c r="A12" s="49">
        <v>2011</v>
      </c>
      <c r="B12" s="50" t="s">
        <v>318</v>
      </c>
      <c r="C12" s="180">
        <v>62105000</v>
      </c>
      <c r="D12" s="181">
        <v>646803</v>
      </c>
      <c r="E12" s="181">
        <v>566051</v>
      </c>
      <c r="F12" s="181">
        <v>3686962</v>
      </c>
      <c r="G12" s="181">
        <v>607140</v>
      </c>
      <c r="H12" s="181">
        <v>5376813</v>
      </c>
      <c r="I12" s="181">
        <v>22628613</v>
      </c>
      <c r="J12" s="181">
        <v>0</v>
      </c>
      <c r="K12" s="181">
        <v>599213</v>
      </c>
      <c r="L12" s="181">
        <v>3839742</v>
      </c>
      <c r="M12" s="181">
        <v>234145</v>
      </c>
      <c r="N12" s="181">
        <v>3083792</v>
      </c>
      <c r="O12" s="181">
        <v>629232</v>
      </c>
      <c r="P12" s="181">
        <v>6614208</v>
      </c>
      <c r="Q12" s="181">
        <v>338510</v>
      </c>
      <c r="R12" s="248"/>
      <c r="S12" s="21">
        <v>62105000</v>
      </c>
      <c r="T12" s="21">
        <v>646803</v>
      </c>
      <c r="U12" s="21">
        <v>566051</v>
      </c>
      <c r="V12" s="21">
        <v>3686962</v>
      </c>
      <c r="W12" s="21">
        <v>607140</v>
      </c>
      <c r="X12" s="21">
        <v>5376813</v>
      </c>
      <c r="Y12" s="21">
        <v>22628613</v>
      </c>
      <c r="Z12" s="238" t="s">
        <v>4</v>
      </c>
      <c r="AA12" s="21">
        <v>599213</v>
      </c>
      <c r="AB12" s="21">
        <v>3839742</v>
      </c>
      <c r="AC12" s="21">
        <v>234145</v>
      </c>
      <c r="AD12" s="21">
        <v>3083792</v>
      </c>
      <c r="AE12" s="21">
        <v>629232</v>
      </c>
      <c r="AF12" s="21">
        <v>6614208</v>
      </c>
      <c r="AG12" s="21">
        <v>338510</v>
      </c>
      <c r="AI12" s="239">
        <f t="shared" si="3"/>
        <v>0</v>
      </c>
      <c r="AJ12" s="239">
        <f t="shared" si="4"/>
        <v>0</v>
      </c>
      <c r="AK12" s="239">
        <f t="shared" si="5"/>
        <v>0</v>
      </c>
      <c r="AL12" s="239">
        <f t="shared" si="6"/>
        <v>0</v>
      </c>
      <c r="AM12" s="239">
        <f t="shared" si="7"/>
        <v>0</v>
      </c>
      <c r="AN12" s="239">
        <f t="shared" si="0"/>
        <v>0</v>
      </c>
      <c r="AO12" s="239">
        <f t="shared" si="0"/>
        <v>0</v>
      </c>
      <c r="AP12" s="239" t="e">
        <f t="shared" si="0"/>
        <v>#VALUE!</v>
      </c>
      <c r="AQ12" s="239">
        <f t="shared" si="0"/>
        <v>0</v>
      </c>
      <c r="AR12" s="239">
        <f t="shared" si="0"/>
        <v>0</v>
      </c>
      <c r="AS12" s="239">
        <f t="shared" si="0"/>
        <v>0</v>
      </c>
      <c r="AT12" s="239">
        <f t="shared" si="0"/>
        <v>0</v>
      </c>
      <c r="AU12" s="239">
        <f t="shared" si="1"/>
        <v>0</v>
      </c>
      <c r="AV12" s="239">
        <f t="shared" si="2"/>
        <v>0</v>
      </c>
      <c r="AW12" s="239">
        <f t="shared" si="8"/>
        <v>0</v>
      </c>
    </row>
    <row r="13" spans="1:50" s="21" customFormat="1" ht="25.15" customHeight="1">
      <c r="A13" s="49" t="s">
        <v>347</v>
      </c>
      <c r="B13" s="50" t="s">
        <v>317</v>
      </c>
      <c r="C13" s="180">
        <v>62152000</v>
      </c>
      <c r="D13" s="181">
        <v>656435</v>
      </c>
      <c r="E13" s="181">
        <v>642915</v>
      </c>
      <c r="F13" s="181">
        <v>3441951</v>
      </c>
      <c r="G13" s="181">
        <v>613380</v>
      </c>
      <c r="H13" s="181">
        <v>5750984</v>
      </c>
      <c r="I13" s="181">
        <v>22992542</v>
      </c>
      <c r="J13" s="181">
        <v>0</v>
      </c>
      <c r="K13" s="181">
        <v>668461</v>
      </c>
      <c r="L13" s="181">
        <v>2514830</v>
      </c>
      <c r="M13" s="181">
        <v>354343</v>
      </c>
      <c r="N13" s="181">
        <v>3730224</v>
      </c>
      <c r="O13" s="181">
        <v>523818</v>
      </c>
      <c r="P13" s="181">
        <v>2322998</v>
      </c>
      <c r="Q13" s="181">
        <v>442132</v>
      </c>
      <c r="R13" s="248"/>
      <c r="S13" s="238">
        <v>62152000</v>
      </c>
      <c r="T13" s="238">
        <v>656435</v>
      </c>
      <c r="U13" s="238">
        <v>642915</v>
      </c>
      <c r="V13" s="238">
        <v>3441951</v>
      </c>
      <c r="W13" s="238">
        <v>613380</v>
      </c>
      <c r="X13" s="238">
        <v>5750984</v>
      </c>
      <c r="Y13" s="238">
        <v>22992542</v>
      </c>
      <c r="Z13" s="238" t="s">
        <v>4</v>
      </c>
      <c r="AA13" s="238">
        <v>668461</v>
      </c>
      <c r="AB13" s="238">
        <v>2514830</v>
      </c>
      <c r="AC13" s="238">
        <v>354343</v>
      </c>
      <c r="AD13" s="238">
        <v>3730224</v>
      </c>
      <c r="AE13" s="238">
        <v>523818</v>
      </c>
      <c r="AF13" s="238">
        <v>2322998</v>
      </c>
      <c r="AG13" s="238">
        <v>442132</v>
      </c>
      <c r="AI13" s="239">
        <f t="shared" si="3"/>
        <v>0</v>
      </c>
      <c r="AJ13" s="239">
        <f t="shared" si="4"/>
        <v>0</v>
      </c>
      <c r="AK13" s="239">
        <f t="shared" si="5"/>
        <v>0</v>
      </c>
      <c r="AL13" s="239">
        <f t="shared" si="6"/>
        <v>0</v>
      </c>
      <c r="AM13" s="239">
        <f t="shared" si="7"/>
        <v>0</v>
      </c>
      <c r="AN13" s="239">
        <f t="shared" si="0"/>
        <v>0</v>
      </c>
      <c r="AO13" s="239">
        <f t="shared" si="0"/>
        <v>0</v>
      </c>
      <c r="AP13" s="239" t="e">
        <f t="shared" si="0"/>
        <v>#VALUE!</v>
      </c>
      <c r="AQ13" s="239">
        <f t="shared" si="0"/>
        <v>0</v>
      </c>
      <c r="AR13" s="239">
        <f t="shared" si="0"/>
        <v>0</v>
      </c>
      <c r="AS13" s="239">
        <f t="shared" si="0"/>
        <v>0</v>
      </c>
      <c r="AT13" s="239">
        <f t="shared" si="0"/>
        <v>0</v>
      </c>
      <c r="AU13" s="239">
        <f t="shared" si="1"/>
        <v>0</v>
      </c>
      <c r="AV13" s="239">
        <f t="shared" si="2"/>
        <v>0</v>
      </c>
      <c r="AW13" s="239">
        <f t="shared" si="8"/>
        <v>0</v>
      </c>
    </row>
    <row r="14" spans="1:50" s="21" customFormat="1" ht="25.15" customHeight="1">
      <c r="A14" s="49">
        <v>2012</v>
      </c>
      <c r="B14" s="50" t="s">
        <v>318</v>
      </c>
      <c r="C14" s="180">
        <v>62152000</v>
      </c>
      <c r="D14" s="181">
        <v>656435</v>
      </c>
      <c r="E14" s="181">
        <v>644915</v>
      </c>
      <c r="F14" s="181">
        <v>3443694</v>
      </c>
      <c r="G14" s="181">
        <v>615913</v>
      </c>
      <c r="H14" s="181">
        <v>5755984</v>
      </c>
      <c r="I14" s="181">
        <v>23118399</v>
      </c>
      <c r="J14" s="181">
        <v>0</v>
      </c>
      <c r="K14" s="181">
        <v>677766</v>
      </c>
      <c r="L14" s="181">
        <v>2573445</v>
      </c>
      <c r="M14" s="181">
        <v>354343</v>
      </c>
      <c r="N14" s="181">
        <v>3730224</v>
      </c>
      <c r="O14" s="181">
        <v>523818</v>
      </c>
      <c r="P14" s="181">
        <v>2322998</v>
      </c>
      <c r="Q14" s="181">
        <v>442132</v>
      </c>
      <c r="R14" s="248"/>
      <c r="S14" s="238">
        <v>62152000</v>
      </c>
      <c r="T14" s="238">
        <v>656435</v>
      </c>
      <c r="U14" s="238">
        <v>644915</v>
      </c>
      <c r="V14" s="238">
        <v>3443694</v>
      </c>
      <c r="W14" s="238">
        <v>615913</v>
      </c>
      <c r="X14" s="238">
        <v>5755984</v>
      </c>
      <c r="Y14" s="238">
        <v>23118399</v>
      </c>
      <c r="Z14" s="238" t="s">
        <v>4</v>
      </c>
      <c r="AA14" s="238">
        <v>677766</v>
      </c>
      <c r="AB14" s="238">
        <v>2573445</v>
      </c>
      <c r="AC14" s="238">
        <v>354343</v>
      </c>
      <c r="AD14" s="238">
        <v>3730224</v>
      </c>
      <c r="AE14" s="238">
        <v>523818</v>
      </c>
      <c r="AF14" s="238">
        <v>2322998</v>
      </c>
      <c r="AG14" s="238">
        <v>442132</v>
      </c>
      <c r="AI14" s="239">
        <f t="shared" si="3"/>
        <v>0</v>
      </c>
      <c r="AJ14" s="239">
        <f t="shared" si="4"/>
        <v>0</v>
      </c>
      <c r="AK14" s="239">
        <f t="shared" si="5"/>
        <v>0</v>
      </c>
      <c r="AL14" s="239">
        <f t="shared" si="6"/>
        <v>0</v>
      </c>
      <c r="AM14" s="239">
        <f t="shared" si="7"/>
        <v>0</v>
      </c>
      <c r="AN14" s="239">
        <f t="shared" si="0"/>
        <v>0</v>
      </c>
      <c r="AO14" s="239">
        <f t="shared" si="0"/>
        <v>0</v>
      </c>
      <c r="AP14" s="239" t="e">
        <f t="shared" si="0"/>
        <v>#VALUE!</v>
      </c>
      <c r="AQ14" s="239">
        <f t="shared" si="0"/>
        <v>0</v>
      </c>
      <c r="AR14" s="239">
        <f t="shared" si="0"/>
        <v>0</v>
      </c>
      <c r="AS14" s="239">
        <f t="shared" si="0"/>
        <v>0</v>
      </c>
      <c r="AT14" s="239">
        <f t="shared" si="0"/>
        <v>0</v>
      </c>
      <c r="AU14" s="239">
        <f t="shared" si="1"/>
        <v>0</v>
      </c>
      <c r="AV14" s="239">
        <f t="shared" si="2"/>
        <v>0</v>
      </c>
      <c r="AW14" s="239">
        <f t="shared" si="8"/>
        <v>0</v>
      </c>
    </row>
    <row r="15" spans="1:50" s="21" customFormat="1" ht="25.15" customHeight="1">
      <c r="A15" s="49" t="s">
        <v>348</v>
      </c>
      <c r="B15" s="50" t="s">
        <v>317</v>
      </c>
      <c r="C15" s="180">
        <v>62928000</v>
      </c>
      <c r="D15" s="181">
        <v>648908</v>
      </c>
      <c r="E15" s="181">
        <v>730181</v>
      </c>
      <c r="F15" s="181">
        <v>3672703</v>
      </c>
      <c r="G15" s="181">
        <v>636973</v>
      </c>
      <c r="H15" s="181">
        <v>5972670</v>
      </c>
      <c r="I15" s="181">
        <v>23948067</v>
      </c>
      <c r="J15" s="181">
        <v>0</v>
      </c>
      <c r="K15" s="181">
        <v>1069129</v>
      </c>
      <c r="L15" s="181">
        <v>2122323</v>
      </c>
      <c r="M15" s="181">
        <v>334738</v>
      </c>
      <c r="N15" s="181">
        <v>6125129</v>
      </c>
      <c r="O15" s="181">
        <v>498620</v>
      </c>
      <c r="P15" s="181">
        <v>1285161</v>
      </c>
      <c r="Q15" s="181">
        <v>490682</v>
      </c>
      <c r="R15" s="248"/>
      <c r="S15" s="238">
        <v>62928000</v>
      </c>
      <c r="T15" s="238">
        <v>648908</v>
      </c>
      <c r="U15" s="238">
        <v>730181</v>
      </c>
      <c r="V15" s="238">
        <v>3672703</v>
      </c>
      <c r="W15" s="238">
        <v>636973</v>
      </c>
      <c r="X15" s="238">
        <v>5972670</v>
      </c>
      <c r="Y15" s="238">
        <v>23948067</v>
      </c>
      <c r="Z15" s="238" t="s">
        <v>4</v>
      </c>
      <c r="AA15" s="238">
        <v>1069129</v>
      </c>
      <c r="AB15" s="238">
        <v>2122323</v>
      </c>
      <c r="AC15" s="238">
        <v>334738</v>
      </c>
      <c r="AD15" s="238">
        <v>6125129</v>
      </c>
      <c r="AE15" s="238">
        <v>498620</v>
      </c>
      <c r="AF15" s="238">
        <v>1285161</v>
      </c>
      <c r="AG15" s="238">
        <v>490682</v>
      </c>
      <c r="AI15" s="239">
        <f t="shared" si="3"/>
        <v>0</v>
      </c>
      <c r="AJ15" s="239">
        <f t="shared" si="4"/>
        <v>0</v>
      </c>
      <c r="AK15" s="239">
        <f t="shared" si="5"/>
        <v>0</v>
      </c>
      <c r="AL15" s="239">
        <f t="shared" si="6"/>
        <v>0</v>
      </c>
      <c r="AM15" s="239">
        <f t="shared" si="7"/>
        <v>0</v>
      </c>
      <c r="AN15" s="239">
        <f t="shared" si="0"/>
        <v>0</v>
      </c>
      <c r="AO15" s="239">
        <f t="shared" si="0"/>
        <v>0</v>
      </c>
      <c r="AP15" s="239" t="e">
        <f t="shared" si="0"/>
        <v>#VALUE!</v>
      </c>
      <c r="AQ15" s="239">
        <f t="shared" si="0"/>
        <v>0</v>
      </c>
      <c r="AR15" s="239">
        <f t="shared" si="0"/>
        <v>0</v>
      </c>
      <c r="AS15" s="239">
        <f t="shared" si="0"/>
        <v>0</v>
      </c>
      <c r="AT15" s="239">
        <f t="shared" si="0"/>
        <v>0</v>
      </c>
      <c r="AU15" s="239">
        <f t="shared" si="1"/>
        <v>0</v>
      </c>
      <c r="AV15" s="239">
        <f t="shared" si="2"/>
        <v>0</v>
      </c>
      <c r="AW15" s="239">
        <f t="shared" si="8"/>
        <v>0</v>
      </c>
    </row>
    <row r="16" spans="1:50" s="21" customFormat="1" ht="25.15" customHeight="1">
      <c r="A16" s="49">
        <v>2013</v>
      </c>
      <c r="B16" s="50" t="s">
        <v>318</v>
      </c>
      <c r="C16" s="180">
        <v>62928000</v>
      </c>
      <c r="D16" s="181">
        <v>648908</v>
      </c>
      <c r="E16" s="181">
        <v>730181</v>
      </c>
      <c r="F16" s="181">
        <v>3672703</v>
      </c>
      <c r="G16" s="181">
        <v>641387</v>
      </c>
      <c r="H16" s="181">
        <v>5972670</v>
      </c>
      <c r="I16" s="181">
        <v>23948067</v>
      </c>
      <c r="J16" s="181">
        <v>0</v>
      </c>
      <c r="K16" s="181">
        <v>1083429</v>
      </c>
      <c r="L16" s="181">
        <v>2135067</v>
      </c>
      <c r="M16" s="181">
        <v>334738</v>
      </c>
      <c r="N16" s="181">
        <v>6125129</v>
      </c>
      <c r="O16" s="181">
        <v>500263</v>
      </c>
      <c r="P16" s="181">
        <v>1285161</v>
      </c>
      <c r="Q16" s="181">
        <v>490682</v>
      </c>
      <c r="R16" s="248"/>
      <c r="S16" s="238">
        <v>62928000</v>
      </c>
      <c r="T16" s="238">
        <v>648908</v>
      </c>
      <c r="U16" s="238">
        <v>730181</v>
      </c>
      <c r="V16" s="238">
        <v>3672703</v>
      </c>
      <c r="W16" s="238">
        <v>641387</v>
      </c>
      <c r="X16" s="238">
        <v>5972670</v>
      </c>
      <c r="Y16" s="238">
        <v>23948067</v>
      </c>
      <c r="Z16" s="238" t="s">
        <v>4</v>
      </c>
      <c r="AA16" s="238">
        <v>1083429</v>
      </c>
      <c r="AB16" s="238">
        <v>2135067</v>
      </c>
      <c r="AC16" s="238">
        <v>334738</v>
      </c>
      <c r="AD16" s="238">
        <v>6125129</v>
      </c>
      <c r="AE16" s="238">
        <v>500263</v>
      </c>
      <c r="AF16" s="238">
        <v>1285161</v>
      </c>
      <c r="AG16" s="238">
        <v>490682</v>
      </c>
      <c r="AI16" s="239">
        <f t="shared" si="3"/>
        <v>0</v>
      </c>
      <c r="AJ16" s="239">
        <f t="shared" si="4"/>
        <v>0</v>
      </c>
      <c r="AK16" s="239">
        <f t="shared" si="5"/>
        <v>0</v>
      </c>
      <c r="AL16" s="239">
        <f t="shared" si="6"/>
        <v>0</v>
      </c>
      <c r="AM16" s="239">
        <f t="shared" si="7"/>
        <v>0</v>
      </c>
      <c r="AN16" s="239">
        <f t="shared" si="0"/>
        <v>0</v>
      </c>
      <c r="AO16" s="239">
        <f t="shared" si="0"/>
        <v>0</v>
      </c>
      <c r="AP16" s="239" t="e">
        <f t="shared" si="0"/>
        <v>#VALUE!</v>
      </c>
      <c r="AQ16" s="239">
        <f t="shared" si="0"/>
        <v>0</v>
      </c>
      <c r="AR16" s="239">
        <f t="shared" si="0"/>
        <v>0</v>
      </c>
      <c r="AS16" s="239">
        <f t="shared" si="0"/>
        <v>0</v>
      </c>
      <c r="AT16" s="239">
        <f t="shared" si="0"/>
        <v>0</v>
      </c>
      <c r="AU16" s="239">
        <f t="shared" si="1"/>
        <v>0</v>
      </c>
      <c r="AV16" s="239">
        <f t="shared" si="2"/>
        <v>0</v>
      </c>
      <c r="AW16" s="239">
        <f t="shared" si="8"/>
        <v>0</v>
      </c>
    </row>
    <row r="17" spans="1:49" s="21" customFormat="1" ht="25.15" customHeight="1">
      <c r="A17" s="49" t="s">
        <v>349</v>
      </c>
      <c r="B17" s="50" t="s">
        <v>317</v>
      </c>
      <c r="C17" s="180">
        <v>70276450</v>
      </c>
      <c r="D17" s="181">
        <v>639190</v>
      </c>
      <c r="E17" s="181">
        <v>678781</v>
      </c>
      <c r="F17" s="181">
        <v>4233327</v>
      </c>
      <c r="G17" s="181">
        <v>684655</v>
      </c>
      <c r="H17" s="181">
        <v>6148515</v>
      </c>
      <c r="I17" s="181">
        <v>27010872</v>
      </c>
      <c r="J17" s="181">
        <v>0</v>
      </c>
      <c r="K17" s="181">
        <v>2357394</v>
      </c>
      <c r="L17" s="181">
        <v>3087182</v>
      </c>
      <c r="M17" s="181">
        <v>335243</v>
      </c>
      <c r="N17" s="181">
        <v>6712812</v>
      </c>
      <c r="O17" s="181">
        <v>645353</v>
      </c>
      <c r="P17" s="181">
        <v>1251186</v>
      </c>
      <c r="Q17" s="181">
        <v>501998</v>
      </c>
      <c r="R17" s="248"/>
      <c r="S17" s="238">
        <v>70276450</v>
      </c>
      <c r="T17" s="238">
        <v>639190</v>
      </c>
      <c r="U17" s="238">
        <v>678781</v>
      </c>
      <c r="V17" s="238">
        <v>4233327</v>
      </c>
      <c r="W17" s="238">
        <v>684655</v>
      </c>
      <c r="X17" s="238">
        <v>6148515</v>
      </c>
      <c r="Y17" s="238">
        <v>27010872</v>
      </c>
      <c r="Z17" s="238" t="s">
        <v>4</v>
      </c>
      <c r="AA17" s="238">
        <v>2357394</v>
      </c>
      <c r="AB17" s="238">
        <v>3087182</v>
      </c>
      <c r="AC17" s="238">
        <v>335243</v>
      </c>
      <c r="AD17" s="238">
        <v>6712812</v>
      </c>
      <c r="AE17" s="238">
        <v>645353</v>
      </c>
      <c r="AF17" s="238">
        <v>1251186</v>
      </c>
      <c r="AG17" s="238">
        <v>501998</v>
      </c>
      <c r="AI17" s="239">
        <f t="shared" si="3"/>
        <v>0</v>
      </c>
      <c r="AJ17" s="239">
        <f t="shared" si="4"/>
        <v>0</v>
      </c>
      <c r="AK17" s="239">
        <f t="shared" si="5"/>
        <v>0</v>
      </c>
      <c r="AL17" s="239">
        <f t="shared" si="6"/>
        <v>0</v>
      </c>
      <c r="AM17" s="239">
        <f t="shared" si="7"/>
        <v>0</v>
      </c>
      <c r="AN17" s="239">
        <f t="shared" si="0"/>
        <v>0</v>
      </c>
      <c r="AO17" s="239">
        <f t="shared" si="0"/>
        <v>0</v>
      </c>
      <c r="AP17" s="239" t="e">
        <f t="shared" si="0"/>
        <v>#VALUE!</v>
      </c>
      <c r="AQ17" s="239">
        <f t="shared" si="0"/>
        <v>0</v>
      </c>
      <c r="AR17" s="239">
        <f t="shared" si="0"/>
        <v>0</v>
      </c>
      <c r="AS17" s="239">
        <f t="shared" si="0"/>
        <v>0</v>
      </c>
      <c r="AT17" s="239">
        <f t="shared" si="0"/>
        <v>0</v>
      </c>
      <c r="AU17" s="239">
        <f t="shared" si="1"/>
        <v>0</v>
      </c>
      <c r="AV17" s="239">
        <f t="shared" si="2"/>
        <v>0</v>
      </c>
      <c r="AW17" s="239">
        <f t="shared" si="8"/>
        <v>0</v>
      </c>
    </row>
    <row r="18" spans="1:49" s="21" customFormat="1" ht="25.15" customHeight="1">
      <c r="A18" s="49">
        <v>2014</v>
      </c>
      <c r="B18" s="50" t="s">
        <v>318</v>
      </c>
      <c r="C18" s="180">
        <v>70276450</v>
      </c>
      <c r="D18" s="181">
        <v>639190</v>
      </c>
      <c r="E18" s="181">
        <v>678781</v>
      </c>
      <c r="F18" s="181">
        <v>4236647</v>
      </c>
      <c r="G18" s="181">
        <v>684655</v>
      </c>
      <c r="H18" s="181">
        <v>6148515</v>
      </c>
      <c r="I18" s="181">
        <v>27010872</v>
      </c>
      <c r="J18" s="181">
        <v>0</v>
      </c>
      <c r="K18" s="181">
        <v>2360394</v>
      </c>
      <c r="L18" s="181">
        <v>3097447</v>
      </c>
      <c r="M18" s="181">
        <v>335243</v>
      </c>
      <c r="N18" s="181">
        <v>6712812</v>
      </c>
      <c r="O18" s="181">
        <v>646763</v>
      </c>
      <c r="P18" s="181">
        <v>1251186</v>
      </c>
      <c r="Q18" s="181">
        <v>501998</v>
      </c>
      <c r="R18" s="248"/>
      <c r="S18" s="238">
        <v>70276450</v>
      </c>
      <c r="T18" s="238">
        <v>639190</v>
      </c>
      <c r="U18" s="238">
        <v>678781</v>
      </c>
      <c r="V18" s="238">
        <v>4236647</v>
      </c>
      <c r="W18" s="238">
        <v>684655</v>
      </c>
      <c r="X18" s="238">
        <v>6148515</v>
      </c>
      <c r="Y18" s="238">
        <v>27010872</v>
      </c>
      <c r="Z18" s="238" t="s">
        <v>4</v>
      </c>
      <c r="AA18" s="238">
        <v>2360394</v>
      </c>
      <c r="AB18" s="238">
        <v>3097447</v>
      </c>
      <c r="AC18" s="238">
        <v>335243</v>
      </c>
      <c r="AD18" s="238">
        <v>6712812</v>
      </c>
      <c r="AE18" s="238">
        <v>646763</v>
      </c>
      <c r="AF18" s="238">
        <v>1251186</v>
      </c>
      <c r="AG18" s="238">
        <v>501998</v>
      </c>
      <c r="AI18" s="239">
        <f t="shared" si="3"/>
        <v>0</v>
      </c>
      <c r="AJ18" s="239">
        <f t="shared" si="4"/>
        <v>0</v>
      </c>
      <c r="AK18" s="239">
        <f t="shared" si="5"/>
        <v>0</v>
      </c>
      <c r="AL18" s="239">
        <f t="shared" si="6"/>
        <v>0</v>
      </c>
      <c r="AM18" s="239">
        <f t="shared" si="7"/>
        <v>0</v>
      </c>
      <c r="AN18" s="239">
        <f t="shared" si="0"/>
        <v>0</v>
      </c>
      <c r="AO18" s="239">
        <f t="shared" si="0"/>
        <v>0</v>
      </c>
      <c r="AP18" s="239" t="e">
        <f t="shared" si="0"/>
        <v>#VALUE!</v>
      </c>
      <c r="AQ18" s="239">
        <f t="shared" si="0"/>
        <v>0</v>
      </c>
      <c r="AR18" s="239">
        <f t="shared" si="0"/>
        <v>0</v>
      </c>
      <c r="AS18" s="239">
        <f t="shared" si="0"/>
        <v>0</v>
      </c>
      <c r="AT18" s="239">
        <f t="shared" si="0"/>
        <v>0</v>
      </c>
      <c r="AU18" s="239">
        <f t="shared" si="1"/>
        <v>0</v>
      </c>
      <c r="AV18" s="239">
        <f t="shared" si="2"/>
        <v>0</v>
      </c>
      <c r="AW18" s="239">
        <f t="shared" si="8"/>
        <v>0</v>
      </c>
    </row>
    <row r="19" spans="1:49" s="21" customFormat="1" ht="25.15" customHeight="1">
      <c r="A19" s="49" t="s">
        <v>350</v>
      </c>
      <c r="B19" s="62" t="s">
        <v>317</v>
      </c>
      <c r="C19" s="180">
        <v>91781295</v>
      </c>
      <c r="D19" s="181">
        <v>657107</v>
      </c>
      <c r="E19" s="181">
        <v>1020000</v>
      </c>
      <c r="F19" s="181">
        <v>7731549</v>
      </c>
      <c r="G19" s="181">
        <v>766454</v>
      </c>
      <c r="H19" s="181">
        <v>6327351</v>
      </c>
      <c r="I19" s="181">
        <v>28604474</v>
      </c>
      <c r="J19" s="181">
        <v>0</v>
      </c>
      <c r="K19" s="181">
        <v>3487231</v>
      </c>
      <c r="L19" s="181">
        <v>3083897</v>
      </c>
      <c r="M19" s="181">
        <v>5406603</v>
      </c>
      <c r="N19" s="181">
        <v>6094240</v>
      </c>
      <c r="O19" s="181">
        <v>870746</v>
      </c>
      <c r="P19" s="181">
        <v>1287569</v>
      </c>
      <c r="Q19" s="181">
        <v>463684</v>
      </c>
      <c r="R19" s="248"/>
      <c r="S19" s="238">
        <v>91781295</v>
      </c>
      <c r="T19" s="238">
        <v>657107</v>
      </c>
      <c r="U19" s="238">
        <v>1020000</v>
      </c>
      <c r="V19" s="238">
        <v>7731549</v>
      </c>
      <c r="W19" s="238">
        <v>766454</v>
      </c>
      <c r="X19" s="238">
        <v>6327351</v>
      </c>
      <c r="Y19" s="238">
        <v>28604474</v>
      </c>
      <c r="Z19" s="238" t="s">
        <v>4</v>
      </c>
      <c r="AA19" s="238">
        <v>3487231</v>
      </c>
      <c r="AB19" s="238">
        <v>3083897</v>
      </c>
      <c r="AC19" s="238">
        <v>5406603</v>
      </c>
      <c r="AD19" s="238">
        <v>6094240</v>
      </c>
      <c r="AE19" s="238">
        <v>870746</v>
      </c>
      <c r="AF19" s="238">
        <v>1287569</v>
      </c>
      <c r="AG19" s="238">
        <v>463684</v>
      </c>
      <c r="AI19" s="239">
        <f t="shared" si="3"/>
        <v>0</v>
      </c>
      <c r="AJ19" s="239">
        <f t="shared" si="4"/>
        <v>0</v>
      </c>
      <c r="AK19" s="239">
        <f t="shared" si="5"/>
        <v>0</v>
      </c>
      <c r="AL19" s="239">
        <f t="shared" si="6"/>
        <v>0</v>
      </c>
      <c r="AM19" s="239">
        <f t="shared" si="7"/>
        <v>0</v>
      </c>
      <c r="AN19" s="239">
        <f t="shared" si="0"/>
        <v>0</v>
      </c>
      <c r="AO19" s="239">
        <f t="shared" si="0"/>
        <v>0</v>
      </c>
      <c r="AP19" s="239" t="e">
        <f t="shared" si="0"/>
        <v>#VALUE!</v>
      </c>
      <c r="AQ19" s="239">
        <f t="shared" si="0"/>
        <v>0</v>
      </c>
      <c r="AR19" s="239">
        <f t="shared" si="0"/>
        <v>0</v>
      </c>
      <c r="AS19" s="239">
        <f t="shared" si="0"/>
        <v>0</v>
      </c>
      <c r="AT19" s="239">
        <f t="shared" si="0"/>
        <v>0</v>
      </c>
      <c r="AU19" s="239">
        <f t="shared" si="1"/>
        <v>0</v>
      </c>
      <c r="AV19" s="239">
        <f t="shared" si="2"/>
        <v>0</v>
      </c>
      <c r="AW19" s="239">
        <f t="shared" si="8"/>
        <v>0</v>
      </c>
    </row>
    <row r="20" spans="1:49" s="21" customFormat="1" ht="25.15" customHeight="1">
      <c r="A20" s="49">
        <v>2015</v>
      </c>
      <c r="B20" s="62" t="s">
        <v>318</v>
      </c>
      <c r="C20" s="180">
        <v>91781295</v>
      </c>
      <c r="D20" s="181">
        <v>657107</v>
      </c>
      <c r="E20" s="181">
        <v>1020532</v>
      </c>
      <c r="F20" s="181">
        <v>7742938</v>
      </c>
      <c r="G20" s="181">
        <v>766454</v>
      </c>
      <c r="H20" s="181">
        <v>6327351</v>
      </c>
      <c r="I20" s="181">
        <v>28604474</v>
      </c>
      <c r="J20" s="181">
        <v>0</v>
      </c>
      <c r="K20" s="181">
        <v>3488731</v>
      </c>
      <c r="L20" s="181">
        <v>3148517</v>
      </c>
      <c r="M20" s="181">
        <v>5406603</v>
      </c>
      <c r="N20" s="181">
        <v>6147408</v>
      </c>
      <c r="O20" s="181">
        <v>887246</v>
      </c>
      <c r="P20" s="181">
        <v>1287569</v>
      </c>
      <c r="Q20" s="181">
        <v>463684</v>
      </c>
      <c r="R20" s="248"/>
      <c r="S20" s="238">
        <v>91781295</v>
      </c>
      <c r="T20" s="238">
        <v>657107</v>
      </c>
      <c r="U20" s="238">
        <v>1020532</v>
      </c>
      <c r="V20" s="238">
        <v>7742938</v>
      </c>
      <c r="W20" s="238">
        <v>766454</v>
      </c>
      <c r="X20" s="238">
        <v>6327351</v>
      </c>
      <c r="Y20" s="238">
        <v>28604474</v>
      </c>
      <c r="Z20" s="238" t="s">
        <v>4</v>
      </c>
      <c r="AA20" s="238">
        <v>3488731</v>
      </c>
      <c r="AB20" s="238">
        <v>3148517</v>
      </c>
      <c r="AC20" s="238">
        <v>5406603</v>
      </c>
      <c r="AD20" s="238">
        <v>6147408</v>
      </c>
      <c r="AE20" s="238">
        <v>887246</v>
      </c>
      <c r="AF20" s="238">
        <v>1287569</v>
      </c>
      <c r="AG20" s="238">
        <v>463684</v>
      </c>
      <c r="AI20" s="239">
        <f t="shared" si="3"/>
        <v>0</v>
      </c>
      <c r="AJ20" s="239">
        <f t="shared" si="4"/>
        <v>0</v>
      </c>
      <c r="AK20" s="239">
        <f t="shared" si="5"/>
        <v>0</v>
      </c>
      <c r="AL20" s="239">
        <f t="shared" si="6"/>
        <v>0</v>
      </c>
      <c r="AM20" s="239">
        <f t="shared" si="7"/>
        <v>0</v>
      </c>
      <c r="AN20" s="239">
        <f t="shared" si="0"/>
        <v>0</v>
      </c>
      <c r="AO20" s="239">
        <f t="shared" si="0"/>
        <v>0</v>
      </c>
      <c r="AP20" s="239" t="e">
        <f t="shared" si="0"/>
        <v>#VALUE!</v>
      </c>
      <c r="AQ20" s="239">
        <f t="shared" si="0"/>
        <v>0</v>
      </c>
      <c r="AR20" s="239">
        <f t="shared" si="0"/>
        <v>0</v>
      </c>
      <c r="AS20" s="239">
        <f t="shared" si="0"/>
        <v>0</v>
      </c>
      <c r="AT20" s="239">
        <f t="shared" si="0"/>
        <v>0</v>
      </c>
      <c r="AU20" s="239">
        <f t="shared" si="1"/>
        <v>0</v>
      </c>
      <c r="AV20" s="239">
        <f t="shared" si="2"/>
        <v>0</v>
      </c>
      <c r="AW20" s="239">
        <f t="shared" si="8"/>
        <v>0</v>
      </c>
    </row>
    <row r="21" spans="1:49" s="21" customFormat="1" ht="25.15" customHeight="1">
      <c r="A21" s="49" t="s">
        <v>380</v>
      </c>
      <c r="B21" s="62" t="s">
        <v>317</v>
      </c>
      <c r="C21" s="180">
        <v>94750765</v>
      </c>
      <c r="D21" s="181">
        <v>679628</v>
      </c>
      <c r="E21" s="181">
        <v>908683</v>
      </c>
      <c r="F21" s="181">
        <v>8290222</v>
      </c>
      <c r="G21" s="181">
        <v>779127</v>
      </c>
      <c r="H21" s="181">
        <v>6183347</v>
      </c>
      <c r="I21" s="181">
        <v>32413072</v>
      </c>
      <c r="J21" s="181">
        <v>0</v>
      </c>
      <c r="K21" s="181">
        <v>3491250</v>
      </c>
      <c r="L21" s="181">
        <v>3492315</v>
      </c>
      <c r="M21" s="181">
        <v>7003190</v>
      </c>
      <c r="N21" s="181">
        <v>5691929</v>
      </c>
      <c r="O21" s="181">
        <v>956118</v>
      </c>
      <c r="P21" s="181">
        <v>1289771</v>
      </c>
      <c r="Q21" s="181">
        <v>510428</v>
      </c>
      <c r="R21" s="248"/>
      <c r="S21" s="238">
        <v>94750765</v>
      </c>
      <c r="T21" s="238">
        <v>679628</v>
      </c>
      <c r="U21" s="238">
        <v>908683</v>
      </c>
      <c r="V21" s="238">
        <v>8290222</v>
      </c>
      <c r="W21" s="238">
        <v>779127</v>
      </c>
      <c r="X21" s="238">
        <v>6183347</v>
      </c>
      <c r="Y21" s="238">
        <v>32413072</v>
      </c>
      <c r="Z21" s="238" t="s">
        <v>4</v>
      </c>
      <c r="AA21" s="238">
        <v>3491250</v>
      </c>
      <c r="AB21" s="238">
        <v>3492315</v>
      </c>
      <c r="AC21" s="238">
        <v>7003190</v>
      </c>
      <c r="AD21" s="238">
        <v>5691929</v>
      </c>
      <c r="AE21" s="238">
        <v>956118</v>
      </c>
      <c r="AF21" s="238">
        <v>1289771</v>
      </c>
      <c r="AG21" s="238">
        <v>510428</v>
      </c>
      <c r="AI21" s="239">
        <f t="shared" si="3"/>
        <v>0</v>
      </c>
      <c r="AJ21" s="239">
        <f t="shared" si="4"/>
        <v>0</v>
      </c>
      <c r="AK21" s="239">
        <f t="shared" si="5"/>
        <v>0</v>
      </c>
      <c r="AL21" s="239">
        <f t="shared" si="6"/>
        <v>0</v>
      </c>
      <c r="AM21" s="239">
        <f t="shared" si="7"/>
        <v>0</v>
      </c>
      <c r="AN21" s="239">
        <f t="shared" si="0"/>
        <v>0</v>
      </c>
      <c r="AO21" s="239">
        <f t="shared" si="0"/>
        <v>0</v>
      </c>
      <c r="AP21" s="239" t="e">
        <f t="shared" si="0"/>
        <v>#VALUE!</v>
      </c>
      <c r="AQ21" s="239">
        <f t="shared" si="0"/>
        <v>0</v>
      </c>
      <c r="AR21" s="239">
        <f t="shared" si="0"/>
        <v>0</v>
      </c>
      <c r="AS21" s="239">
        <f t="shared" si="0"/>
        <v>0</v>
      </c>
      <c r="AT21" s="239">
        <f t="shared" si="0"/>
        <v>0</v>
      </c>
      <c r="AU21" s="239">
        <f t="shared" si="1"/>
        <v>0</v>
      </c>
      <c r="AV21" s="239">
        <f t="shared" si="2"/>
        <v>0</v>
      </c>
      <c r="AW21" s="239">
        <f t="shared" si="8"/>
        <v>0</v>
      </c>
    </row>
    <row r="22" spans="1:49" s="21" customFormat="1" ht="25.15" customHeight="1">
      <c r="A22" s="49">
        <v>2016</v>
      </c>
      <c r="B22" s="50" t="s">
        <v>318</v>
      </c>
      <c r="C22" s="180">
        <v>94750765</v>
      </c>
      <c r="D22" s="181">
        <v>679628</v>
      </c>
      <c r="E22" s="181">
        <v>908683</v>
      </c>
      <c r="F22" s="181">
        <v>8297089.648</v>
      </c>
      <c r="G22" s="181">
        <v>780591.15700000001</v>
      </c>
      <c r="H22" s="181">
        <v>6185189</v>
      </c>
      <c r="I22" s="181">
        <v>32413072</v>
      </c>
      <c r="J22" s="181">
        <v>0</v>
      </c>
      <c r="K22" s="181">
        <v>3492650</v>
      </c>
      <c r="L22" s="181">
        <v>3492315</v>
      </c>
      <c r="M22" s="181">
        <v>7003190</v>
      </c>
      <c r="N22" s="181">
        <v>5724427</v>
      </c>
      <c r="O22" s="181">
        <v>964724</v>
      </c>
      <c r="P22" s="181">
        <v>1289771</v>
      </c>
      <c r="Q22" s="181">
        <v>510428</v>
      </c>
      <c r="R22" s="248"/>
      <c r="S22" s="15">
        <v>94750765</v>
      </c>
      <c r="T22" s="238">
        <v>679628</v>
      </c>
      <c r="U22" s="238">
        <v>908683</v>
      </c>
      <c r="V22" s="238">
        <v>8297089.648</v>
      </c>
      <c r="W22" s="238">
        <v>780591.15700000001</v>
      </c>
      <c r="X22" s="238">
        <v>6185189</v>
      </c>
      <c r="Y22" s="238">
        <v>32413072</v>
      </c>
      <c r="Z22" s="238" t="s">
        <v>4</v>
      </c>
      <c r="AA22" s="238">
        <v>3492650</v>
      </c>
      <c r="AB22" s="238">
        <v>3492315</v>
      </c>
      <c r="AC22" s="238">
        <v>7003190</v>
      </c>
      <c r="AD22" s="238">
        <v>5724427</v>
      </c>
      <c r="AE22" s="238">
        <v>964724</v>
      </c>
      <c r="AF22" s="238">
        <v>1289771</v>
      </c>
      <c r="AG22" s="238">
        <v>510428</v>
      </c>
      <c r="AI22" s="239">
        <f t="shared" si="3"/>
        <v>0</v>
      </c>
      <c r="AJ22" s="239">
        <f t="shared" si="4"/>
        <v>0</v>
      </c>
      <c r="AK22" s="239">
        <f t="shared" si="5"/>
        <v>0</v>
      </c>
      <c r="AL22" s="239">
        <f t="shared" si="6"/>
        <v>0</v>
      </c>
      <c r="AM22" s="239">
        <f t="shared" si="7"/>
        <v>0</v>
      </c>
      <c r="AN22" s="239">
        <f t="shared" si="0"/>
        <v>0</v>
      </c>
      <c r="AO22" s="239">
        <f t="shared" si="0"/>
        <v>0</v>
      </c>
      <c r="AP22" s="239" t="e">
        <f t="shared" si="0"/>
        <v>#VALUE!</v>
      </c>
      <c r="AQ22" s="239">
        <f t="shared" si="0"/>
        <v>0</v>
      </c>
      <c r="AR22" s="239">
        <f t="shared" si="0"/>
        <v>0</v>
      </c>
      <c r="AS22" s="239">
        <f t="shared" si="0"/>
        <v>0</v>
      </c>
      <c r="AT22" s="239">
        <f t="shared" si="0"/>
        <v>0</v>
      </c>
      <c r="AU22" s="239">
        <f t="shared" si="1"/>
        <v>0</v>
      </c>
      <c r="AV22" s="239">
        <f t="shared" si="2"/>
        <v>0</v>
      </c>
      <c r="AW22" s="239">
        <f t="shared" si="8"/>
        <v>0</v>
      </c>
    </row>
    <row r="23" spans="1:49" s="21" customFormat="1" ht="25.15" customHeight="1">
      <c r="A23" s="49" t="s">
        <v>717</v>
      </c>
      <c r="B23" s="62" t="s">
        <v>522</v>
      </c>
      <c r="C23" s="180">
        <v>102234389</v>
      </c>
      <c r="D23" s="181">
        <v>658787</v>
      </c>
      <c r="E23" s="181">
        <v>907940</v>
      </c>
      <c r="F23" s="181">
        <v>8907473</v>
      </c>
      <c r="G23" s="181">
        <v>788699</v>
      </c>
      <c r="H23" s="181">
        <v>6504815</v>
      </c>
      <c r="I23" s="181">
        <v>32878563</v>
      </c>
      <c r="J23" s="181">
        <v>0</v>
      </c>
      <c r="K23" s="181">
        <v>3971308</v>
      </c>
      <c r="L23" s="181">
        <v>4861792</v>
      </c>
      <c r="M23" s="181">
        <v>7314921</v>
      </c>
      <c r="N23" s="181">
        <v>8094934</v>
      </c>
      <c r="O23" s="181">
        <v>1297088</v>
      </c>
      <c r="P23" s="181">
        <v>1318877</v>
      </c>
      <c r="Q23" s="181">
        <v>611165</v>
      </c>
      <c r="R23" s="248"/>
      <c r="S23" s="15">
        <v>102234389</v>
      </c>
      <c r="T23" s="238">
        <v>658787</v>
      </c>
      <c r="U23" s="238">
        <v>907940</v>
      </c>
      <c r="V23" s="238">
        <v>8907473</v>
      </c>
      <c r="W23" s="238">
        <v>788699</v>
      </c>
      <c r="X23" s="238">
        <v>6504815</v>
      </c>
      <c r="Y23" s="238">
        <v>32878563</v>
      </c>
      <c r="Z23" s="238" t="s">
        <v>4</v>
      </c>
      <c r="AA23" s="238">
        <v>3971308</v>
      </c>
      <c r="AB23" s="238">
        <v>4861792</v>
      </c>
      <c r="AC23" s="238">
        <v>7314921</v>
      </c>
      <c r="AD23" s="238">
        <v>8094934</v>
      </c>
      <c r="AE23" s="238">
        <v>1297088</v>
      </c>
      <c r="AF23" s="238">
        <v>1318877</v>
      </c>
      <c r="AG23" s="238">
        <v>611165</v>
      </c>
      <c r="AI23" s="239">
        <f t="shared" si="3"/>
        <v>0</v>
      </c>
      <c r="AJ23" s="239">
        <f t="shared" si="4"/>
        <v>0</v>
      </c>
      <c r="AK23" s="239">
        <f t="shared" si="5"/>
        <v>0</v>
      </c>
      <c r="AL23" s="239">
        <f t="shared" si="6"/>
        <v>0</v>
      </c>
      <c r="AM23" s="239">
        <f t="shared" si="7"/>
        <v>0</v>
      </c>
      <c r="AN23" s="239">
        <f t="shared" ref="AN23:AN25" si="9">X23-H23</f>
        <v>0</v>
      </c>
      <c r="AO23" s="239">
        <f t="shared" ref="AO23:AO25" si="10">Y23-I23</f>
        <v>0</v>
      </c>
      <c r="AP23" s="239" t="e">
        <f t="shared" ref="AP23:AP25" si="11">Z23-J23</f>
        <v>#VALUE!</v>
      </c>
      <c r="AQ23" s="239">
        <f t="shared" ref="AQ23:AQ25" si="12">AA23-K23</f>
        <v>0</v>
      </c>
      <c r="AR23" s="239">
        <f t="shared" ref="AR23:AR25" si="13">AB23-L23</f>
        <v>0</v>
      </c>
      <c r="AS23" s="239">
        <f t="shared" ref="AS23:AS25" si="14">AC23-M23</f>
        <v>0</v>
      </c>
      <c r="AT23" s="239">
        <f t="shared" ref="AT23:AT25" si="15">AD23-N23</f>
        <v>0</v>
      </c>
      <c r="AU23" s="239">
        <f t="shared" si="1"/>
        <v>0</v>
      </c>
      <c r="AV23" s="239">
        <f t="shared" si="2"/>
        <v>0</v>
      </c>
      <c r="AW23" s="239">
        <f t="shared" si="8"/>
        <v>0</v>
      </c>
    </row>
    <row r="24" spans="1:49" s="21" customFormat="1" ht="25.15" customHeight="1">
      <c r="A24" s="49">
        <v>2017</v>
      </c>
      <c r="B24" s="50" t="s">
        <v>345</v>
      </c>
      <c r="C24" s="180">
        <v>102234389.33999999</v>
      </c>
      <c r="D24" s="181">
        <v>658787</v>
      </c>
      <c r="E24" s="181">
        <v>910940</v>
      </c>
      <c r="F24" s="181">
        <v>8953096.0350000001</v>
      </c>
      <c r="G24" s="181">
        <v>788699</v>
      </c>
      <c r="H24" s="181">
        <v>6511535</v>
      </c>
      <c r="I24" s="181">
        <v>32878563</v>
      </c>
      <c r="J24" s="181">
        <v>0</v>
      </c>
      <c r="K24" s="181">
        <v>3993171.2</v>
      </c>
      <c r="L24" s="181">
        <v>4863792</v>
      </c>
      <c r="M24" s="181">
        <v>7349494.4000000004</v>
      </c>
      <c r="N24" s="181">
        <v>8094934</v>
      </c>
      <c r="O24" s="181">
        <v>1322788.3400000001</v>
      </c>
      <c r="P24" s="181">
        <v>1318877</v>
      </c>
      <c r="Q24" s="181">
        <v>611165</v>
      </c>
      <c r="R24" s="248"/>
      <c r="S24" s="15">
        <v>102234389.33999999</v>
      </c>
      <c r="T24" s="238">
        <v>658787</v>
      </c>
      <c r="U24" s="238">
        <v>910940</v>
      </c>
      <c r="V24" s="238">
        <v>8953096.0350000001</v>
      </c>
      <c r="W24" s="238">
        <v>788699</v>
      </c>
      <c r="X24" s="238">
        <v>6511535</v>
      </c>
      <c r="Y24" s="238">
        <v>32878563</v>
      </c>
      <c r="Z24" s="238" t="s">
        <v>4</v>
      </c>
      <c r="AA24" s="238">
        <v>3993171.2</v>
      </c>
      <c r="AB24" s="238">
        <v>4863792</v>
      </c>
      <c r="AC24" s="238">
        <v>7349494.4000000004</v>
      </c>
      <c r="AD24" s="238">
        <v>8094934</v>
      </c>
      <c r="AE24" s="238">
        <v>1322788.3400000001</v>
      </c>
      <c r="AF24" s="238">
        <v>1318877</v>
      </c>
      <c r="AG24" s="238">
        <v>611165</v>
      </c>
      <c r="AI24" s="239">
        <f t="shared" si="3"/>
        <v>0</v>
      </c>
      <c r="AJ24" s="239">
        <f t="shared" si="4"/>
        <v>0</v>
      </c>
      <c r="AK24" s="239">
        <f t="shared" si="5"/>
        <v>0</v>
      </c>
      <c r="AL24" s="239">
        <f t="shared" si="6"/>
        <v>0</v>
      </c>
      <c r="AM24" s="239">
        <f t="shared" si="7"/>
        <v>0</v>
      </c>
      <c r="AN24" s="239">
        <f t="shared" si="9"/>
        <v>0</v>
      </c>
      <c r="AO24" s="239">
        <f t="shared" si="10"/>
        <v>0</v>
      </c>
      <c r="AP24" s="239" t="e">
        <f t="shared" si="11"/>
        <v>#VALUE!</v>
      </c>
      <c r="AQ24" s="239">
        <f t="shared" si="12"/>
        <v>0</v>
      </c>
      <c r="AR24" s="239">
        <f t="shared" si="13"/>
        <v>0</v>
      </c>
      <c r="AS24" s="239">
        <f t="shared" si="14"/>
        <v>0</v>
      </c>
      <c r="AT24" s="239">
        <f t="shared" si="15"/>
        <v>0</v>
      </c>
      <c r="AU24" s="239">
        <f t="shared" si="1"/>
        <v>0</v>
      </c>
      <c r="AV24" s="239">
        <f t="shared" si="2"/>
        <v>0</v>
      </c>
      <c r="AW24" s="239">
        <f t="shared" si="8"/>
        <v>0</v>
      </c>
    </row>
    <row r="25" spans="1:49" s="21" customFormat="1" ht="25.15" customHeight="1">
      <c r="A25" s="49" t="s">
        <v>718</v>
      </c>
      <c r="B25" s="62" t="s">
        <v>522</v>
      </c>
      <c r="C25" s="183">
        <v>110054384</v>
      </c>
      <c r="D25" s="181">
        <v>644200</v>
      </c>
      <c r="E25" s="181">
        <v>958488</v>
      </c>
      <c r="F25" s="181">
        <v>10388360</v>
      </c>
      <c r="G25" s="181">
        <v>731263</v>
      </c>
      <c r="H25" s="181">
        <v>6658424</v>
      </c>
      <c r="I25" s="181">
        <v>36080490</v>
      </c>
      <c r="J25" s="181">
        <v>0</v>
      </c>
      <c r="K25" s="181">
        <v>5383930</v>
      </c>
      <c r="L25" s="181">
        <v>5086387</v>
      </c>
      <c r="M25" s="181">
        <v>7034527</v>
      </c>
      <c r="N25" s="181">
        <v>8604796</v>
      </c>
      <c r="O25" s="181">
        <v>1135422</v>
      </c>
      <c r="P25" s="181">
        <v>1268673</v>
      </c>
      <c r="Q25" s="181">
        <v>821454</v>
      </c>
      <c r="R25" s="248"/>
      <c r="S25" s="15">
        <v>110054384</v>
      </c>
      <c r="T25" s="238">
        <v>644200</v>
      </c>
      <c r="U25" s="238">
        <v>958488</v>
      </c>
      <c r="V25" s="238">
        <v>10388360</v>
      </c>
      <c r="W25" s="238">
        <v>731263</v>
      </c>
      <c r="X25" s="238">
        <v>6658424</v>
      </c>
      <c r="Y25" s="238">
        <v>36080490</v>
      </c>
      <c r="Z25" s="238" t="s">
        <v>4</v>
      </c>
      <c r="AA25" s="238">
        <v>5383930</v>
      </c>
      <c r="AB25" s="238">
        <v>5086387</v>
      </c>
      <c r="AC25" s="238">
        <v>7034527</v>
      </c>
      <c r="AD25" s="238">
        <v>8604796</v>
      </c>
      <c r="AE25" s="238">
        <v>1135422</v>
      </c>
      <c r="AF25" s="238">
        <v>1268673</v>
      </c>
      <c r="AG25" s="238">
        <v>821454</v>
      </c>
      <c r="AI25" s="239">
        <f t="shared" si="3"/>
        <v>0</v>
      </c>
      <c r="AJ25" s="239">
        <f t="shared" si="4"/>
        <v>0</v>
      </c>
      <c r="AK25" s="239">
        <f t="shared" si="5"/>
        <v>0</v>
      </c>
      <c r="AL25" s="239">
        <f t="shared" si="6"/>
        <v>0</v>
      </c>
      <c r="AM25" s="239">
        <f t="shared" si="7"/>
        <v>0</v>
      </c>
      <c r="AN25" s="239">
        <f t="shared" si="9"/>
        <v>0</v>
      </c>
      <c r="AO25" s="239">
        <f t="shared" si="10"/>
        <v>0</v>
      </c>
      <c r="AP25" s="239" t="e">
        <f t="shared" si="11"/>
        <v>#VALUE!</v>
      </c>
      <c r="AQ25" s="239">
        <f t="shared" si="12"/>
        <v>0</v>
      </c>
      <c r="AR25" s="239">
        <f t="shared" si="13"/>
        <v>0</v>
      </c>
      <c r="AS25" s="239">
        <f t="shared" si="14"/>
        <v>0</v>
      </c>
      <c r="AT25" s="239">
        <f t="shared" si="15"/>
        <v>0</v>
      </c>
      <c r="AU25" s="239">
        <f t="shared" si="1"/>
        <v>0</v>
      </c>
      <c r="AV25" s="239">
        <f t="shared" si="2"/>
        <v>0</v>
      </c>
      <c r="AW25" s="239">
        <f t="shared" si="8"/>
        <v>0</v>
      </c>
    </row>
    <row r="26" spans="1:49" s="21" customFormat="1" ht="25.15" customHeight="1">
      <c r="A26" s="49">
        <v>2018</v>
      </c>
      <c r="B26" s="62" t="s">
        <v>345</v>
      </c>
      <c r="C26" s="183">
        <v>110054384</v>
      </c>
      <c r="D26" s="184">
        <v>644200</v>
      </c>
      <c r="E26" s="184">
        <v>958488</v>
      </c>
      <c r="F26" s="184">
        <v>10388360</v>
      </c>
      <c r="G26" s="184">
        <v>731263</v>
      </c>
      <c r="H26" s="184">
        <v>6658424</v>
      </c>
      <c r="I26" s="184">
        <v>36080490</v>
      </c>
      <c r="J26" s="184">
        <v>0</v>
      </c>
      <c r="K26" s="184">
        <v>5383930</v>
      </c>
      <c r="L26" s="184">
        <v>5086387</v>
      </c>
      <c r="M26" s="184">
        <v>7034527</v>
      </c>
      <c r="N26" s="184">
        <v>8604796</v>
      </c>
      <c r="O26" s="184">
        <v>1135422</v>
      </c>
      <c r="P26" s="184">
        <v>1268673</v>
      </c>
      <c r="Q26" s="184">
        <v>821454</v>
      </c>
      <c r="R26" s="18"/>
      <c r="S26" s="200"/>
      <c r="X26" s="21" t="s">
        <v>34</v>
      </c>
    </row>
    <row r="27" spans="1:49" s="21" customFormat="1" ht="25.15" customHeight="1">
      <c r="A27" s="49" t="s">
        <v>719</v>
      </c>
      <c r="B27" s="50" t="s">
        <v>317</v>
      </c>
      <c r="C27" s="180">
        <f>SUM(D27:Q27,'6-4續1'!C27:P27)</f>
        <v>114510980</v>
      </c>
      <c r="D27" s="181">
        <v>690301</v>
      </c>
      <c r="E27" s="181">
        <v>1155031</v>
      </c>
      <c r="F27" s="181">
        <v>9573159</v>
      </c>
      <c r="G27" s="181">
        <v>757709</v>
      </c>
      <c r="H27" s="181">
        <v>6797882</v>
      </c>
      <c r="I27" s="181">
        <v>38195827</v>
      </c>
      <c r="J27" s="181">
        <v>0</v>
      </c>
      <c r="K27" s="181">
        <v>6373945</v>
      </c>
      <c r="L27" s="181">
        <v>7203652</v>
      </c>
      <c r="M27" s="181">
        <v>6753113</v>
      </c>
      <c r="N27" s="181">
        <v>8913845</v>
      </c>
      <c r="O27" s="181">
        <v>1235806</v>
      </c>
      <c r="P27" s="181">
        <v>1242440</v>
      </c>
      <c r="Q27" s="181">
        <v>736858</v>
      </c>
      <c r="R27" s="248"/>
      <c r="S27" s="200"/>
    </row>
    <row r="28" spans="1:49" s="21" customFormat="1" ht="25.15" customHeight="1" thickBot="1">
      <c r="A28" s="51">
        <v>2019</v>
      </c>
      <c r="B28" s="52" t="s">
        <v>318</v>
      </c>
      <c r="C28" s="309" t="s">
        <v>34</v>
      </c>
      <c r="D28" s="188" t="s">
        <v>34</v>
      </c>
      <c r="E28" s="188" t="s">
        <v>34</v>
      </c>
      <c r="F28" s="188" t="s">
        <v>34</v>
      </c>
      <c r="G28" s="188" t="s">
        <v>34</v>
      </c>
      <c r="H28" s="310" t="s">
        <v>34</v>
      </c>
      <c r="I28" s="188" t="s">
        <v>34</v>
      </c>
      <c r="J28" s="188" t="s">
        <v>34</v>
      </c>
      <c r="K28" s="188" t="s">
        <v>34</v>
      </c>
      <c r="L28" s="188" t="s">
        <v>34</v>
      </c>
      <c r="M28" s="188" t="s">
        <v>34</v>
      </c>
      <c r="N28" s="188" t="s">
        <v>34</v>
      </c>
      <c r="O28" s="188" t="s">
        <v>34</v>
      </c>
      <c r="P28" s="188" t="s">
        <v>34</v>
      </c>
      <c r="Q28" s="188" t="s">
        <v>34</v>
      </c>
      <c r="R28" s="248"/>
      <c r="S28" s="201"/>
    </row>
    <row r="29" spans="1:49" s="267" customFormat="1" ht="14.1" customHeight="1">
      <c r="A29" s="40" t="s">
        <v>523</v>
      </c>
      <c r="I29" s="47" t="s">
        <v>63</v>
      </c>
    </row>
    <row r="30" spans="1:49" s="267" customFormat="1" ht="13.5" customHeight="1">
      <c r="A30" s="40" t="s">
        <v>720</v>
      </c>
      <c r="I30" s="47" t="s">
        <v>417</v>
      </c>
    </row>
    <row r="31" spans="1:49" s="267" customFormat="1" ht="14.1" customHeight="1">
      <c r="A31" s="40" t="s">
        <v>874</v>
      </c>
      <c r="I31" s="189" t="s">
        <v>815</v>
      </c>
    </row>
    <row r="32" spans="1:49">
      <c r="I32" s="189" t="s">
        <v>817</v>
      </c>
    </row>
  </sheetData>
  <sheetProtection formatCells="0" formatRows="0" insertRows="0" deleteRows="0"/>
  <mergeCells count="6">
    <mergeCell ref="J2:Q2"/>
    <mergeCell ref="A3:I3"/>
    <mergeCell ref="J3:Q3"/>
    <mergeCell ref="A6:B6"/>
    <mergeCell ref="A5:B5"/>
    <mergeCell ref="A2:I2"/>
  </mergeCells>
  <phoneticPr fontId="2" type="noConversion"/>
  <pageMargins left="0.6692913385826772" right="0.6692913385826772" top="0.6692913385826772" bottom="0.6692913385826772" header="0.27559055118110237" footer="0.27559055118110237"/>
  <pageSetup paperSize="9" firstPageNumber="20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showGridLines="0" view="pageBreakPreview" zoomScale="70" zoomScaleNormal="120" zoomScaleSheetLayoutView="70" workbookViewId="0">
      <pane xSplit="2" ySplit="6" topLeftCell="C19" activePane="bottomRight" state="frozen"/>
      <selection activeCell="P17" sqref="P17"/>
      <selection pane="topRight" activeCell="P17" sqref="P17"/>
      <selection pane="bottomLeft" activeCell="P17" sqref="P17"/>
      <selection pane="bottomRight" activeCell="P28" sqref="P28"/>
    </sheetView>
  </sheetViews>
  <sheetFormatPr defaultColWidth="9" defaultRowHeight="12.75"/>
  <cols>
    <col min="1" max="1" width="6.625" style="267" customWidth="1"/>
    <col min="2" max="2" width="17.125" style="267" customWidth="1"/>
    <col min="3" max="7" width="10.625" style="10" customWidth="1"/>
    <col min="8" max="8" width="11.125" style="10" customWidth="1"/>
    <col min="9" max="9" width="11.25" style="10" customWidth="1"/>
    <col min="10" max="16" width="10.625" style="10" customWidth="1"/>
    <col min="17" max="16384" width="9" style="10"/>
  </cols>
  <sheetData>
    <row r="1" spans="1:16" ht="18" customHeight="1">
      <c r="A1" s="47" t="s">
        <v>182</v>
      </c>
      <c r="B1" s="47"/>
      <c r="C1" s="47"/>
      <c r="D1" s="267"/>
      <c r="E1" s="267"/>
      <c r="F1" s="267"/>
      <c r="G1" s="267"/>
      <c r="H1" s="267"/>
      <c r="I1" s="267"/>
      <c r="J1" s="267"/>
      <c r="K1" s="267"/>
      <c r="L1" s="267"/>
      <c r="M1" s="267"/>
      <c r="N1" s="267"/>
      <c r="O1" s="47"/>
      <c r="P1" s="71" t="s">
        <v>0</v>
      </c>
    </row>
    <row r="2" spans="1:16" s="17" customFormat="1" ht="24.75" customHeight="1">
      <c r="A2" s="364" t="s">
        <v>721</v>
      </c>
      <c r="B2" s="364"/>
      <c r="C2" s="364"/>
      <c r="D2" s="364"/>
      <c r="E2" s="364"/>
      <c r="F2" s="364"/>
      <c r="G2" s="364"/>
      <c r="H2" s="364"/>
      <c r="I2" s="368" t="s">
        <v>382</v>
      </c>
      <c r="J2" s="368"/>
      <c r="K2" s="368"/>
      <c r="L2" s="368"/>
      <c r="M2" s="368"/>
      <c r="N2" s="368"/>
      <c r="O2" s="368"/>
      <c r="P2" s="368"/>
    </row>
    <row r="3" spans="1:16" ht="19.5" customHeight="1">
      <c r="A3" s="373" t="s">
        <v>709</v>
      </c>
      <c r="B3" s="373"/>
      <c r="C3" s="373"/>
      <c r="D3" s="373"/>
      <c r="E3" s="373"/>
      <c r="F3" s="373"/>
      <c r="G3" s="373"/>
      <c r="H3" s="373"/>
      <c r="I3" s="373" t="s">
        <v>46</v>
      </c>
      <c r="J3" s="373"/>
      <c r="K3" s="373"/>
      <c r="L3" s="373"/>
      <c r="M3" s="373"/>
      <c r="N3" s="373"/>
      <c r="O3" s="373"/>
      <c r="P3" s="373"/>
    </row>
    <row r="4" spans="1:16" ht="15" customHeight="1" thickBot="1">
      <c r="A4" s="48"/>
      <c r="B4" s="48"/>
      <c r="C4" s="49"/>
      <c r="D4" s="49"/>
      <c r="E4" s="49"/>
      <c r="F4" s="49"/>
      <c r="G4" s="267"/>
      <c r="H4" s="51" t="s">
        <v>184</v>
      </c>
      <c r="I4" s="267"/>
      <c r="J4" s="49"/>
      <c r="K4" s="49"/>
      <c r="L4" s="267"/>
      <c r="M4" s="53"/>
      <c r="N4" s="53"/>
      <c r="O4" s="53"/>
      <c r="P4" s="51" t="s">
        <v>1</v>
      </c>
    </row>
    <row r="5" spans="1:16" s="11" customFormat="1" ht="34.5" customHeight="1">
      <c r="A5" s="379" t="s">
        <v>510</v>
      </c>
      <c r="B5" s="380"/>
      <c r="C5" s="63" t="s">
        <v>494</v>
      </c>
      <c r="D5" s="275" t="s">
        <v>722</v>
      </c>
      <c r="E5" s="275" t="s">
        <v>276</v>
      </c>
      <c r="F5" s="275" t="s">
        <v>266</v>
      </c>
      <c r="G5" s="275" t="s">
        <v>267</v>
      </c>
      <c r="H5" s="54" t="s">
        <v>723</v>
      </c>
      <c r="I5" s="54" t="s">
        <v>724</v>
      </c>
      <c r="J5" s="275" t="s">
        <v>726</v>
      </c>
      <c r="K5" s="275" t="s">
        <v>275</v>
      </c>
      <c r="L5" s="275" t="s">
        <v>727</v>
      </c>
      <c r="M5" s="275" t="s">
        <v>728</v>
      </c>
      <c r="N5" s="275" t="s">
        <v>729</v>
      </c>
      <c r="O5" s="275" t="s">
        <v>730</v>
      </c>
      <c r="P5" s="64" t="s">
        <v>374</v>
      </c>
    </row>
    <row r="6" spans="1:16" s="14" customFormat="1" ht="54.95" customHeight="1" thickBot="1">
      <c r="A6" s="372" t="s">
        <v>45</v>
      </c>
      <c r="B6" s="366"/>
      <c r="C6" s="247" t="s">
        <v>90</v>
      </c>
      <c r="D6" s="288" t="s">
        <v>89</v>
      </c>
      <c r="E6" s="288" t="s">
        <v>88</v>
      </c>
      <c r="F6" s="288" t="s">
        <v>87</v>
      </c>
      <c r="G6" s="288" t="s">
        <v>86</v>
      </c>
      <c r="H6" s="246" t="s">
        <v>85</v>
      </c>
      <c r="I6" s="246" t="s">
        <v>84</v>
      </c>
      <c r="J6" s="288" t="s">
        <v>82</v>
      </c>
      <c r="K6" s="288" t="s">
        <v>81</v>
      </c>
      <c r="L6" s="288" t="s">
        <v>80</v>
      </c>
      <c r="M6" s="288" t="s">
        <v>79</v>
      </c>
      <c r="N6" s="288" t="s">
        <v>78</v>
      </c>
      <c r="O6" s="288" t="s">
        <v>77</v>
      </c>
      <c r="P6" s="207" t="s">
        <v>35</v>
      </c>
    </row>
    <row r="7" spans="1:16" s="21" customFormat="1" ht="28.15" customHeight="1">
      <c r="A7" s="49" t="s">
        <v>319</v>
      </c>
      <c r="B7" s="50" t="s">
        <v>317</v>
      </c>
      <c r="C7" s="180">
        <v>3503701</v>
      </c>
      <c r="D7" s="181">
        <v>0</v>
      </c>
      <c r="E7" s="181">
        <v>564939</v>
      </c>
      <c r="F7" s="181">
        <v>59405</v>
      </c>
      <c r="G7" s="181">
        <v>1739771</v>
      </c>
      <c r="H7" s="318">
        <v>4699621</v>
      </c>
      <c r="I7" s="181">
        <v>0</v>
      </c>
      <c r="J7" s="182">
        <v>1090000</v>
      </c>
      <c r="K7" s="181">
        <v>0</v>
      </c>
      <c r="L7" s="181">
        <v>0</v>
      </c>
      <c r="M7" s="181">
        <v>0</v>
      </c>
      <c r="N7" s="181">
        <v>0</v>
      </c>
      <c r="O7" s="182">
        <v>80000</v>
      </c>
      <c r="P7" s="318">
        <v>1269000</v>
      </c>
    </row>
    <row r="8" spans="1:16" s="21" customFormat="1" ht="28.15" customHeight="1">
      <c r="A8" s="49">
        <v>2009</v>
      </c>
      <c r="B8" s="50" t="s">
        <v>318</v>
      </c>
      <c r="C8" s="180">
        <v>3506301</v>
      </c>
      <c r="D8" s="181">
        <v>0</v>
      </c>
      <c r="E8" s="181">
        <v>564952</v>
      </c>
      <c r="F8" s="181">
        <v>59405</v>
      </c>
      <c r="G8" s="181">
        <v>1747959</v>
      </c>
      <c r="H8" s="318">
        <v>4699621</v>
      </c>
      <c r="I8" s="181">
        <v>0</v>
      </c>
      <c r="J8" s="182">
        <v>1090000</v>
      </c>
      <c r="K8" s="181">
        <v>0</v>
      </c>
      <c r="L8" s="181">
        <v>0</v>
      </c>
      <c r="M8" s="181">
        <v>0</v>
      </c>
      <c r="N8" s="181">
        <v>0</v>
      </c>
      <c r="O8" s="182">
        <v>36659</v>
      </c>
      <c r="P8" s="318">
        <v>1131251</v>
      </c>
    </row>
    <row r="9" spans="1:16" s="21" customFormat="1" ht="28.15" customHeight="1">
      <c r="A9" s="49" t="s">
        <v>320</v>
      </c>
      <c r="B9" s="50" t="s">
        <v>317</v>
      </c>
      <c r="C9" s="180">
        <v>3841147</v>
      </c>
      <c r="D9" s="181">
        <v>0</v>
      </c>
      <c r="E9" s="181">
        <v>503740</v>
      </c>
      <c r="F9" s="181">
        <v>109753</v>
      </c>
      <c r="G9" s="181">
        <v>2088895</v>
      </c>
      <c r="H9" s="318">
        <v>4757167</v>
      </c>
      <c r="I9" s="181">
        <v>0</v>
      </c>
      <c r="J9" s="182">
        <v>552000</v>
      </c>
      <c r="K9" s="181">
        <v>0</v>
      </c>
      <c r="L9" s="181">
        <v>0</v>
      </c>
      <c r="M9" s="181">
        <v>0</v>
      </c>
      <c r="N9" s="181">
        <v>0</v>
      </c>
      <c r="O9" s="182">
        <v>80000</v>
      </c>
      <c r="P9" s="318">
        <v>1275000</v>
      </c>
    </row>
    <row r="10" spans="1:16" s="21" customFormat="1" ht="28.15" customHeight="1">
      <c r="A10" s="49">
        <v>2010</v>
      </c>
      <c r="B10" s="50" t="s">
        <v>318</v>
      </c>
      <c r="C10" s="180">
        <v>3856647</v>
      </c>
      <c r="D10" s="181">
        <v>0</v>
      </c>
      <c r="E10" s="181">
        <v>503740</v>
      </c>
      <c r="F10" s="181">
        <v>109753</v>
      </c>
      <c r="G10" s="181">
        <v>2089208</v>
      </c>
      <c r="H10" s="318">
        <v>4757167</v>
      </c>
      <c r="I10" s="181">
        <v>0</v>
      </c>
      <c r="J10" s="182">
        <v>552000</v>
      </c>
      <c r="K10" s="181">
        <v>0</v>
      </c>
      <c r="L10" s="181">
        <v>0</v>
      </c>
      <c r="M10" s="181">
        <v>0</v>
      </c>
      <c r="N10" s="181">
        <v>0</v>
      </c>
      <c r="O10" s="182">
        <v>39917</v>
      </c>
      <c r="P10" s="318">
        <v>1247892</v>
      </c>
    </row>
    <row r="11" spans="1:16" s="21" customFormat="1" ht="28.15" customHeight="1">
      <c r="A11" s="49" t="s">
        <v>340</v>
      </c>
      <c r="B11" s="50" t="s">
        <v>317</v>
      </c>
      <c r="C11" s="180">
        <v>4294553</v>
      </c>
      <c r="D11" s="181">
        <v>0</v>
      </c>
      <c r="E11" s="181">
        <v>617414</v>
      </c>
      <c r="F11" s="181">
        <v>146442</v>
      </c>
      <c r="G11" s="181">
        <v>1683517</v>
      </c>
      <c r="H11" s="318">
        <v>4898979</v>
      </c>
      <c r="I11" s="181">
        <v>0</v>
      </c>
      <c r="J11" s="182">
        <v>365000</v>
      </c>
      <c r="K11" s="181">
        <v>0</v>
      </c>
      <c r="L11" s="181">
        <v>0</v>
      </c>
      <c r="M11" s="181">
        <v>0</v>
      </c>
      <c r="N11" s="181">
        <v>0</v>
      </c>
      <c r="O11" s="182">
        <v>80000</v>
      </c>
      <c r="P11" s="318">
        <v>1351050</v>
      </c>
    </row>
    <row r="12" spans="1:16" s="21" customFormat="1" ht="28.15" customHeight="1">
      <c r="A12" s="49">
        <v>2011</v>
      </c>
      <c r="B12" s="50" t="s">
        <v>318</v>
      </c>
      <c r="C12" s="180">
        <v>4294553</v>
      </c>
      <c r="D12" s="181">
        <v>0</v>
      </c>
      <c r="E12" s="181">
        <v>617414</v>
      </c>
      <c r="F12" s="181">
        <v>146442</v>
      </c>
      <c r="G12" s="181">
        <v>1683517</v>
      </c>
      <c r="H12" s="318">
        <v>4898979</v>
      </c>
      <c r="I12" s="181">
        <v>0</v>
      </c>
      <c r="J12" s="182">
        <v>365000</v>
      </c>
      <c r="K12" s="181">
        <v>0</v>
      </c>
      <c r="L12" s="181">
        <v>0</v>
      </c>
      <c r="M12" s="181">
        <v>0</v>
      </c>
      <c r="N12" s="181">
        <v>0</v>
      </c>
      <c r="O12" s="182">
        <v>54809</v>
      </c>
      <c r="P12" s="318">
        <v>1193062</v>
      </c>
    </row>
    <row r="13" spans="1:16" s="21" customFormat="1" ht="28.15" customHeight="1">
      <c r="A13" s="49" t="s">
        <v>341</v>
      </c>
      <c r="B13" s="50" t="s">
        <v>317</v>
      </c>
      <c r="C13" s="181">
        <v>7515125</v>
      </c>
      <c r="D13" s="181">
        <v>0</v>
      </c>
      <c r="E13" s="181">
        <v>658188</v>
      </c>
      <c r="F13" s="181">
        <v>139301</v>
      </c>
      <c r="G13" s="181">
        <v>2134831</v>
      </c>
      <c r="H13" s="318">
        <v>5094542</v>
      </c>
      <c r="I13" s="181">
        <v>0</v>
      </c>
      <c r="J13" s="182">
        <v>515000</v>
      </c>
      <c r="K13" s="181">
        <v>0</v>
      </c>
      <c r="L13" s="181">
        <v>0</v>
      </c>
      <c r="M13" s="181">
        <v>0</v>
      </c>
      <c r="N13" s="181">
        <v>0</v>
      </c>
      <c r="O13" s="182">
        <v>80000</v>
      </c>
      <c r="P13" s="318">
        <v>1360000</v>
      </c>
    </row>
    <row r="14" spans="1:16" s="21" customFormat="1" ht="28.15" customHeight="1">
      <c r="A14" s="49">
        <v>2012</v>
      </c>
      <c r="B14" s="50" t="s">
        <v>345</v>
      </c>
      <c r="C14" s="181">
        <v>7515125</v>
      </c>
      <c r="D14" s="181">
        <v>0</v>
      </c>
      <c r="E14" s="181">
        <v>658188</v>
      </c>
      <c r="F14" s="181">
        <v>139301</v>
      </c>
      <c r="G14" s="181">
        <v>2134831</v>
      </c>
      <c r="H14" s="318">
        <v>5094542</v>
      </c>
      <c r="I14" s="181">
        <v>0</v>
      </c>
      <c r="J14" s="182">
        <v>515000</v>
      </c>
      <c r="K14" s="181">
        <v>0</v>
      </c>
      <c r="L14" s="181">
        <v>0</v>
      </c>
      <c r="M14" s="181">
        <v>0</v>
      </c>
      <c r="N14" s="181">
        <v>0</v>
      </c>
      <c r="O14" s="182">
        <v>804</v>
      </c>
      <c r="P14" s="318">
        <v>1234143</v>
      </c>
    </row>
    <row r="15" spans="1:16" s="21" customFormat="1" ht="28.15" customHeight="1">
      <c r="A15" s="49" t="s">
        <v>342</v>
      </c>
      <c r="B15" s="50" t="s">
        <v>317</v>
      </c>
      <c r="C15" s="181">
        <v>4964415</v>
      </c>
      <c r="D15" s="181">
        <v>0</v>
      </c>
      <c r="E15" s="181">
        <v>732230</v>
      </c>
      <c r="F15" s="181">
        <v>237459</v>
      </c>
      <c r="G15" s="181">
        <v>2200601</v>
      </c>
      <c r="H15" s="318">
        <v>5305626</v>
      </c>
      <c r="I15" s="181">
        <v>0</v>
      </c>
      <c r="J15" s="182">
        <v>466385</v>
      </c>
      <c r="K15" s="181">
        <v>0</v>
      </c>
      <c r="L15" s="181">
        <v>0</v>
      </c>
      <c r="M15" s="181">
        <v>0</v>
      </c>
      <c r="N15" s="181">
        <v>0</v>
      </c>
      <c r="O15" s="182">
        <v>80000</v>
      </c>
      <c r="P15" s="318">
        <v>1406000</v>
      </c>
    </row>
    <row r="16" spans="1:16" s="21" customFormat="1" ht="28.15" customHeight="1">
      <c r="A16" s="49">
        <v>2013</v>
      </c>
      <c r="B16" s="50" t="s">
        <v>318</v>
      </c>
      <c r="C16" s="180">
        <v>4964415</v>
      </c>
      <c r="D16" s="181">
        <v>0</v>
      </c>
      <c r="E16" s="181">
        <v>732230</v>
      </c>
      <c r="F16" s="181">
        <v>237459</v>
      </c>
      <c r="G16" s="181">
        <v>2200601</v>
      </c>
      <c r="H16" s="318">
        <v>5305626</v>
      </c>
      <c r="I16" s="181">
        <v>0</v>
      </c>
      <c r="J16" s="182">
        <v>466385</v>
      </c>
      <c r="K16" s="181">
        <v>0</v>
      </c>
      <c r="L16" s="181">
        <v>0</v>
      </c>
      <c r="M16" s="181">
        <v>0</v>
      </c>
      <c r="N16" s="181">
        <v>0</v>
      </c>
      <c r="O16" s="182">
        <v>46899</v>
      </c>
      <c r="P16" s="318">
        <v>1406000</v>
      </c>
    </row>
    <row r="17" spans="1:16" s="21" customFormat="1" ht="28.15" customHeight="1">
      <c r="A17" s="49" t="s">
        <v>343</v>
      </c>
      <c r="B17" s="50" t="s">
        <v>317</v>
      </c>
      <c r="C17" s="181">
        <v>5344264</v>
      </c>
      <c r="D17" s="181">
        <v>0</v>
      </c>
      <c r="E17" s="181">
        <v>975750</v>
      </c>
      <c r="F17" s="181">
        <v>334546</v>
      </c>
      <c r="G17" s="181">
        <v>1700096</v>
      </c>
      <c r="H17" s="318">
        <v>5466818</v>
      </c>
      <c r="I17" s="181">
        <v>0</v>
      </c>
      <c r="J17" s="182">
        <v>379190</v>
      </c>
      <c r="K17" s="181">
        <v>0</v>
      </c>
      <c r="L17" s="181">
        <v>0</v>
      </c>
      <c r="M17" s="181">
        <v>0</v>
      </c>
      <c r="N17" s="181">
        <v>0</v>
      </c>
      <c r="O17" s="182">
        <v>200000</v>
      </c>
      <c r="P17" s="318">
        <v>1589278</v>
      </c>
    </row>
    <row r="18" spans="1:16" s="21" customFormat="1" ht="28.15" customHeight="1">
      <c r="A18" s="49">
        <v>2014</v>
      </c>
      <c r="B18" s="50" t="s">
        <v>318</v>
      </c>
      <c r="C18" s="180">
        <v>5344264</v>
      </c>
      <c r="D18" s="181">
        <v>0</v>
      </c>
      <c r="E18" s="181">
        <v>975750</v>
      </c>
      <c r="F18" s="181">
        <v>334546</v>
      </c>
      <c r="G18" s="181">
        <v>1700096</v>
      </c>
      <c r="H18" s="318">
        <v>5466818</v>
      </c>
      <c r="I18" s="181">
        <v>0</v>
      </c>
      <c r="J18" s="182">
        <v>379190</v>
      </c>
      <c r="K18" s="181">
        <v>0</v>
      </c>
      <c r="L18" s="181">
        <v>0</v>
      </c>
      <c r="M18" s="181">
        <v>0</v>
      </c>
      <c r="N18" s="181">
        <v>0</v>
      </c>
      <c r="O18" s="182">
        <v>182005</v>
      </c>
      <c r="P18" s="318">
        <v>1589278</v>
      </c>
    </row>
    <row r="19" spans="1:16" s="21" customFormat="1" ht="28.15" customHeight="1">
      <c r="A19" s="49" t="s">
        <v>344</v>
      </c>
      <c r="B19" s="62" t="s">
        <v>317</v>
      </c>
      <c r="C19" s="180">
        <v>9876101</v>
      </c>
      <c r="D19" s="181">
        <v>0</v>
      </c>
      <c r="E19" s="181">
        <v>1498640</v>
      </c>
      <c r="F19" s="181">
        <v>2041060</v>
      </c>
      <c r="G19" s="181">
        <v>4074406</v>
      </c>
      <c r="H19" s="318">
        <v>5920174</v>
      </c>
      <c r="I19" s="181">
        <v>0</v>
      </c>
      <c r="J19" s="182">
        <v>304329</v>
      </c>
      <c r="K19" s="181">
        <v>0</v>
      </c>
      <c r="L19" s="181">
        <v>0</v>
      </c>
      <c r="M19" s="181">
        <v>421000</v>
      </c>
      <c r="N19" s="181">
        <v>0</v>
      </c>
      <c r="O19" s="182">
        <v>200000</v>
      </c>
      <c r="P19" s="318">
        <v>1644680</v>
      </c>
    </row>
    <row r="20" spans="1:16" s="21" customFormat="1" ht="28.15" customHeight="1">
      <c r="A20" s="49">
        <v>2015</v>
      </c>
      <c r="B20" s="62" t="s">
        <v>318</v>
      </c>
      <c r="C20" s="180">
        <v>9876101</v>
      </c>
      <c r="D20" s="181">
        <v>0</v>
      </c>
      <c r="E20" s="181">
        <v>1498640</v>
      </c>
      <c r="F20" s="181">
        <v>2041060</v>
      </c>
      <c r="G20" s="181">
        <v>4254406</v>
      </c>
      <c r="H20" s="318">
        <v>5920174</v>
      </c>
      <c r="I20" s="181">
        <v>0</v>
      </c>
      <c r="J20" s="182">
        <v>304329</v>
      </c>
      <c r="K20" s="181">
        <v>0</v>
      </c>
      <c r="L20" s="181">
        <v>0</v>
      </c>
      <c r="M20" s="181">
        <v>421000</v>
      </c>
      <c r="N20" s="181">
        <v>0</v>
      </c>
      <c r="O20" s="182">
        <v>52290</v>
      </c>
      <c r="P20" s="318">
        <v>1464680</v>
      </c>
    </row>
    <row r="21" spans="1:16" s="21" customFormat="1" ht="28.15" customHeight="1">
      <c r="A21" s="49" t="s">
        <v>379</v>
      </c>
      <c r="B21" s="62" t="s">
        <v>317</v>
      </c>
      <c r="C21" s="180">
        <v>10826789</v>
      </c>
      <c r="D21" s="181">
        <v>0</v>
      </c>
      <c r="E21" s="181">
        <v>1388920</v>
      </c>
      <c r="F21" s="181">
        <v>2535056</v>
      </c>
      <c r="G21" s="181">
        <v>4180452</v>
      </c>
      <c r="H21" s="318">
        <v>1660672</v>
      </c>
      <c r="I21" s="181">
        <v>0</v>
      </c>
      <c r="J21" s="182">
        <v>254228</v>
      </c>
      <c r="K21" s="181">
        <v>0</v>
      </c>
      <c r="L21" s="181">
        <v>0</v>
      </c>
      <c r="M21" s="181">
        <v>421000</v>
      </c>
      <c r="N21" s="181">
        <v>0</v>
      </c>
      <c r="O21" s="182">
        <v>200000</v>
      </c>
      <c r="P21" s="318">
        <v>1594568</v>
      </c>
    </row>
    <row r="22" spans="1:16" s="21" customFormat="1" ht="28.15" customHeight="1">
      <c r="A22" s="49">
        <v>2016</v>
      </c>
      <c r="B22" s="50" t="s">
        <v>318</v>
      </c>
      <c r="C22" s="180">
        <v>10826789</v>
      </c>
      <c r="D22" s="181">
        <v>0</v>
      </c>
      <c r="E22" s="181">
        <v>1388920</v>
      </c>
      <c r="F22" s="181">
        <v>2535056</v>
      </c>
      <c r="G22" s="181">
        <v>4307705.5769999996</v>
      </c>
      <c r="H22" s="318">
        <v>1660672</v>
      </c>
      <c r="I22" s="181">
        <v>0</v>
      </c>
      <c r="J22" s="182">
        <v>254228</v>
      </c>
      <c r="K22" s="181">
        <v>0</v>
      </c>
      <c r="L22" s="181">
        <v>0</v>
      </c>
      <c r="M22" s="181">
        <v>421000</v>
      </c>
      <c r="N22" s="181">
        <v>0</v>
      </c>
      <c r="O22" s="181">
        <v>20068.617999999999</v>
      </c>
      <c r="P22" s="318">
        <v>1594568</v>
      </c>
    </row>
    <row r="23" spans="1:16" s="21" customFormat="1" ht="28.15" customHeight="1">
      <c r="A23" s="49" t="s">
        <v>731</v>
      </c>
      <c r="B23" s="62" t="s">
        <v>522</v>
      </c>
      <c r="C23" s="180">
        <v>12163750</v>
      </c>
      <c r="D23" s="181">
        <v>0</v>
      </c>
      <c r="E23" s="181">
        <v>1317254</v>
      </c>
      <c r="F23" s="181">
        <v>1969540</v>
      </c>
      <c r="G23" s="181">
        <v>4586517</v>
      </c>
      <c r="H23" s="318">
        <v>1481009</v>
      </c>
      <c r="I23" s="181">
        <v>0</v>
      </c>
      <c r="J23" s="182">
        <v>248135</v>
      </c>
      <c r="K23" s="181">
        <v>0</v>
      </c>
      <c r="L23" s="181">
        <v>0</v>
      </c>
      <c r="M23" s="181">
        <v>421000</v>
      </c>
      <c r="N23" s="181">
        <v>0</v>
      </c>
      <c r="O23" s="182">
        <v>250000</v>
      </c>
      <c r="P23" s="318">
        <v>1680822</v>
      </c>
    </row>
    <row r="24" spans="1:16" s="21" customFormat="1" ht="28.15" customHeight="1">
      <c r="A24" s="49">
        <v>2017</v>
      </c>
      <c r="B24" s="50" t="s">
        <v>345</v>
      </c>
      <c r="C24" s="180">
        <v>12182750</v>
      </c>
      <c r="D24" s="181">
        <v>0</v>
      </c>
      <c r="E24" s="181">
        <v>1321754</v>
      </c>
      <c r="F24" s="181">
        <v>1969540</v>
      </c>
      <c r="G24" s="181">
        <v>4710281</v>
      </c>
      <c r="H24" s="318">
        <v>1481009</v>
      </c>
      <c r="I24" s="181">
        <v>0</v>
      </c>
      <c r="J24" s="182">
        <v>248135</v>
      </c>
      <c r="K24" s="181">
        <v>0</v>
      </c>
      <c r="L24" s="181">
        <v>0</v>
      </c>
      <c r="M24" s="181">
        <v>421000</v>
      </c>
      <c r="N24" s="181">
        <v>0</v>
      </c>
      <c r="O24" s="181">
        <v>8756.3649999999998</v>
      </c>
      <c r="P24" s="318">
        <v>1635322</v>
      </c>
    </row>
    <row r="25" spans="1:16" s="21" customFormat="1" ht="28.15" customHeight="1">
      <c r="A25" s="49" t="s">
        <v>732</v>
      </c>
      <c r="B25" s="62" t="s">
        <v>522</v>
      </c>
      <c r="C25" s="180">
        <v>14792347</v>
      </c>
      <c r="D25" s="181">
        <v>0</v>
      </c>
      <c r="E25" s="181">
        <v>1279116</v>
      </c>
      <c r="F25" s="181">
        <v>904842</v>
      </c>
      <c r="G25" s="181">
        <v>4829022</v>
      </c>
      <c r="H25" s="318">
        <v>1531320</v>
      </c>
      <c r="I25" s="181">
        <v>0</v>
      </c>
      <c r="J25" s="182">
        <v>231540</v>
      </c>
      <c r="K25" s="181">
        <v>0</v>
      </c>
      <c r="L25" s="181">
        <v>0</v>
      </c>
      <c r="M25" s="181">
        <v>0</v>
      </c>
      <c r="N25" s="181">
        <v>0</v>
      </c>
      <c r="O25" s="182">
        <v>250000</v>
      </c>
      <c r="P25" s="318">
        <v>1439783</v>
      </c>
    </row>
    <row r="26" spans="1:16" s="21" customFormat="1" ht="28.15" customHeight="1">
      <c r="A26" s="49">
        <v>2018</v>
      </c>
      <c r="B26" s="62" t="s">
        <v>345</v>
      </c>
      <c r="C26" s="183">
        <v>14792347</v>
      </c>
      <c r="D26" s="184">
        <v>0</v>
      </c>
      <c r="E26" s="184">
        <v>1279116</v>
      </c>
      <c r="F26" s="184">
        <v>904842</v>
      </c>
      <c r="G26" s="184">
        <v>4829022</v>
      </c>
      <c r="H26" s="184">
        <v>1531320</v>
      </c>
      <c r="I26" s="184">
        <v>0</v>
      </c>
      <c r="J26" s="184">
        <v>231540</v>
      </c>
      <c r="K26" s="184">
        <v>0</v>
      </c>
      <c r="L26" s="184">
        <v>0</v>
      </c>
      <c r="M26" s="184">
        <v>0</v>
      </c>
      <c r="N26" s="184">
        <v>0</v>
      </c>
      <c r="O26" s="184">
        <v>250000</v>
      </c>
      <c r="P26" s="184">
        <v>1439783</v>
      </c>
    </row>
    <row r="27" spans="1:16" s="21" customFormat="1" ht="28.15" customHeight="1">
      <c r="A27" s="49" t="s">
        <v>733</v>
      </c>
      <c r="B27" s="50" t="s">
        <v>317</v>
      </c>
      <c r="C27" s="181">
        <v>13271992</v>
      </c>
      <c r="D27" s="181">
        <v>0</v>
      </c>
      <c r="E27" s="181">
        <v>1614827</v>
      </c>
      <c r="F27" s="181">
        <v>1123060</v>
      </c>
      <c r="G27" s="181">
        <v>5529974</v>
      </c>
      <c r="H27" s="318">
        <v>1450308</v>
      </c>
      <c r="I27" s="184">
        <v>0</v>
      </c>
      <c r="J27" s="182">
        <v>153645</v>
      </c>
      <c r="K27" s="181">
        <v>0</v>
      </c>
      <c r="L27" s="181">
        <v>0</v>
      </c>
      <c r="M27" s="181">
        <v>0</v>
      </c>
      <c r="N27" s="181">
        <v>0</v>
      </c>
      <c r="O27" s="182">
        <v>250000</v>
      </c>
      <c r="P27" s="318">
        <v>1487606</v>
      </c>
    </row>
    <row r="28" spans="1:16" s="21" customFormat="1" ht="28.15" customHeight="1" thickBot="1">
      <c r="A28" s="51">
        <v>2019</v>
      </c>
      <c r="B28" s="52" t="s">
        <v>318</v>
      </c>
      <c r="C28" s="187" t="s">
        <v>34</v>
      </c>
      <c r="D28" s="310" t="s">
        <v>34</v>
      </c>
      <c r="E28" s="310" t="s">
        <v>34</v>
      </c>
      <c r="F28" s="310" t="s">
        <v>34</v>
      </c>
      <c r="G28" s="310" t="s">
        <v>34</v>
      </c>
      <c r="H28" s="310" t="s">
        <v>34</v>
      </c>
      <c r="I28" s="310" t="s">
        <v>34</v>
      </c>
      <c r="J28" s="310" t="s">
        <v>34</v>
      </c>
      <c r="K28" s="310" t="s">
        <v>34</v>
      </c>
      <c r="L28" s="310" t="s">
        <v>34</v>
      </c>
      <c r="M28" s="310" t="s">
        <v>34</v>
      </c>
      <c r="N28" s="310" t="s">
        <v>34</v>
      </c>
      <c r="O28" s="310" t="s">
        <v>34</v>
      </c>
      <c r="P28" s="310" t="s">
        <v>34</v>
      </c>
    </row>
  </sheetData>
  <sheetProtection formatCells="0" formatRows="0" insertRows="0" deleteRows="0"/>
  <mergeCells count="6">
    <mergeCell ref="A6:B6"/>
    <mergeCell ref="A5:B5"/>
    <mergeCell ref="I2:P2"/>
    <mergeCell ref="I3:P3"/>
    <mergeCell ref="A2:H2"/>
    <mergeCell ref="A3:H3"/>
  </mergeCells>
  <phoneticPr fontId="2" type="noConversion"/>
  <pageMargins left="0.6692913385826772" right="0.6692913385826772" top="0.6692913385826772" bottom="0.6692913385826772" header="0.27559055118110237" footer="0.27559055118110237"/>
  <pageSetup paperSize="9" firstPageNumber="20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2"/>
  <sheetViews>
    <sheetView showGridLines="0" view="pageBreakPreview" zoomScale="80" zoomScaleNormal="120" zoomScaleSheetLayoutView="80" workbookViewId="0">
      <pane xSplit="1" ySplit="6" topLeftCell="B16" activePane="bottomRight" state="frozen"/>
      <selection activeCell="P17" sqref="P17"/>
      <selection pane="topRight" activeCell="P17" sqref="P17"/>
      <selection pane="bottomLeft" activeCell="P17" sqref="P17"/>
      <selection pane="bottomRight" activeCell="AH10" sqref="AH10"/>
    </sheetView>
  </sheetViews>
  <sheetFormatPr defaultColWidth="9" defaultRowHeight="12.75"/>
  <cols>
    <col min="1" max="1" width="11.625" style="269" customWidth="1"/>
    <col min="2" max="12" width="10.875" style="3" customWidth="1"/>
    <col min="13" max="13" width="11.75" style="3" customWidth="1"/>
    <col min="14" max="14" width="11.25" style="3" customWidth="1"/>
    <col min="15" max="16" width="10.875" style="3" customWidth="1"/>
    <col min="17" max="17" width="9.375" style="3" bestFit="1" customWidth="1"/>
    <col min="18" max="18" width="13.5" style="3" hidden="1" customWidth="1"/>
    <col min="19" max="22" width="11.75" style="3" hidden="1" customWidth="1"/>
    <col min="23" max="23" width="12.75" style="3" hidden="1" customWidth="1"/>
    <col min="24" max="31" width="11.75" style="3" hidden="1" customWidth="1"/>
    <col min="32" max="32" width="9" style="3"/>
    <col min="33" max="33" width="14.875" style="3" customWidth="1"/>
    <col min="34" max="34" width="13.875" style="3" bestFit="1" customWidth="1"/>
    <col min="35" max="35" width="15.375" style="3" bestFit="1" customWidth="1"/>
    <col min="36" max="36" width="13.875" style="3" bestFit="1" customWidth="1"/>
    <col min="37" max="37" width="15.375" style="3" bestFit="1" customWidth="1"/>
    <col min="38" max="38" width="16.375" style="3" bestFit="1" customWidth="1"/>
    <col min="39" max="39" width="9.125" style="3" bestFit="1" customWidth="1"/>
    <col min="40" max="45" width="15.375" style="3" bestFit="1" customWidth="1"/>
    <col min="46" max="46" width="13.875" style="3" bestFit="1" customWidth="1"/>
    <col min="47" max="16384" width="9" style="3"/>
  </cols>
  <sheetData>
    <row r="1" spans="1:46" s="269" customFormat="1" ht="18" customHeight="1">
      <c r="A1" s="31" t="s">
        <v>182</v>
      </c>
      <c r="B1" s="35"/>
      <c r="C1" s="270"/>
      <c r="D1" s="270"/>
      <c r="E1" s="270"/>
      <c r="F1" s="270"/>
      <c r="G1" s="270"/>
      <c r="H1" s="270"/>
      <c r="P1" s="38" t="s">
        <v>746</v>
      </c>
      <c r="Q1" s="31"/>
    </row>
    <row r="2" spans="1:46" s="268" customFormat="1" ht="24.75" customHeight="1">
      <c r="A2" s="382" t="s">
        <v>745</v>
      </c>
      <c r="B2" s="382"/>
      <c r="C2" s="382"/>
      <c r="D2" s="382"/>
      <c r="E2" s="382"/>
      <c r="F2" s="382"/>
      <c r="G2" s="382"/>
      <c r="H2" s="382"/>
      <c r="I2" s="378" t="s">
        <v>744</v>
      </c>
      <c r="J2" s="378"/>
      <c r="K2" s="378"/>
      <c r="L2" s="378"/>
      <c r="M2" s="378"/>
      <c r="N2" s="378"/>
      <c r="O2" s="378"/>
      <c r="P2" s="378"/>
    </row>
    <row r="3" spans="1:46" s="269" customFormat="1" ht="19.5" customHeight="1">
      <c r="A3" s="381" t="s">
        <v>520</v>
      </c>
      <c r="B3" s="381"/>
      <c r="C3" s="381"/>
      <c r="D3" s="381"/>
      <c r="E3" s="381"/>
      <c r="F3" s="381"/>
      <c r="G3" s="381"/>
      <c r="H3" s="381"/>
      <c r="I3" s="377" t="s">
        <v>743</v>
      </c>
      <c r="J3" s="377"/>
      <c r="K3" s="377"/>
      <c r="L3" s="377"/>
      <c r="M3" s="377"/>
      <c r="N3" s="377"/>
      <c r="O3" s="377"/>
      <c r="P3" s="377"/>
    </row>
    <row r="4" spans="1:46" s="269" customFormat="1" ht="15" customHeight="1" thickBot="1">
      <c r="A4" s="270"/>
      <c r="B4" s="37"/>
      <c r="C4" s="37"/>
      <c r="D4" s="37"/>
      <c r="E4" s="37"/>
      <c r="F4" s="270"/>
      <c r="G4" s="270"/>
      <c r="H4" s="36" t="s">
        <v>184</v>
      </c>
      <c r="I4" s="37"/>
      <c r="J4" s="37"/>
      <c r="K4" s="56"/>
      <c r="L4" s="56"/>
      <c r="P4" s="36" t="s">
        <v>742</v>
      </c>
    </row>
    <row r="5" spans="1:46" s="269" customFormat="1" ht="34.5" customHeight="1">
      <c r="A5" s="146" t="s">
        <v>510</v>
      </c>
      <c r="B5" s="280" t="s">
        <v>521</v>
      </c>
      <c r="C5" s="199" t="s">
        <v>710</v>
      </c>
      <c r="D5" s="199" t="s">
        <v>711</v>
      </c>
      <c r="E5" s="275" t="s">
        <v>258</v>
      </c>
      <c r="F5" s="275" t="s">
        <v>712</v>
      </c>
      <c r="G5" s="54" t="s">
        <v>334</v>
      </c>
      <c r="H5" s="57" t="s">
        <v>277</v>
      </c>
      <c r="I5" s="272" t="s">
        <v>278</v>
      </c>
      <c r="J5" s="57" t="s">
        <v>713</v>
      </c>
      <c r="K5" s="274" t="s">
        <v>279</v>
      </c>
      <c r="L5" s="274" t="s">
        <v>280</v>
      </c>
      <c r="M5" s="274" t="s">
        <v>714</v>
      </c>
      <c r="N5" s="274" t="s">
        <v>715</v>
      </c>
      <c r="O5" s="274" t="s">
        <v>265</v>
      </c>
      <c r="P5" s="274" t="s">
        <v>716</v>
      </c>
    </row>
    <row r="6" spans="1:46" s="65" customFormat="1" ht="54.95" customHeight="1" thickBot="1">
      <c r="A6" s="291" t="s">
        <v>741</v>
      </c>
      <c r="B6" s="277" t="s">
        <v>59</v>
      </c>
      <c r="C6" s="246" t="s">
        <v>816</v>
      </c>
      <c r="D6" s="246" t="s">
        <v>100</v>
      </c>
      <c r="E6" s="288" t="s">
        <v>99</v>
      </c>
      <c r="F6" s="288" t="s">
        <v>98</v>
      </c>
      <c r="G6" s="246" t="s">
        <v>107</v>
      </c>
      <c r="H6" s="271" t="s">
        <v>97</v>
      </c>
      <c r="I6" s="45" t="s">
        <v>96</v>
      </c>
      <c r="J6" s="271" t="s">
        <v>740</v>
      </c>
      <c r="K6" s="271" t="s">
        <v>95</v>
      </c>
      <c r="L6" s="271" t="s">
        <v>94</v>
      </c>
      <c r="M6" s="271" t="s">
        <v>93</v>
      </c>
      <c r="N6" s="271" t="s">
        <v>92</v>
      </c>
      <c r="O6" s="271" t="s">
        <v>91</v>
      </c>
      <c r="P6" s="271" t="s">
        <v>739</v>
      </c>
      <c r="R6" s="3" t="s">
        <v>710</v>
      </c>
      <c r="S6" s="3" t="s">
        <v>440</v>
      </c>
      <c r="T6" s="3" t="s">
        <v>441</v>
      </c>
      <c r="U6" s="3" t="s">
        <v>442</v>
      </c>
      <c r="V6" s="65" t="s">
        <v>725</v>
      </c>
      <c r="W6" s="3" t="s">
        <v>443</v>
      </c>
      <c r="X6" s="3" t="s">
        <v>444</v>
      </c>
      <c r="Y6" s="3" t="s">
        <v>445</v>
      </c>
      <c r="Z6" s="3" t="s">
        <v>446</v>
      </c>
      <c r="AA6" s="3" t="s">
        <v>264</v>
      </c>
      <c r="AB6" s="3" t="s">
        <v>447</v>
      </c>
      <c r="AC6" s="3" t="s">
        <v>448</v>
      </c>
      <c r="AD6" s="3" t="s">
        <v>449</v>
      </c>
    </row>
    <row r="7" spans="1:46" s="5" customFormat="1" ht="54.95" customHeight="1">
      <c r="A7" s="265" t="s">
        <v>176</v>
      </c>
      <c r="B7" s="305">
        <v>48076081</v>
      </c>
      <c r="C7" s="306">
        <v>366918</v>
      </c>
      <c r="D7" s="306">
        <v>745506</v>
      </c>
      <c r="E7" s="306">
        <v>3061601</v>
      </c>
      <c r="F7" s="306">
        <v>468664</v>
      </c>
      <c r="G7" s="306">
        <v>5068649</v>
      </c>
      <c r="H7" s="306">
        <v>21205882</v>
      </c>
      <c r="I7" s="306">
        <v>0</v>
      </c>
      <c r="J7" s="307">
        <v>1384999</v>
      </c>
      <c r="K7" s="306">
        <v>1182725</v>
      </c>
      <c r="L7" s="307">
        <v>78501</v>
      </c>
      <c r="M7" s="307">
        <v>2115179</v>
      </c>
      <c r="N7" s="306">
        <v>982296</v>
      </c>
      <c r="O7" s="307">
        <v>157748</v>
      </c>
      <c r="P7" s="334">
        <v>539912</v>
      </c>
    </row>
    <row r="8" spans="1:46" ht="54.95" customHeight="1">
      <c r="A8" s="265" t="s">
        <v>177</v>
      </c>
      <c r="B8" s="305">
        <v>48577654</v>
      </c>
      <c r="C8" s="306">
        <v>338382</v>
      </c>
      <c r="D8" s="306">
        <v>802567</v>
      </c>
      <c r="E8" s="306">
        <v>3086148</v>
      </c>
      <c r="F8" s="306">
        <v>976715</v>
      </c>
      <c r="G8" s="306">
        <v>5117304</v>
      </c>
      <c r="H8" s="306">
        <v>21247568</v>
      </c>
      <c r="I8" s="306">
        <v>0</v>
      </c>
      <c r="J8" s="307">
        <v>362000</v>
      </c>
      <c r="K8" s="306">
        <v>1727669</v>
      </c>
      <c r="L8" s="307">
        <v>88843</v>
      </c>
      <c r="M8" s="307">
        <v>2096479</v>
      </c>
      <c r="N8" s="306">
        <v>817871</v>
      </c>
      <c r="O8" s="307">
        <v>165448</v>
      </c>
      <c r="P8" s="334">
        <v>529737</v>
      </c>
    </row>
    <row r="9" spans="1:46" ht="54.95" customHeight="1">
      <c r="A9" s="265" t="s">
        <v>178</v>
      </c>
      <c r="B9" s="305">
        <v>57174898</v>
      </c>
      <c r="C9" s="306">
        <v>545190</v>
      </c>
      <c r="D9" s="306">
        <v>493578</v>
      </c>
      <c r="E9" s="306">
        <v>3364726</v>
      </c>
      <c r="F9" s="306">
        <v>536855</v>
      </c>
      <c r="G9" s="306">
        <v>5295689</v>
      </c>
      <c r="H9" s="306">
        <v>21760549</v>
      </c>
      <c r="I9" s="306">
        <v>0</v>
      </c>
      <c r="J9" s="307">
        <v>490557</v>
      </c>
      <c r="K9" s="306">
        <v>3260370</v>
      </c>
      <c r="L9" s="307">
        <v>186105</v>
      </c>
      <c r="M9" s="307">
        <v>2740314</v>
      </c>
      <c r="N9" s="306">
        <v>485576</v>
      </c>
      <c r="O9" s="307">
        <v>6245189</v>
      </c>
      <c r="P9" s="334">
        <v>290811</v>
      </c>
    </row>
    <row r="10" spans="1:46" ht="54.95" customHeight="1">
      <c r="A10" s="265" t="s">
        <v>179</v>
      </c>
      <c r="B10" s="305">
        <v>58093627</v>
      </c>
      <c r="C10" s="306">
        <v>554057</v>
      </c>
      <c r="D10" s="306">
        <v>560430</v>
      </c>
      <c r="E10" s="306">
        <v>3150721</v>
      </c>
      <c r="F10" s="306">
        <v>541303</v>
      </c>
      <c r="G10" s="306">
        <v>5434546</v>
      </c>
      <c r="H10" s="306">
        <v>22907498</v>
      </c>
      <c r="I10" s="306">
        <v>0</v>
      </c>
      <c r="J10" s="307">
        <v>598579</v>
      </c>
      <c r="K10" s="306">
        <v>2210712</v>
      </c>
      <c r="L10" s="307">
        <v>270084</v>
      </c>
      <c r="M10" s="307">
        <v>3314286</v>
      </c>
      <c r="N10" s="306">
        <v>447302</v>
      </c>
      <c r="O10" s="307">
        <v>1998730</v>
      </c>
      <c r="P10" s="334">
        <v>351360</v>
      </c>
    </row>
    <row r="11" spans="1:46" ht="54.95" customHeight="1">
      <c r="A11" s="265" t="s">
        <v>180</v>
      </c>
      <c r="B11" s="305">
        <v>57736471</v>
      </c>
      <c r="C11" s="306">
        <v>561836</v>
      </c>
      <c r="D11" s="306">
        <v>590657</v>
      </c>
      <c r="E11" s="306">
        <v>3340224</v>
      </c>
      <c r="F11" s="306">
        <v>582410</v>
      </c>
      <c r="G11" s="306">
        <v>5461230</v>
      </c>
      <c r="H11" s="306">
        <v>23290651</v>
      </c>
      <c r="I11" s="306">
        <v>0</v>
      </c>
      <c r="J11" s="307">
        <v>993090</v>
      </c>
      <c r="K11" s="306">
        <v>1889910</v>
      </c>
      <c r="L11" s="307">
        <v>261861</v>
      </c>
      <c r="M11" s="307">
        <v>5501054</v>
      </c>
      <c r="N11" s="306">
        <v>442222</v>
      </c>
      <c r="O11" s="307">
        <v>1134396</v>
      </c>
      <c r="P11" s="334">
        <v>383034</v>
      </c>
    </row>
    <row r="12" spans="1:46" ht="54.95" customHeight="1">
      <c r="A12" s="265" t="s">
        <v>326</v>
      </c>
      <c r="B12" s="305">
        <v>62760371.005000003</v>
      </c>
      <c r="C12" s="306">
        <v>564054</v>
      </c>
      <c r="D12" s="306">
        <v>602351.97100000002</v>
      </c>
      <c r="E12" s="306">
        <v>3912302.4440000001</v>
      </c>
      <c r="F12" s="306">
        <v>630622.00100000005</v>
      </c>
      <c r="G12" s="306">
        <v>5622592.8959999997</v>
      </c>
      <c r="H12" s="306">
        <v>25872182.533</v>
      </c>
      <c r="I12" s="306">
        <v>0</v>
      </c>
      <c r="J12" s="307">
        <v>2264414.0649999999</v>
      </c>
      <c r="K12" s="306">
        <v>2648278.6770000001</v>
      </c>
      <c r="L12" s="307">
        <v>265574.74200000003</v>
      </c>
      <c r="M12" s="307">
        <v>4856809.7680000002</v>
      </c>
      <c r="N12" s="306">
        <v>592268.91200000001</v>
      </c>
      <c r="O12" s="307">
        <v>1125065.611</v>
      </c>
      <c r="P12" s="334">
        <v>430848.58500000002</v>
      </c>
    </row>
    <row r="13" spans="1:46" ht="54.95" customHeight="1">
      <c r="A13" s="265" t="s">
        <v>378</v>
      </c>
      <c r="B13" s="305">
        <v>84977820.413000003</v>
      </c>
      <c r="C13" s="306">
        <v>584022.19299999997</v>
      </c>
      <c r="D13" s="306">
        <v>917011.83100000001</v>
      </c>
      <c r="E13" s="306">
        <v>6985445.9589999998</v>
      </c>
      <c r="F13" s="306">
        <v>690630.478</v>
      </c>
      <c r="G13" s="306">
        <v>6052210.3099999996</v>
      </c>
      <c r="H13" s="306">
        <v>27640922.353</v>
      </c>
      <c r="I13" s="306">
        <v>0</v>
      </c>
      <c r="J13" s="307">
        <v>3138838.148</v>
      </c>
      <c r="K13" s="306">
        <v>2733280.713</v>
      </c>
      <c r="L13" s="307">
        <v>4449304.1919999998</v>
      </c>
      <c r="M13" s="307">
        <v>5818126.4630000005</v>
      </c>
      <c r="N13" s="306">
        <v>718701.65599999996</v>
      </c>
      <c r="O13" s="307">
        <v>1186094.6370000001</v>
      </c>
      <c r="P13" s="334">
        <v>436086.03499999997</v>
      </c>
    </row>
    <row r="14" spans="1:46" ht="54.95" customHeight="1">
      <c r="A14" s="265" t="s">
        <v>181</v>
      </c>
      <c r="B14" s="183">
        <v>88674485.445999995</v>
      </c>
      <c r="C14" s="181">
        <v>595190.10199999996</v>
      </c>
      <c r="D14" s="181">
        <v>821849.522</v>
      </c>
      <c r="E14" s="181">
        <v>7579687.4970000004</v>
      </c>
      <c r="F14" s="181">
        <v>730137.59600000002</v>
      </c>
      <c r="G14" s="181">
        <v>5928989.0429999996</v>
      </c>
      <c r="H14" s="181">
        <v>31488744.261999998</v>
      </c>
      <c r="I14" s="181">
        <v>0</v>
      </c>
      <c r="J14" s="182">
        <v>3209419.4739999999</v>
      </c>
      <c r="K14" s="181">
        <v>3167464.69</v>
      </c>
      <c r="L14" s="182">
        <v>6525685.6210000003</v>
      </c>
      <c r="M14" s="182">
        <v>5406083.2699999996</v>
      </c>
      <c r="N14" s="181">
        <v>882887.48499999999</v>
      </c>
      <c r="O14" s="182">
        <v>1171350.9979999999</v>
      </c>
      <c r="P14" s="318">
        <v>488298.07</v>
      </c>
    </row>
    <row r="15" spans="1:46" ht="54.95" customHeight="1">
      <c r="A15" s="265" t="s">
        <v>517</v>
      </c>
      <c r="B15" s="183">
        <f>SUM(C15:P15,'6-4續3完'!B15:O15)</f>
        <v>95094418.06099999</v>
      </c>
      <c r="C15" s="181">
        <v>593235.54</v>
      </c>
      <c r="D15" s="181">
        <v>834498.95</v>
      </c>
      <c r="E15" s="181">
        <v>8399703.0989999995</v>
      </c>
      <c r="F15" s="181">
        <v>743119.63899999997</v>
      </c>
      <c r="G15" s="181">
        <v>6272211.0980000002</v>
      </c>
      <c r="H15" s="181">
        <v>31202452.425999999</v>
      </c>
      <c r="I15" s="181">
        <v>0</v>
      </c>
      <c r="J15" s="181">
        <v>3794959.55</v>
      </c>
      <c r="K15" s="181">
        <v>4483160.977</v>
      </c>
      <c r="L15" s="181">
        <v>6602116.4939999999</v>
      </c>
      <c r="M15" s="181">
        <v>7654063.1090000002</v>
      </c>
      <c r="N15" s="181">
        <v>1260751.2220000001</v>
      </c>
      <c r="O15" s="181">
        <v>1171886.2239999999</v>
      </c>
      <c r="P15" s="181">
        <v>607924.84499999997</v>
      </c>
      <c r="Q15" s="229"/>
      <c r="R15" s="24">
        <v>593235540</v>
      </c>
      <c r="S15" s="24">
        <v>834498950</v>
      </c>
      <c r="T15" s="24">
        <v>8399703099</v>
      </c>
      <c r="U15" s="24">
        <v>743119639</v>
      </c>
      <c r="V15" s="24">
        <v>6272211098</v>
      </c>
      <c r="W15" s="229">
        <v>31202452426</v>
      </c>
      <c r="X15" s="24">
        <v>3794959550</v>
      </c>
      <c r="Y15" s="24">
        <v>4483160977</v>
      </c>
      <c r="Z15" s="24">
        <v>6602116494</v>
      </c>
      <c r="AA15" s="24">
        <v>7654063109</v>
      </c>
      <c r="AB15" s="24">
        <v>1260751222</v>
      </c>
      <c r="AC15" s="229">
        <v>1171886224</v>
      </c>
      <c r="AD15" s="229">
        <v>607924845</v>
      </c>
    </row>
    <row r="16" spans="1:46" s="5" customFormat="1" ht="54.6" customHeight="1" thickBot="1">
      <c r="A16" s="264" t="s">
        <v>697</v>
      </c>
      <c r="B16" s="183">
        <f>SUM(C16:P16,'6-4續3完'!B16:O16)</f>
        <v>104296039.384</v>
      </c>
      <c r="C16" s="188">
        <v>577990.67700000003</v>
      </c>
      <c r="D16" s="188">
        <v>931015.31599999999</v>
      </c>
      <c r="E16" s="188">
        <v>9847333.1940000001</v>
      </c>
      <c r="F16" s="188">
        <v>700591.804</v>
      </c>
      <c r="G16" s="188">
        <v>6662114.8439999996</v>
      </c>
      <c r="H16" s="188">
        <v>35561559.931999996</v>
      </c>
      <c r="I16" s="188">
        <v>0</v>
      </c>
      <c r="J16" s="188">
        <v>5183885.8090000004</v>
      </c>
      <c r="K16" s="188">
        <v>4842758.9249999998</v>
      </c>
      <c r="L16" s="188">
        <v>6708425.6169999996</v>
      </c>
      <c r="M16" s="188">
        <v>8288105.6339999996</v>
      </c>
      <c r="N16" s="188">
        <v>1136443.156</v>
      </c>
      <c r="O16" s="188">
        <v>1171348.348</v>
      </c>
      <c r="P16" s="188">
        <v>689004.89</v>
      </c>
      <c r="Q16" s="231"/>
      <c r="R16" s="258">
        <v>577990677</v>
      </c>
      <c r="S16" s="258">
        <v>931015316</v>
      </c>
      <c r="T16" s="258">
        <v>9847333194</v>
      </c>
      <c r="U16" s="258">
        <v>700591804</v>
      </c>
      <c r="V16" s="258">
        <v>6662114844</v>
      </c>
      <c r="W16" s="258">
        <v>35561559932</v>
      </c>
      <c r="X16" s="258">
        <v>0</v>
      </c>
      <c r="Y16" s="258">
        <v>5183885809</v>
      </c>
      <c r="Z16" s="258">
        <v>4842758925</v>
      </c>
      <c r="AA16" s="258">
        <v>6708425617</v>
      </c>
      <c r="AB16" s="258">
        <v>8288105634</v>
      </c>
      <c r="AC16" s="258">
        <v>1136443156</v>
      </c>
      <c r="AD16" s="258">
        <v>1171348348</v>
      </c>
      <c r="AE16" s="258">
        <v>689004890</v>
      </c>
      <c r="AG16" s="259"/>
      <c r="AH16" s="259"/>
      <c r="AI16" s="259"/>
      <c r="AJ16" s="259"/>
      <c r="AK16" s="259"/>
      <c r="AL16" s="259"/>
      <c r="AM16" s="258"/>
      <c r="AN16" s="259"/>
      <c r="AO16" s="259"/>
      <c r="AP16" s="259"/>
      <c r="AQ16" s="259"/>
      <c r="AR16" s="259"/>
      <c r="AS16" s="259"/>
      <c r="AT16" s="259"/>
    </row>
    <row r="17" spans="1:33" s="31" customFormat="1" ht="15" customHeight="1">
      <c r="A17" s="55" t="s">
        <v>873</v>
      </c>
      <c r="B17" s="55"/>
      <c r="C17" s="55"/>
      <c r="D17" s="55"/>
      <c r="E17" s="55"/>
      <c r="F17" s="55"/>
      <c r="G17" s="55"/>
      <c r="H17" s="55"/>
      <c r="I17" s="55" t="s">
        <v>850</v>
      </c>
      <c r="J17" s="55"/>
      <c r="K17" s="55"/>
      <c r="L17" s="55"/>
      <c r="M17" s="55"/>
      <c r="N17" s="55"/>
      <c r="O17" s="55"/>
      <c r="P17" s="55"/>
      <c r="R17" s="258">
        <f>B16*1000</f>
        <v>104296039384</v>
      </c>
      <c r="AG17" s="261"/>
    </row>
    <row r="18" spans="1:33" s="31" customFormat="1" ht="15" customHeight="1">
      <c r="A18" s="31" t="s">
        <v>852</v>
      </c>
      <c r="I18" s="66" t="s">
        <v>856</v>
      </c>
    </row>
    <row r="19" spans="1:33" s="269" customFormat="1" ht="15" customHeight="1">
      <c r="A19" s="31" t="s">
        <v>855</v>
      </c>
      <c r="I19" s="66" t="s">
        <v>861</v>
      </c>
    </row>
    <row r="20" spans="1:33" s="269" customFormat="1">
      <c r="A20" s="31"/>
      <c r="I20" s="66" t="s">
        <v>857</v>
      </c>
    </row>
    <row r="21" spans="1:33">
      <c r="B21" s="23"/>
      <c r="C21" s="23"/>
      <c r="D21" s="24"/>
      <c r="H21" s="23"/>
      <c r="I21" s="262"/>
      <c r="J21" s="10"/>
      <c r="K21" s="256"/>
      <c r="L21" s="10"/>
      <c r="M21" s="10"/>
      <c r="N21" s="10"/>
      <c r="O21" s="10"/>
      <c r="P21" s="10"/>
    </row>
    <row r="22" spans="1:33">
      <c r="D22" s="24"/>
    </row>
    <row r="23" spans="1:33">
      <c r="D23" s="24"/>
    </row>
    <row r="24" spans="1:33">
      <c r="D24" s="24"/>
    </row>
    <row r="25" spans="1:33">
      <c r="D25" s="24"/>
    </row>
    <row r="26" spans="1:33">
      <c r="D26" s="24"/>
    </row>
    <row r="27" spans="1:33">
      <c r="D27" s="24"/>
    </row>
    <row r="28" spans="1:33">
      <c r="D28" s="24"/>
    </row>
    <row r="29" spans="1:33">
      <c r="D29" s="24"/>
    </row>
    <row r="30" spans="1:33">
      <c r="D30" s="24"/>
    </row>
    <row r="31" spans="1:33">
      <c r="D31" s="24"/>
    </row>
    <row r="32" spans="1:33">
      <c r="D32" s="24"/>
    </row>
  </sheetData>
  <sheetProtection formatCells="0" formatRows="0" insertRows="0" deleteRows="0"/>
  <mergeCells count="4">
    <mergeCell ref="I2:P2"/>
    <mergeCell ref="I3:P3"/>
    <mergeCell ref="A3:H3"/>
    <mergeCell ref="A2:H2"/>
  </mergeCells>
  <phoneticPr fontId="2" type="noConversion"/>
  <pageMargins left="0.6692913385826772" right="0.6692913385826772" top="0.6692913385826772" bottom="0.6692913385826772" header="0.27559055118110237" footer="0.27559055118110237"/>
  <pageSetup paperSize="9" firstPageNumber="204"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20"/>
  <sheetViews>
    <sheetView showGridLines="0" view="pageBreakPreview" zoomScale="70" zoomScaleNormal="120" zoomScaleSheetLayoutView="70" workbookViewId="0">
      <pane xSplit="1" ySplit="6" topLeftCell="B13" activePane="bottomRight" state="frozen"/>
      <selection activeCell="P17" sqref="P17"/>
      <selection pane="topRight" activeCell="P17" sqref="P17"/>
      <selection pane="bottomLeft" activeCell="P17" sqref="P17"/>
      <selection pane="bottomRight" activeCell="L17" sqref="L17"/>
    </sheetView>
  </sheetViews>
  <sheetFormatPr defaultColWidth="9" defaultRowHeight="12.75"/>
  <cols>
    <col min="1" max="1" width="11.625" style="269" customWidth="1"/>
    <col min="2" max="7" width="12.625" style="3" customWidth="1"/>
    <col min="8" max="8" width="11.125" style="3" customWidth="1"/>
    <col min="9" max="15" width="10.875" style="3" customWidth="1"/>
    <col min="16" max="16" width="9" style="3"/>
    <col min="17" max="17" width="14" style="3" hidden="1" customWidth="1"/>
    <col min="18" max="30" width="13.25" style="3" hidden="1" customWidth="1"/>
    <col min="31" max="40" width="9" style="3" customWidth="1"/>
    <col min="41" max="41" width="9" style="3"/>
    <col min="42" max="42" width="16.375" style="3" bestFit="1" customWidth="1"/>
    <col min="43" max="43" width="9.125" style="3" bestFit="1" customWidth="1"/>
    <col min="44" max="44" width="15.375" style="3" bestFit="1" customWidth="1"/>
    <col min="45" max="45" width="13.875" style="3" bestFit="1" customWidth="1"/>
    <col min="46" max="47" width="15.375" style="3" bestFit="1" customWidth="1"/>
    <col min="48" max="48" width="9.125" style="3" bestFit="1" customWidth="1"/>
    <col min="49" max="49" width="13.875" style="3" bestFit="1" customWidth="1"/>
    <col min="50" max="54" width="9.125" style="3" bestFit="1" customWidth="1"/>
    <col min="55" max="55" width="13.875" style="3" bestFit="1" customWidth="1"/>
    <col min="56" max="16384" width="9" style="3"/>
  </cols>
  <sheetData>
    <row r="1" spans="1:55" s="269" customFormat="1" ht="18" customHeight="1">
      <c r="A1" s="31" t="s">
        <v>182</v>
      </c>
      <c r="B1" s="31"/>
      <c r="O1" s="38" t="s">
        <v>0</v>
      </c>
    </row>
    <row r="2" spans="1:55" s="268" customFormat="1" ht="24.75" customHeight="1">
      <c r="A2" s="374" t="s">
        <v>519</v>
      </c>
      <c r="B2" s="374"/>
      <c r="C2" s="374"/>
      <c r="D2" s="374"/>
      <c r="E2" s="374"/>
      <c r="F2" s="374"/>
      <c r="G2" s="374"/>
      <c r="H2" s="378" t="s">
        <v>376</v>
      </c>
      <c r="I2" s="374"/>
      <c r="J2" s="374"/>
      <c r="K2" s="374"/>
      <c r="L2" s="374"/>
      <c r="M2" s="374"/>
      <c r="N2" s="374"/>
      <c r="O2" s="374"/>
      <c r="P2" s="289"/>
    </row>
    <row r="3" spans="1:55" s="269" customFormat="1" ht="19.5" customHeight="1">
      <c r="A3" s="377" t="s">
        <v>520</v>
      </c>
      <c r="B3" s="377"/>
      <c r="C3" s="377"/>
      <c r="D3" s="377"/>
      <c r="E3" s="377"/>
      <c r="F3" s="377"/>
      <c r="G3" s="377"/>
      <c r="H3" s="377" t="s">
        <v>60</v>
      </c>
      <c r="I3" s="377"/>
      <c r="J3" s="377"/>
      <c r="K3" s="377"/>
      <c r="L3" s="377"/>
      <c r="M3" s="377"/>
      <c r="N3" s="377"/>
      <c r="O3" s="377"/>
      <c r="P3" s="41"/>
    </row>
    <row r="4" spans="1:55" s="269" customFormat="1" ht="15" customHeight="1" thickBot="1">
      <c r="A4" s="270"/>
      <c r="B4" s="37"/>
      <c r="C4" s="37"/>
      <c r="D4" s="37"/>
      <c r="E4" s="37"/>
      <c r="F4" s="37"/>
      <c r="G4" s="36" t="s">
        <v>184</v>
      </c>
      <c r="H4" s="37"/>
      <c r="I4" s="37"/>
      <c r="J4" s="56"/>
      <c r="K4" s="56"/>
      <c r="L4" s="41"/>
      <c r="M4" s="41"/>
      <c r="N4" s="41"/>
      <c r="O4" s="36" t="s">
        <v>1</v>
      </c>
    </row>
    <row r="5" spans="1:55" s="269" customFormat="1" ht="34.5" customHeight="1">
      <c r="A5" s="146" t="s">
        <v>510</v>
      </c>
      <c r="B5" s="292" t="s">
        <v>327</v>
      </c>
      <c r="C5" s="274" t="s">
        <v>328</v>
      </c>
      <c r="D5" s="274" t="s">
        <v>329</v>
      </c>
      <c r="E5" s="274" t="s">
        <v>330</v>
      </c>
      <c r="F5" s="274" t="s">
        <v>331</v>
      </c>
      <c r="G5" s="274" t="s">
        <v>332</v>
      </c>
      <c r="H5" s="272" t="s">
        <v>333</v>
      </c>
      <c r="I5" s="274" t="s">
        <v>335</v>
      </c>
      <c r="J5" s="275" t="s">
        <v>275</v>
      </c>
      <c r="K5" s="274" t="s">
        <v>336</v>
      </c>
      <c r="L5" s="275" t="s">
        <v>337</v>
      </c>
      <c r="M5" s="275" t="s">
        <v>338</v>
      </c>
      <c r="N5" s="274" t="s">
        <v>339</v>
      </c>
      <c r="O5" s="273" t="s">
        <v>374</v>
      </c>
    </row>
    <row r="6" spans="1:55" s="269" customFormat="1" ht="54.95" customHeight="1" thickBot="1">
      <c r="A6" s="291" t="s">
        <v>115</v>
      </c>
      <c r="B6" s="277" t="s">
        <v>114</v>
      </c>
      <c r="C6" s="271" t="s">
        <v>113</v>
      </c>
      <c r="D6" s="271" t="s">
        <v>112</v>
      </c>
      <c r="E6" s="271" t="s">
        <v>111</v>
      </c>
      <c r="F6" s="271" t="s">
        <v>110</v>
      </c>
      <c r="G6" s="271" t="s">
        <v>109</v>
      </c>
      <c r="H6" s="45" t="s">
        <v>108</v>
      </c>
      <c r="I6" s="271" t="s">
        <v>106</v>
      </c>
      <c r="J6" s="271" t="s">
        <v>105</v>
      </c>
      <c r="K6" s="271" t="s">
        <v>104</v>
      </c>
      <c r="L6" s="271" t="s">
        <v>103</v>
      </c>
      <c r="M6" s="271" t="s">
        <v>102</v>
      </c>
      <c r="N6" s="271" t="s">
        <v>101</v>
      </c>
      <c r="O6" s="46" t="s">
        <v>49</v>
      </c>
      <c r="Q6" s="3" t="s">
        <v>431</v>
      </c>
      <c r="R6" s="3"/>
      <c r="S6" s="3" t="s">
        <v>432</v>
      </c>
      <c r="T6" s="3" t="s">
        <v>433</v>
      </c>
      <c r="U6" s="3" t="s">
        <v>434</v>
      </c>
      <c r="V6" s="3" t="s">
        <v>435</v>
      </c>
      <c r="W6" s="3" t="s">
        <v>436</v>
      </c>
      <c r="X6" s="3"/>
      <c r="Y6" s="3"/>
      <c r="Z6" s="3" t="s">
        <v>437</v>
      </c>
      <c r="AA6" s="3"/>
      <c r="AB6" s="3" t="s">
        <v>438</v>
      </c>
      <c r="AC6" s="3" t="s">
        <v>439</v>
      </c>
    </row>
    <row r="7" spans="1:55" s="8" customFormat="1" ht="55.15" customHeight="1">
      <c r="A7" s="265" t="s">
        <v>176</v>
      </c>
      <c r="B7" s="305">
        <v>3257269</v>
      </c>
      <c r="C7" s="306">
        <v>0</v>
      </c>
      <c r="D7" s="306">
        <v>532395</v>
      </c>
      <c r="E7" s="306">
        <v>53124</v>
      </c>
      <c r="F7" s="306">
        <v>1353041</v>
      </c>
      <c r="G7" s="306">
        <v>4387676</v>
      </c>
      <c r="H7" s="306">
        <v>0</v>
      </c>
      <c r="I7" s="307">
        <v>689700</v>
      </c>
      <c r="J7" s="306">
        <v>0</v>
      </c>
      <c r="K7" s="306">
        <v>0</v>
      </c>
      <c r="L7" s="306">
        <v>0</v>
      </c>
      <c r="M7" s="306">
        <v>0</v>
      </c>
      <c r="N7" s="306">
        <v>0</v>
      </c>
      <c r="O7" s="306">
        <v>444296</v>
      </c>
    </row>
    <row r="8" spans="1:55" s="8" customFormat="1" ht="55.15" customHeight="1">
      <c r="A8" s="265" t="s">
        <v>177</v>
      </c>
      <c r="B8" s="305">
        <v>3436818</v>
      </c>
      <c r="C8" s="306">
        <v>0</v>
      </c>
      <c r="D8" s="306">
        <v>460179</v>
      </c>
      <c r="E8" s="306">
        <v>91387</v>
      </c>
      <c r="F8" s="306">
        <v>1748375</v>
      </c>
      <c r="G8" s="306">
        <v>4608843</v>
      </c>
      <c r="H8" s="306">
        <v>0</v>
      </c>
      <c r="I8" s="307">
        <v>481686</v>
      </c>
      <c r="J8" s="306">
        <v>0</v>
      </c>
      <c r="K8" s="306">
        <v>0</v>
      </c>
      <c r="L8" s="306">
        <v>0</v>
      </c>
      <c r="M8" s="306">
        <v>0</v>
      </c>
      <c r="N8" s="306">
        <v>0</v>
      </c>
      <c r="O8" s="306">
        <v>393635</v>
      </c>
    </row>
    <row r="9" spans="1:55" ht="55.15" customHeight="1">
      <c r="A9" s="265" t="s">
        <v>178</v>
      </c>
      <c r="B9" s="305">
        <v>3809951</v>
      </c>
      <c r="C9" s="306">
        <v>0</v>
      </c>
      <c r="D9" s="306">
        <v>539403</v>
      </c>
      <c r="E9" s="306">
        <v>127508</v>
      </c>
      <c r="F9" s="306">
        <v>1438226</v>
      </c>
      <c r="G9" s="306">
        <v>4782599</v>
      </c>
      <c r="H9" s="306">
        <v>0</v>
      </c>
      <c r="I9" s="307">
        <v>340442</v>
      </c>
      <c r="J9" s="306">
        <v>0</v>
      </c>
      <c r="K9" s="306">
        <v>0</v>
      </c>
      <c r="L9" s="306">
        <v>0</v>
      </c>
      <c r="M9" s="306">
        <v>0</v>
      </c>
      <c r="N9" s="306">
        <v>0</v>
      </c>
      <c r="O9" s="306">
        <v>441260</v>
      </c>
    </row>
    <row r="10" spans="1:55" ht="55.15" customHeight="1">
      <c r="A10" s="265" t="s">
        <v>179</v>
      </c>
      <c r="B10" s="305">
        <v>6774400</v>
      </c>
      <c r="C10" s="306">
        <v>0</v>
      </c>
      <c r="D10" s="306">
        <v>576539</v>
      </c>
      <c r="E10" s="306">
        <v>115301</v>
      </c>
      <c r="F10" s="306">
        <v>1891706</v>
      </c>
      <c r="G10" s="306">
        <v>5004340</v>
      </c>
      <c r="H10" s="306">
        <v>0</v>
      </c>
      <c r="I10" s="307">
        <v>372637</v>
      </c>
      <c r="J10" s="306">
        <v>0</v>
      </c>
      <c r="K10" s="306">
        <v>0</v>
      </c>
      <c r="L10" s="306">
        <v>0</v>
      </c>
      <c r="M10" s="306">
        <v>0</v>
      </c>
      <c r="N10" s="306">
        <v>0</v>
      </c>
      <c r="O10" s="306">
        <v>1019097</v>
      </c>
    </row>
    <row r="11" spans="1:55" ht="55.15" customHeight="1">
      <c r="A11" s="265" t="s">
        <v>180</v>
      </c>
      <c r="B11" s="306">
        <v>4539256</v>
      </c>
      <c r="C11" s="306">
        <v>0</v>
      </c>
      <c r="D11" s="306">
        <v>618496</v>
      </c>
      <c r="E11" s="306">
        <v>178638</v>
      </c>
      <c r="F11" s="306">
        <v>1825636</v>
      </c>
      <c r="G11" s="306">
        <v>5149674</v>
      </c>
      <c r="H11" s="306">
        <v>0</v>
      </c>
      <c r="I11" s="307">
        <v>321598</v>
      </c>
      <c r="J11" s="306">
        <v>0</v>
      </c>
      <c r="K11" s="306">
        <v>0</v>
      </c>
      <c r="L11" s="306">
        <v>0</v>
      </c>
      <c r="M11" s="306">
        <v>0</v>
      </c>
      <c r="N11" s="306">
        <v>0</v>
      </c>
      <c r="O11" s="306">
        <v>670597</v>
      </c>
    </row>
    <row r="12" spans="1:55" ht="55.15" customHeight="1">
      <c r="A12" s="265" t="s">
        <v>326</v>
      </c>
      <c r="B12" s="306">
        <v>4788291.7750000004</v>
      </c>
      <c r="C12" s="306">
        <v>0</v>
      </c>
      <c r="D12" s="306">
        <v>909856.14099999995</v>
      </c>
      <c r="E12" s="306">
        <v>280453.20400000003</v>
      </c>
      <c r="F12" s="306">
        <v>1518138.7830000001</v>
      </c>
      <c r="G12" s="306">
        <v>4905401.8779999996</v>
      </c>
      <c r="H12" s="306">
        <v>0</v>
      </c>
      <c r="I12" s="307">
        <v>252996.31</v>
      </c>
      <c r="J12" s="306">
        <v>0</v>
      </c>
      <c r="K12" s="306">
        <v>0</v>
      </c>
      <c r="L12" s="306">
        <v>0</v>
      </c>
      <c r="M12" s="306">
        <v>0</v>
      </c>
      <c r="N12" s="306">
        <v>0</v>
      </c>
      <c r="O12" s="306">
        <v>717866</v>
      </c>
    </row>
    <row r="13" spans="1:55" ht="55.15" customHeight="1">
      <c r="A13" s="265" t="s">
        <v>378</v>
      </c>
      <c r="B13" s="306">
        <v>9084299.7579999994</v>
      </c>
      <c r="C13" s="306">
        <v>0</v>
      </c>
      <c r="D13" s="306">
        <v>1363773.871</v>
      </c>
      <c r="E13" s="306">
        <v>1920238.585</v>
      </c>
      <c r="F13" s="306">
        <v>4022894.9040000001</v>
      </c>
      <c r="G13" s="306">
        <v>5579768.5180000002</v>
      </c>
      <c r="H13" s="306">
        <v>0</v>
      </c>
      <c r="I13" s="307">
        <v>228708.38</v>
      </c>
      <c r="J13" s="306">
        <v>0</v>
      </c>
      <c r="K13" s="306">
        <v>0</v>
      </c>
      <c r="L13" s="306">
        <v>421000</v>
      </c>
      <c r="M13" s="306">
        <v>0</v>
      </c>
      <c r="N13" s="306">
        <v>0</v>
      </c>
      <c r="O13" s="306">
        <v>1006461.429</v>
      </c>
    </row>
    <row r="14" spans="1:55" ht="55.15" customHeight="1">
      <c r="A14" s="265" t="s">
        <v>181</v>
      </c>
      <c r="B14" s="181">
        <v>10159333.875</v>
      </c>
      <c r="C14" s="181">
        <v>0</v>
      </c>
      <c r="D14" s="181">
        <v>1156041.736</v>
      </c>
      <c r="E14" s="181">
        <v>2400983.8390000002</v>
      </c>
      <c r="F14" s="181">
        <v>4068711.4249999998</v>
      </c>
      <c r="G14" s="181">
        <v>1367724.301</v>
      </c>
      <c r="H14" s="181">
        <v>0</v>
      </c>
      <c r="I14" s="182">
        <v>147694.386</v>
      </c>
      <c r="J14" s="181">
        <v>0</v>
      </c>
      <c r="K14" s="181">
        <v>0</v>
      </c>
      <c r="L14" s="181">
        <v>421000</v>
      </c>
      <c r="M14" s="181">
        <v>0</v>
      </c>
      <c r="N14" s="181">
        <v>0</v>
      </c>
      <c r="O14" s="181">
        <v>957208.25399999996</v>
      </c>
    </row>
    <row r="15" spans="1:55" s="10" customFormat="1" ht="55.15" customHeight="1">
      <c r="A15" s="265" t="s">
        <v>517</v>
      </c>
      <c r="B15" s="335">
        <v>11402922.147</v>
      </c>
      <c r="C15" s="181">
        <v>0</v>
      </c>
      <c r="D15" s="336">
        <v>1115770.453</v>
      </c>
      <c r="E15" s="336">
        <v>1894693.7849999999</v>
      </c>
      <c r="F15" s="336">
        <v>4550905.2259999998</v>
      </c>
      <c r="G15" s="336">
        <v>1266683.9639999999</v>
      </c>
      <c r="H15" s="181">
        <v>0</v>
      </c>
      <c r="I15" s="336">
        <v>94576.092000000004</v>
      </c>
      <c r="J15" s="181">
        <v>0</v>
      </c>
      <c r="K15" s="181">
        <v>0</v>
      </c>
      <c r="L15" s="336">
        <v>421000</v>
      </c>
      <c r="M15" s="181">
        <v>0</v>
      </c>
      <c r="N15" s="181">
        <v>0</v>
      </c>
      <c r="O15" s="336">
        <v>727783.22100000002</v>
      </c>
      <c r="P15" s="209"/>
      <c r="Q15" s="230">
        <v>11402922147</v>
      </c>
      <c r="R15" s="10" t="s">
        <v>391</v>
      </c>
      <c r="S15" s="230">
        <v>1115770453</v>
      </c>
      <c r="T15" s="230">
        <v>1894693785</v>
      </c>
      <c r="U15" s="230">
        <v>4550905226</v>
      </c>
      <c r="V15" s="230">
        <v>1266683964</v>
      </c>
      <c r="W15" s="230">
        <v>94576092</v>
      </c>
      <c r="X15" s="10" t="s">
        <v>391</v>
      </c>
      <c r="Y15" s="10" t="s">
        <v>391</v>
      </c>
      <c r="Z15" s="230">
        <v>421000000</v>
      </c>
      <c r="AA15" s="10" t="s">
        <v>391</v>
      </c>
      <c r="AB15" s="10" t="s">
        <v>391</v>
      </c>
      <c r="AC15" s="230">
        <v>727783221</v>
      </c>
    </row>
    <row r="16" spans="1:55" s="8" customFormat="1" ht="55.15" customHeight="1" thickBot="1">
      <c r="A16" s="264" t="s">
        <v>697</v>
      </c>
      <c r="B16" s="309">
        <v>13216541.056</v>
      </c>
      <c r="C16" s="188">
        <v>0</v>
      </c>
      <c r="D16" s="188">
        <v>1185020.827</v>
      </c>
      <c r="E16" s="188">
        <v>817393.83</v>
      </c>
      <c r="F16" s="188">
        <v>4795463.0360000003</v>
      </c>
      <c r="G16" s="188">
        <v>1329230.787</v>
      </c>
      <c r="H16" s="188">
        <v>0</v>
      </c>
      <c r="I16" s="188">
        <v>128515.697</v>
      </c>
      <c r="J16" s="188">
        <v>0</v>
      </c>
      <c r="K16" s="188">
        <v>0</v>
      </c>
      <c r="L16" s="188">
        <v>0</v>
      </c>
      <c r="M16" s="188">
        <v>0</v>
      </c>
      <c r="N16" s="188">
        <v>0</v>
      </c>
      <c r="O16" s="188">
        <v>523296.005</v>
      </c>
      <c r="P16" s="167"/>
      <c r="Q16" s="202">
        <v>13216541056</v>
      </c>
      <c r="R16" s="202"/>
      <c r="S16" s="202">
        <v>1185020827</v>
      </c>
      <c r="T16" s="202">
        <v>817393830</v>
      </c>
      <c r="U16" s="202">
        <v>4795463036</v>
      </c>
      <c r="V16" s="202">
        <v>1329230787</v>
      </c>
      <c r="W16" s="202">
        <v>128515697</v>
      </c>
      <c r="X16" s="202"/>
      <c r="Y16" s="202"/>
      <c r="Z16" s="202" t="s">
        <v>734</v>
      </c>
      <c r="AA16" s="202"/>
      <c r="AB16" s="202" t="s">
        <v>391</v>
      </c>
      <c r="AC16" s="202">
        <v>523296005</v>
      </c>
      <c r="AP16" s="260"/>
      <c r="AQ16" s="260"/>
      <c r="AR16" s="260"/>
      <c r="AS16" s="260"/>
      <c r="AT16" s="260"/>
      <c r="AU16" s="260"/>
      <c r="AV16" s="260"/>
      <c r="AW16" s="260"/>
      <c r="AX16" s="260"/>
      <c r="AY16" s="260"/>
      <c r="AZ16" s="260"/>
      <c r="BA16" s="260"/>
      <c r="BB16" s="260"/>
      <c r="BC16" s="260"/>
    </row>
    <row r="17" s="269" customFormat="1"/>
    <row r="18" s="269" customFormat="1"/>
    <row r="19" s="269" customFormat="1"/>
    <row r="20" s="269" customFormat="1"/>
  </sheetData>
  <sheetProtection formatCells="0" formatRows="0" insertRows="0" deleteRows="0"/>
  <mergeCells count="4">
    <mergeCell ref="A3:G3"/>
    <mergeCell ref="A2:G2"/>
    <mergeCell ref="H2:O2"/>
    <mergeCell ref="H3:O3"/>
  </mergeCells>
  <phoneticPr fontId="2" type="noConversion"/>
  <pageMargins left="0.6692913385826772" right="0.6692913385826772" top="0.6692913385826772" bottom="0.6692913385826772" header="0.27559055118110237" footer="0.27559055118110237"/>
  <pageSetup paperSize="9" firstPageNumber="206"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4"/>
  <sheetViews>
    <sheetView showGridLines="0" view="pageBreakPreview" zoomScaleNormal="115" zoomScaleSheetLayoutView="100" workbookViewId="0">
      <pane xSplit="1" ySplit="6" topLeftCell="B16" activePane="bottomRight" state="frozen"/>
      <selection activeCell="P17" sqref="P17"/>
      <selection pane="topRight" activeCell="P17" sqref="P17"/>
      <selection pane="bottomLeft" activeCell="P17" sqref="P17"/>
      <selection pane="bottomRight" activeCell="A22" sqref="A22"/>
    </sheetView>
  </sheetViews>
  <sheetFormatPr defaultColWidth="9" defaultRowHeight="12.75"/>
  <cols>
    <col min="1" max="1" width="11.625" style="269" customWidth="1"/>
    <col min="2" max="9" width="14.625" style="3" customWidth="1"/>
    <col min="10" max="10" width="15.125" style="3" customWidth="1"/>
    <col min="11" max="12" width="14.625" style="3" customWidth="1"/>
    <col min="13" max="13" width="7.75" style="3" customWidth="1"/>
    <col min="14" max="15" width="14.625" style="3" hidden="1" customWidth="1"/>
    <col min="16" max="16" width="12.125" style="3" hidden="1" customWidth="1"/>
    <col min="17" max="17" width="9" style="3" hidden="1" customWidth="1"/>
    <col min="18" max="20" width="9.125" style="3" hidden="1" customWidth="1"/>
    <col min="21" max="21" width="11.5" style="3" hidden="1" customWidth="1"/>
    <col min="22" max="28" width="9.125" style="3" hidden="1" customWidth="1"/>
    <col min="29" max="29" width="9" style="3" hidden="1" customWidth="1"/>
    <col min="30" max="31" width="7.125" style="3" hidden="1" customWidth="1"/>
    <col min="32" max="35" width="10" style="3" hidden="1" customWidth="1"/>
    <col min="36" max="16384" width="9" style="3"/>
  </cols>
  <sheetData>
    <row r="1" spans="1:35" s="269" customFormat="1" ht="18" customHeight="1">
      <c r="A1" s="31" t="s">
        <v>182</v>
      </c>
      <c r="B1" s="31"/>
      <c r="C1" s="31"/>
      <c r="D1" s="31"/>
      <c r="E1" s="31"/>
      <c r="F1" s="31"/>
      <c r="G1" s="31"/>
      <c r="H1" s="31"/>
      <c r="I1" s="31"/>
      <c r="L1" s="38" t="s">
        <v>0</v>
      </c>
      <c r="M1" s="38"/>
      <c r="N1" s="38"/>
      <c r="O1" s="38"/>
      <c r="AD1" s="38"/>
      <c r="AE1" s="38"/>
    </row>
    <row r="2" spans="1:35" s="268" customFormat="1" ht="24.95" customHeight="1">
      <c r="A2" s="374" t="s">
        <v>508</v>
      </c>
      <c r="B2" s="374"/>
      <c r="C2" s="374"/>
      <c r="D2" s="374"/>
      <c r="E2" s="374"/>
      <c r="F2" s="374"/>
      <c r="G2" s="374" t="s">
        <v>131</v>
      </c>
      <c r="H2" s="374"/>
      <c r="I2" s="374"/>
      <c r="J2" s="374"/>
      <c r="K2" s="374"/>
      <c r="L2" s="374"/>
    </row>
    <row r="3" spans="1:35" s="269" customFormat="1" ht="15" customHeight="1" thickBot="1">
      <c r="A3" s="32"/>
      <c r="B3" s="37"/>
      <c r="C3" s="37"/>
      <c r="D3" s="37"/>
      <c r="E3" s="37"/>
      <c r="F3" s="37" t="s">
        <v>509</v>
      </c>
      <c r="G3" s="37"/>
      <c r="H3" s="37"/>
      <c r="I3" s="37"/>
      <c r="J3" s="37"/>
      <c r="K3" s="37"/>
      <c r="L3" s="37" t="s">
        <v>389</v>
      </c>
      <c r="M3" s="37"/>
      <c r="N3" s="37"/>
      <c r="O3" s="37"/>
      <c r="AD3" s="37"/>
      <c r="AE3" s="37"/>
    </row>
    <row r="4" spans="1:35" s="65" customFormat="1" ht="21.95" customHeight="1">
      <c r="A4" s="385" t="s">
        <v>510</v>
      </c>
      <c r="B4" s="387" t="s">
        <v>511</v>
      </c>
      <c r="C4" s="375"/>
      <c r="D4" s="388"/>
      <c r="E4" s="389" t="s">
        <v>370</v>
      </c>
      <c r="F4" s="375"/>
      <c r="G4" s="142" t="s">
        <v>371</v>
      </c>
      <c r="H4" s="390" t="s">
        <v>512</v>
      </c>
      <c r="I4" s="390" t="s">
        <v>513</v>
      </c>
      <c r="J4" s="391" t="s">
        <v>372</v>
      </c>
      <c r="K4" s="389" t="s">
        <v>875</v>
      </c>
      <c r="L4" s="375"/>
      <c r="M4" s="290"/>
      <c r="N4" s="290"/>
      <c r="O4" s="290"/>
      <c r="AD4" s="290"/>
      <c r="AE4" s="290"/>
    </row>
    <row r="5" spans="1:35" s="65" customFormat="1" ht="32.1" customHeight="1">
      <c r="A5" s="386"/>
      <c r="B5" s="393" t="s">
        <v>130</v>
      </c>
      <c r="C5" s="293" t="s">
        <v>876</v>
      </c>
      <c r="D5" s="294" t="s">
        <v>514</v>
      </c>
      <c r="E5" s="383" t="s">
        <v>129</v>
      </c>
      <c r="F5" s="293" t="s">
        <v>515</v>
      </c>
      <c r="G5" s="295" t="s">
        <v>373</v>
      </c>
      <c r="H5" s="383"/>
      <c r="I5" s="383"/>
      <c r="J5" s="392"/>
      <c r="K5" s="383" t="s">
        <v>128</v>
      </c>
      <c r="L5" s="144" t="s">
        <v>516</v>
      </c>
      <c r="M5" s="290"/>
      <c r="N5" s="290"/>
      <c r="O5" s="290"/>
      <c r="AD5" s="290"/>
      <c r="AE5" s="290"/>
    </row>
    <row r="6" spans="1:35" s="65" customFormat="1" ht="60" customHeight="1" thickBot="1">
      <c r="A6" s="291" t="s">
        <v>45</v>
      </c>
      <c r="B6" s="394"/>
      <c r="C6" s="45" t="s">
        <v>127</v>
      </c>
      <c r="D6" s="45" t="s">
        <v>126</v>
      </c>
      <c r="E6" s="384"/>
      <c r="F6" s="271" t="s">
        <v>125</v>
      </c>
      <c r="G6" s="45" t="s">
        <v>124</v>
      </c>
      <c r="H6" s="45" t="s">
        <v>123</v>
      </c>
      <c r="I6" s="45" t="s">
        <v>122</v>
      </c>
      <c r="J6" s="246" t="s">
        <v>121</v>
      </c>
      <c r="K6" s="384"/>
      <c r="L6" s="46" t="s">
        <v>120</v>
      </c>
      <c r="M6" s="290"/>
      <c r="N6" s="290"/>
      <c r="O6" s="290"/>
      <c r="P6" s="301" t="s">
        <v>877</v>
      </c>
      <c r="AD6" s="290" t="s">
        <v>878</v>
      </c>
      <c r="AE6" s="290"/>
      <c r="AF6" s="65" t="s">
        <v>879</v>
      </c>
      <c r="AH6" s="65" t="s">
        <v>880</v>
      </c>
    </row>
    <row r="7" spans="1:35" s="9" customFormat="1" ht="49.7" customHeight="1">
      <c r="A7" s="265" t="s">
        <v>176</v>
      </c>
      <c r="B7" s="106">
        <v>9518219</v>
      </c>
      <c r="C7" s="100">
        <v>2180719</v>
      </c>
      <c r="D7" s="100">
        <v>7337500</v>
      </c>
      <c r="E7" s="100">
        <v>7100000</v>
      </c>
      <c r="F7" s="100">
        <v>7100000</v>
      </c>
      <c r="G7" s="306">
        <v>0</v>
      </c>
      <c r="H7" s="102">
        <v>53.02</v>
      </c>
      <c r="I7" s="103">
        <v>44.626225765495029</v>
      </c>
      <c r="J7" s="102">
        <v>33.04</v>
      </c>
      <c r="K7" s="101">
        <v>22687500</v>
      </c>
      <c r="L7" s="104">
        <v>47.190827538351712</v>
      </c>
      <c r="M7" s="104"/>
      <c r="N7" s="233">
        <f>'6-4續2'!B7-'6-3續'!B7</f>
        <v>2180719</v>
      </c>
      <c r="O7" s="244">
        <f t="shared" ref="O7:O15" si="0">N7-C7</f>
        <v>0</v>
      </c>
      <c r="R7" s="9">
        <v>53.02</v>
      </c>
      <c r="S7" s="9">
        <v>44.626225765495029</v>
      </c>
      <c r="T7" s="9">
        <v>33.04</v>
      </c>
      <c r="U7" s="9">
        <v>22687500</v>
      </c>
      <c r="V7" s="9">
        <v>47.190827538351712</v>
      </c>
      <c r="X7" s="234">
        <f t="shared" ref="X7:X15" si="1">R7-H7</f>
        <v>0</v>
      </c>
      <c r="Y7" s="234">
        <f t="shared" ref="Y7:Y15" si="2">S7-I7</f>
        <v>0</v>
      </c>
      <c r="Z7" s="234">
        <f t="shared" ref="Z7:Z15" si="3">T7-J7</f>
        <v>0</v>
      </c>
      <c r="AA7" s="234">
        <f t="shared" ref="AA7:AA15" si="4">U7-K7</f>
        <v>0</v>
      </c>
      <c r="AB7" s="234">
        <f t="shared" ref="AB7:AB15" si="5">V7-L7</f>
        <v>0</v>
      </c>
      <c r="AD7" s="104">
        <f>K7/'6-4續2'!B7*100</f>
        <v>47.190826556765309</v>
      </c>
      <c r="AE7" s="243">
        <f t="shared" ref="AE7:AE15" si="6">AD7-L7</f>
        <v>-9.8158640327028479E-7</v>
      </c>
      <c r="AF7" s="9">
        <v>44.626225765495029</v>
      </c>
      <c r="AG7" s="234">
        <f t="shared" ref="AG7:AG15" si="7">AF7-I7</f>
        <v>0</v>
      </c>
      <c r="AH7" s="9">
        <v>33.04</v>
      </c>
      <c r="AI7" s="234">
        <f t="shared" ref="AI7:AI15" si="8">AH7-J7</f>
        <v>0</v>
      </c>
    </row>
    <row r="8" spans="1:35" s="9" customFormat="1" ht="49.7" customHeight="1">
      <c r="A8" s="265" t="s">
        <v>177</v>
      </c>
      <c r="B8" s="106">
        <v>8939018</v>
      </c>
      <c r="C8" s="100">
        <v>851518</v>
      </c>
      <c r="D8" s="100">
        <v>8087500</v>
      </c>
      <c r="E8" s="100">
        <v>9000000</v>
      </c>
      <c r="F8" s="100">
        <v>9000000</v>
      </c>
      <c r="G8" s="306">
        <v>0</v>
      </c>
      <c r="H8" s="102">
        <v>51.97</v>
      </c>
      <c r="I8" s="103">
        <v>53.794512497002223</v>
      </c>
      <c r="J8" s="102">
        <v>33.74</v>
      </c>
      <c r="K8" s="101">
        <v>22337500</v>
      </c>
      <c r="L8" s="104">
        <v>45.983080696575477</v>
      </c>
      <c r="M8" s="104"/>
      <c r="N8" s="233">
        <f>'6-4續2'!B8-'6-3續'!B8</f>
        <v>851518</v>
      </c>
      <c r="O8" s="244">
        <f t="shared" si="0"/>
        <v>0</v>
      </c>
      <c r="R8" s="9">
        <v>51.97</v>
      </c>
      <c r="S8" s="9">
        <v>53.794512497002223</v>
      </c>
      <c r="T8" s="9">
        <v>33.74</v>
      </c>
      <c r="U8" s="9">
        <v>22337500</v>
      </c>
      <c r="V8" s="9">
        <v>45.983080696575477</v>
      </c>
      <c r="X8" s="234">
        <f t="shared" si="1"/>
        <v>0</v>
      </c>
      <c r="Y8" s="234">
        <f t="shared" si="2"/>
        <v>0</v>
      </c>
      <c r="Z8" s="234">
        <f t="shared" si="3"/>
        <v>0</v>
      </c>
      <c r="AA8" s="234">
        <f t="shared" si="4"/>
        <v>0</v>
      </c>
      <c r="AB8" s="234">
        <f t="shared" si="5"/>
        <v>0</v>
      </c>
      <c r="AD8" s="104">
        <f>K8/'6-4續2'!B8*100</f>
        <v>45.983076910218848</v>
      </c>
      <c r="AE8" s="243">
        <f t="shared" si="6"/>
        <v>-3.7863566291207462E-6</v>
      </c>
      <c r="AF8" s="9">
        <v>53.794512497002223</v>
      </c>
      <c r="AG8" s="234">
        <f t="shared" si="7"/>
        <v>0</v>
      </c>
      <c r="AH8" s="9">
        <v>33.74</v>
      </c>
      <c r="AI8" s="234">
        <f t="shared" si="8"/>
        <v>0</v>
      </c>
    </row>
    <row r="9" spans="1:35" s="9" customFormat="1" ht="49.7" customHeight="1">
      <c r="A9" s="265" t="s">
        <v>178</v>
      </c>
      <c r="B9" s="106">
        <v>7970848</v>
      </c>
      <c r="C9" s="100">
        <v>-879152</v>
      </c>
      <c r="D9" s="100">
        <v>8850000</v>
      </c>
      <c r="E9" s="100">
        <v>10000000</v>
      </c>
      <c r="F9" s="100">
        <v>10000000</v>
      </c>
      <c r="G9" s="306">
        <v>0</v>
      </c>
      <c r="H9" s="102">
        <v>48.21</v>
      </c>
      <c r="I9" s="103">
        <v>55.51</v>
      </c>
      <c r="J9" s="102">
        <v>35.460801099370613</v>
      </c>
      <c r="K9" s="101">
        <v>24750000</v>
      </c>
      <c r="L9" s="104">
        <v>43.29</v>
      </c>
      <c r="M9" s="104"/>
      <c r="N9" s="233">
        <f>'6-4續2'!B9-'6-3續'!B9</f>
        <v>-879153</v>
      </c>
      <c r="O9" s="244">
        <f t="shared" si="0"/>
        <v>-1</v>
      </c>
      <c r="R9" s="9">
        <v>48.21</v>
      </c>
      <c r="S9" s="9">
        <v>55.51</v>
      </c>
      <c r="T9" s="9">
        <v>35.460801099370613</v>
      </c>
      <c r="U9" s="9">
        <v>24750000</v>
      </c>
      <c r="V9" s="9">
        <v>43.29</v>
      </c>
      <c r="X9" s="234">
        <f t="shared" si="1"/>
        <v>0</v>
      </c>
      <c r="Y9" s="234">
        <f t="shared" si="2"/>
        <v>0</v>
      </c>
      <c r="Z9" s="234">
        <f t="shared" si="3"/>
        <v>0</v>
      </c>
      <c r="AA9" s="234">
        <f t="shared" si="4"/>
        <v>0</v>
      </c>
      <c r="AB9" s="234">
        <f t="shared" si="5"/>
        <v>0</v>
      </c>
      <c r="AD9" s="104">
        <f>K9/'6-4續2'!B9*100</f>
        <v>43.288227641438034</v>
      </c>
      <c r="AE9" s="243">
        <f t="shared" si="6"/>
        <v>-1.7723585619648929E-3</v>
      </c>
      <c r="AF9" s="9">
        <v>55.51</v>
      </c>
      <c r="AG9" s="234">
        <f t="shared" si="7"/>
        <v>0</v>
      </c>
      <c r="AH9" s="9">
        <v>35.460801099370613</v>
      </c>
      <c r="AI9" s="234">
        <f t="shared" si="8"/>
        <v>0</v>
      </c>
    </row>
    <row r="10" spans="1:35" s="9" customFormat="1" ht="49.7" customHeight="1">
      <c r="A10" s="265" t="s">
        <v>179</v>
      </c>
      <c r="B10" s="106">
        <v>6113028</v>
      </c>
      <c r="C10" s="107">
        <v>-4386972</v>
      </c>
      <c r="D10" s="100">
        <v>10500000</v>
      </c>
      <c r="E10" s="100">
        <v>9500000</v>
      </c>
      <c r="F10" s="100">
        <v>9500000</v>
      </c>
      <c r="G10" s="337">
        <v>0</v>
      </c>
      <c r="H10" s="102">
        <v>54.43</v>
      </c>
      <c r="I10" s="103">
        <v>59.331037683107155</v>
      </c>
      <c r="J10" s="102">
        <v>29.2</v>
      </c>
      <c r="K10" s="101">
        <v>23750000</v>
      </c>
      <c r="L10" s="145">
        <v>40.882281071022469</v>
      </c>
      <c r="M10" s="145"/>
      <c r="N10" s="233">
        <f>'6-4續2'!B10-'6-3續'!B10</f>
        <v>-4386972</v>
      </c>
      <c r="O10" s="244">
        <f t="shared" si="0"/>
        <v>0</v>
      </c>
      <c r="R10" s="9">
        <v>54.43</v>
      </c>
      <c r="S10" s="9">
        <v>59.331037683107155</v>
      </c>
      <c r="T10" s="9">
        <v>29.2</v>
      </c>
      <c r="U10" s="9">
        <v>23750000</v>
      </c>
      <c r="V10" s="9">
        <v>40.882281071022469</v>
      </c>
      <c r="X10" s="234">
        <f t="shared" si="1"/>
        <v>0</v>
      </c>
      <c r="Y10" s="234">
        <f t="shared" si="2"/>
        <v>0</v>
      </c>
      <c r="Z10" s="234">
        <f t="shared" si="3"/>
        <v>0</v>
      </c>
      <c r="AA10" s="234">
        <f t="shared" si="4"/>
        <v>0</v>
      </c>
      <c r="AB10" s="234">
        <f t="shared" si="5"/>
        <v>0</v>
      </c>
      <c r="AD10" s="104">
        <f>K10/'6-4續2'!B10*100</f>
        <v>40.882281287067855</v>
      </c>
      <c r="AE10" s="243">
        <f t="shared" si="6"/>
        <v>2.1604538602559842E-7</v>
      </c>
      <c r="AF10" s="9">
        <v>59.331037683107155</v>
      </c>
      <c r="AG10" s="234">
        <f t="shared" si="7"/>
        <v>0</v>
      </c>
      <c r="AH10" s="9">
        <v>29.2</v>
      </c>
      <c r="AI10" s="234">
        <f t="shared" si="8"/>
        <v>0</v>
      </c>
    </row>
    <row r="11" spans="1:35" s="9" customFormat="1" ht="49.7" customHeight="1">
      <c r="A11" s="265" t="s">
        <v>180</v>
      </c>
      <c r="B11" s="106">
        <v>8350644</v>
      </c>
      <c r="C11" s="107">
        <v>-3524356</v>
      </c>
      <c r="D11" s="100">
        <v>11875000</v>
      </c>
      <c r="E11" s="100">
        <v>10000000</v>
      </c>
      <c r="F11" s="100">
        <v>10000000</v>
      </c>
      <c r="G11" s="306">
        <v>0</v>
      </c>
      <c r="H11" s="102">
        <v>56.74</v>
      </c>
      <c r="I11" s="103">
        <v>66.080422527449983</v>
      </c>
      <c r="J11" s="102">
        <v>25.03</v>
      </c>
      <c r="K11" s="101">
        <v>21875000</v>
      </c>
      <c r="L11" s="145">
        <v>37.887663547820743</v>
      </c>
      <c r="M11" s="145"/>
      <c r="N11" s="233">
        <f>'6-4續2'!B11-'6-3續'!B11</f>
        <v>-3524356</v>
      </c>
      <c r="O11" s="244">
        <f t="shared" si="0"/>
        <v>0</v>
      </c>
      <c r="R11" s="9">
        <v>56.74</v>
      </c>
      <c r="S11" s="9">
        <v>66.080422527449983</v>
      </c>
      <c r="T11" s="9">
        <v>25.03</v>
      </c>
      <c r="U11" s="9">
        <v>21875000</v>
      </c>
      <c r="V11" s="9">
        <v>37.887663547820743</v>
      </c>
      <c r="X11" s="234">
        <f t="shared" si="1"/>
        <v>0</v>
      </c>
      <c r="Y11" s="234">
        <f t="shared" si="2"/>
        <v>0</v>
      </c>
      <c r="Z11" s="234">
        <f t="shared" si="3"/>
        <v>0</v>
      </c>
      <c r="AA11" s="234">
        <f t="shared" si="4"/>
        <v>0</v>
      </c>
      <c r="AB11" s="234">
        <f t="shared" si="5"/>
        <v>0</v>
      </c>
      <c r="AD11" s="104">
        <f>K11/'6-4續2'!B11*100</f>
        <v>37.887663761091325</v>
      </c>
      <c r="AE11" s="243">
        <f t="shared" si="6"/>
        <v>2.1327058163933543E-7</v>
      </c>
      <c r="AF11" s="9">
        <v>66.080422527449983</v>
      </c>
      <c r="AG11" s="234">
        <f t="shared" si="7"/>
        <v>0</v>
      </c>
      <c r="AH11" s="9">
        <v>25.03</v>
      </c>
      <c r="AI11" s="234">
        <f t="shared" si="8"/>
        <v>0</v>
      </c>
    </row>
    <row r="12" spans="1:35" s="9" customFormat="1" ht="49.7" customHeight="1">
      <c r="A12" s="265" t="s">
        <v>326</v>
      </c>
      <c r="B12" s="106">
        <v>13718652.93</v>
      </c>
      <c r="C12" s="107">
        <v>6043652.9299999997</v>
      </c>
      <c r="D12" s="100">
        <v>7675000</v>
      </c>
      <c r="E12" s="100">
        <v>8000000</v>
      </c>
      <c r="F12" s="100">
        <v>8000000</v>
      </c>
      <c r="G12" s="306">
        <v>0</v>
      </c>
      <c r="H12" s="111">
        <v>51.817464297100017</v>
      </c>
      <c r="I12" s="111">
        <v>61.794745833975803</v>
      </c>
      <c r="J12" s="111">
        <v>21.44467980109258</v>
      </c>
      <c r="K12" s="101">
        <v>22200000</v>
      </c>
      <c r="L12" s="111">
        <v>35.372639843431401</v>
      </c>
      <c r="M12" s="111"/>
      <c r="N12" s="233">
        <f>'6-4續2'!B12-'6-3續'!B12</f>
        <v>6043652.9299999997</v>
      </c>
      <c r="O12" s="244">
        <f t="shared" si="0"/>
        <v>0</v>
      </c>
      <c r="P12" s="9">
        <v>13868792.332</v>
      </c>
      <c r="R12" s="9">
        <v>51.817464297100017</v>
      </c>
      <c r="S12" s="9">
        <v>61.794745833975803</v>
      </c>
      <c r="T12" s="9">
        <v>21.44467980109258</v>
      </c>
      <c r="U12" s="9">
        <v>22200000</v>
      </c>
      <c r="V12" s="9">
        <v>35.372639843431401</v>
      </c>
      <c r="X12" s="234">
        <f t="shared" si="1"/>
        <v>0</v>
      </c>
      <c r="Y12" s="234">
        <f t="shared" si="2"/>
        <v>0</v>
      </c>
      <c r="Z12" s="234">
        <f t="shared" si="3"/>
        <v>0</v>
      </c>
      <c r="AA12" s="234">
        <f t="shared" si="4"/>
        <v>0</v>
      </c>
      <c r="AB12" s="234">
        <f t="shared" si="5"/>
        <v>0</v>
      </c>
      <c r="AD12" s="104">
        <f>K12/'6-4續2'!B12*100</f>
        <v>35.372639843431401</v>
      </c>
      <c r="AE12" s="243">
        <f t="shared" si="6"/>
        <v>0</v>
      </c>
      <c r="AF12" s="9">
        <v>61.794745833975803</v>
      </c>
      <c r="AG12" s="234">
        <f t="shared" si="7"/>
        <v>0</v>
      </c>
      <c r="AH12" s="9">
        <v>21.44467980109258</v>
      </c>
      <c r="AI12" s="234">
        <f t="shared" si="8"/>
        <v>0</v>
      </c>
    </row>
    <row r="13" spans="1:35" s="9" customFormat="1" ht="49.7" customHeight="1">
      <c r="A13" s="265" t="s">
        <v>378</v>
      </c>
      <c r="B13" s="112">
        <v>17767288.763999999</v>
      </c>
      <c r="C13" s="107">
        <v>1167288.7639999986</v>
      </c>
      <c r="D13" s="100">
        <v>16600000</v>
      </c>
      <c r="E13" s="100">
        <v>12000000</v>
      </c>
      <c r="F13" s="100">
        <v>12000000</v>
      </c>
      <c r="G13" s="306">
        <v>0</v>
      </c>
      <c r="H13" s="111">
        <v>61.302494001794138</v>
      </c>
      <c r="I13" s="111">
        <v>65.787556346229394</v>
      </c>
      <c r="J13" s="111">
        <v>16.65003804432185</v>
      </c>
      <c r="K13" s="101">
        <v>17600000</v>
      </c>
      <c r="L13" s="111">
        <v>20.711286679821143</v>
      </c>
      <c r="M13" s="111"/>
      <c r="N13" s="233">
        <f>'6-4續2'!B13-'6-3續'!B13</f>
        <v>1167288.7639999986</v>
      </c>
      <c r="O13" s="244">
        <f t="shared" si="0"/>
        <v>0</v>
      </c>
      <c r="P13" s="22">
        <v>18283746.083999999</v>
      </c>
      <c r="R13" s="9">
        <v>61.302494001794138</v>
      </c>
      <c r="S13" s="9">
        <v>65.787556346229394</v>
      </c>
      <c r="T13" s="9">
        <v>16.65003804432185</v>
      </c>
      <c r="U13" s="9">
        <v>17600000</v>
      </c>
      <c r="V13" s="9">
        <v>20.711286679821143</v>
      </c>
      <c r="X13" s="234">
        <f t="shared" si="1"/>
        <v>0</v>
      </c>
      <c r="Y13" s="234">
        <f t="shared" si="2"/>
        <v>0</v>
      </c>
      <c r="Z13" s="234">
        <f t="shared" si="3"/>
        <v>0</v>
      </c>
      <c r="AA13" s="234">
        <f t="shared" si="4"/>
        <v>0</v>
      </c>
      <c r="AB13" s="234">
        <f t="shared" si="5"/>
        <v>0</v>
      </c>
      <c r="AD13" s="104">
        <f>K13/'6-4續2'!B13*100</f>
        <v>20.711286679821143</v>
      </c>
      <c r="AE13" s="243">
        <f t="shared" si="6"/>
        <v>0</v>
      </c>
      <c r="AF13" s="9">
        <v>65.787556346229394</v>
      </c>
      <c r="AG13" s="234">
        <f t="shared" si="7"/>
        <v>0</v>
      </c>
      <c r="AH13" s="9">
        <v>16.65003804432185</v>
      </c>
      <c r="AI13" s="234">
        <f t="shared" si="8"/>
        <v>0</v>
      </c>
    </row>
    <row r="14" spans="1:35" s="9" customFormat="1" ht="49.7" customHeight="1">
      <c r="A14" s="265" t="s">
        <v>181</v>
      </c>
      <c r="B14" s="112">
        <v>23400168.289999992</v>
      </c>
      <c r="C14" s="107">
        <v>5800168.2899999917</v>
      </c>
      <c r="D14" s="101">
        <v>17600000</v>
      </c>
      <c r="E14" s="107">
        <v>20000000</v>
      </c>
      <c r="F14" s="101">
        <v>20000000</v>
      </c>
      <c r="G14" s="181">
        <v>0</v>
      </c>
      <c r="H14" s="111">
        <v>61.018441422342249</v>
      </c>
      <c r="I14" s="111">
        <v>63.15266693608551</v>
      </c>
      <c r="J14" s="111">
        <v>14.523820262642362</v>
      </c>
      <c r="K14" s="101">
        <v>20000000</v>
      </c>
      <c r="L14" s="111">
        <v>22.554402091432916</v>
      </c>
      <c r="M14" s="111"/>
      <c r="N14" s="233">
        <f>'6-4續2'!B14-'6-3續'!B14</f>
        <v>5800168.2899999917</v>
      </c>
      <c r="O14" s="244">
        <f t="shared" si="0"/>
        <v>0</v>
      </c>
      <c r="P14" s="22">
        <v>19426777.603</v>
      </c>
      <c r="R14" s="9">
        <v>61.018441422342249</v>
      </c>
      <c r="S14" s="9">
        <v>63.15266693608551</v>
      </c>
      <c r="T14" s="9">
        <v>14.523820262642362</v>
      </c>
      <c r="U14" s="9">
        <v>20000000</v>
      </c>
      <c r="V14" s="9">
        <v>22.554402091432916</v>
      </c>
      <c r="X14" s="234">
        <f t="shared" si="1"/>
        <v>0</v>
      </c>
      <c r="Y14" s="234">
        <f t="shared" si="2"/>
        <v>0</v>
      </c>
      <c r="Z14" s="234">
        <f t="shared" si="3"/>
        <v>0</v>
      </c>
      <c r="AA14" s="234">
        <f t="shared" si="4"/>
        <v>0</v>
      </c>
      <c r="AB14" s="234">
        <f t="shared" si="5"/>
        <v>0</v>
      </c>
      <c r="AD14" s="104">
        <f>K14/'6-4續2'!B14*100</f>
        <v>22.554402091432916</v>
      </c>
      <c r="AE14" s="243">
        <f t="shared" si="6"/>
        <v>0</v>
      </c>
      <c r="AF14" s="9">
        <v>63.15266693608551</v>
      </c>
      <c r="AG14" s="234">
        <f t="shared" si="7"/>
        <v>0</v>
      </c>
      <c r="AH14" s="9">
        <v>14.523820262642362</v>
      </c>
      <c r="AI14" s="234">
        <f t="shared" si="8"/>
        <v>0</v>
      </c>
    </row>
    <row r="15" spans="1:35" s="232" customFormat="1" ht="49.7" customHeight="1">
      <c r="A15" s="265" t="s">
        <v>517</v>
      </c>
      <c r="B15" s="112">
        <f>SUM(C15:D15)</f>
        <v>23014029.91399999</v>
      </c>
      <c r="C15" s="107">
        <f>'6-4續2'!B15-'6-3續'!B15</f>
        <v>8014029.9139999896</v>
      </c>
      <c r="D15" s="101">
        <v>15000000</v>
      </c>
      <c r="E15" s="107">
        <f>SUM(F15:G15)</f>
        <v>13500000</v>
      </c>
      <c r="F15" s="101">
        <v>13500000</v>
      </c>
      <c r="G15" s="181">
        <v>0</v>
      </c>
      <c r="H15" s="111">
        <f>(('6-3續'!B15-'6-3續'!J15-'6-5 '!P15)/'6-3續'!B15)*100</f>
        <v>61.115830341913181</v>
      </c>
      <c r="I15" s="111">
        <f>'6-3續'!C15/'6-4續2'!B15*100</f>
        <v>60.161028223866708</v>
      </c>
      <c r="J15" s="111">
        <f>'6-3續'!J15/'6-4續2'!B15*100</f>
        <v>16.380052069941868</v>
      </c>
      <c r="K15" s="101">
        <v>18500000</v>
      </c>
      <c r="L15" s="111">
        <f>K15/'6-4續2'!B15*100</f>
        <v>19.454349032487741</v>
      </c>
      <c r="M15" s="111"/>
      <c r="N15" s="233">
        <f>'6-4續2'!B15-'6-3續'!B15</f>
        <v>8014029.9139999896</v>
      </c>
      <c r="O15" s="244">
        <f t="shared" si="0"/>
        <v>0</v>
      </c>
      <c r="P15" s="240">
        <v>18283970.671999998</v>
      </c>
      <c r="Q15" s="234" t="s">
        <v>748</v>
      </c>
      <c r="R15" s="9">
        <v>61.115105225807675</v>
      </c>
      <c r="S15" s="9">
        <v>60.159013443980136</v>
      </c>
      <c r="T15" s="9">
        <v>16.37984415376734</v>
      </c>
      <c r="U15" s="9">
        <v>18500000</v>
      </c>
      <c r="V15" s="9">
        <v>19.454102093478546</v>
      </c>
      <c r="W15" s="9"/>
      <c r="X15" s="234">
        <f t="shared" si="1"/>
        <v>-7.2511610550662908E-4</v>
      </c>
      <c r="Y15" s="234">
        <f t="shared" si="2"/>
        <v>-2.0147798865721711E-3</v>
      </c>
      <c r="Z15" s="234">
        <f t="shared" si="3"/>
        <v>-2.0791617452786681E-4</v>
      </c>
      <c r="AA15" s="234">
        <f t="shared" si="4"/>
        <v>0</v>
      </c>
      <c r="AB15" s="234">
        <f t="shared" si="5"/>
        <v>-2.4693900919459111E-4</v>
      </c>
      <c r="AD15" s="104">
        <f>K15/'6-4續2'!B15*100</f>
        <v>19.454349032487741</v>
      </c>
      <c r="AE15" s="243">
        <f t="shared" si="6"/>
        <v>0</v>
      </c>
      <c r="AF15" s="9">
        <f>'6-3續'!C15/'6-4續2'!B15*100</f>
        <v>60.161028223866708</v>
      </c>
      <c r="AG15" s="234">
        <f t="shared" si="7"/>
        <v>0</v>
      </c>
      <c r="AH15" s="9">
        <v>16.37984415376734</v>
      </c>
      <c r="AI15" s="234">
        <f t="shared" si="8"/>
        <v>-2.0791617452786681E-4</v>
      </c>
    </row>
    <row r="16" spans="1:35" s="9" customFormat="1" ht="49.7" customHeight="1" thickBot="1">
      <c r="A16" s="264" t="s">
        <v>697</v>
      </c>
      <c r="B16" s="112">
        <f>SUM(C16:D16)</f>
        <v>33774022.41399999</v>
      </c>
      <c r="C16" s="107">
        <f>'6-4續2'!B16-'6-3續'!B16</f>
        <v>13774022.41399999</v>
      </c>
      <c r="D16" s="249">
        <v>20000000</v>
      </c>
      <c r="E16" s="107">
        <f>SUM(F16:G16)</f>
        <v>25500000</v>
      </c>
      <c r="F16" s="105">
        <v>25500000</v>
      </c>
      <c r="G16" s="181">
        <v>0</v>
      </c>
      <c r="H16" s="111">
        <f>(('6-3續'!B16-'6-3續'!J16-'6-5 '!P16)/'6-3續'!B16)*100</f>
        <v>57.80075775194031</v>
      </c>
      <c r="I16" s="111">
        <f>'6-3續'!C16/'6-4續2'!B16*100</f>
        <v>55.417787089877592</v>
      </c>
      <c r="J16" s="111">
        <f>'6-3續'!J16/'6-4續2'!B16*100</f>
        <v>17.396850786630637</v>
      </c>
      <c r="K16" s="105">
        <v>24000000</v>
      </c>
      <c r="L16" s="111">
        <f>K16/'6-4續2'!B16*100</f>
        <v>23.011420320225341</v>
      </c>
      <c r="M16" s="241"/>
      <c r="N16" s="233">
        <f>'6-4續2'!B16-'6-3續'!B16</f>
        <v>13774022.41399999</v>
      </c>
      <c r="O16" s="244">
        <f>N16-C16</f>
        <v>0</v>
      </c>
      <c r="P16" s="240">
        <v>20055378.881000001</v>
      </c>
      <c r="Q16" s="235" t="s">
        <v>749</v>
      </c>
      <c r="AD16" s="242"/>
      <c r="AE16" s="242"/>
    </row>
    <row r="17" spans="1:31" s="31" customFormat="1" ht="15" customHeight="1">
      <c r="A17" s="55" t="s">
        <v>873</v>
      </c>
      <c r="B17" s="55"/>
      <c r="C17" s="55"/>
      <c r="D17" s="55"/>
      <c r="E17" s="55"/>
      <c r="F17" s="55"/>
      <c r="G17" s="55" t="s">
        <v>851</v>
      </c>
      <c r="H17" s="55"/>
      <c r="I17" s="55"/>
      <c r="J17" s="55"/>
      <c r="K17" s="55"/>
      <c r="L17" s="55"/>
      <c r="M17" s="35"/>
      <c r="N17" s="35"/>
      <c r="O17" s="35"/>
      <c r="AD17" s="35"/>
      <c r="AE17" s="35"/>
    </row>
    <row r="18" spans="1:31" s="31" customFormat="1" ht="15" customHeight="1">
      <c r="A18" s="35" t="s">
        <v>518</v>
      </c>
      <c r="B18" s="35"/>
      <c r="C18" s="35"/>
      <c r="D18" s="35"/>
      <c r="E18" s="35"/>
      <c r="F18" s="35"/>
      <c r="G18" s="66" t="s">
        <v>119</v>
      </c>
      <c r="H18" s="35"/>
      <c r="I18" s="35"/>
      <c r="J18" s="35"/>
      <c r="K18" s="35"/>
      <c r="L18" s="35"/>
      <c r="M18" s="35"/>
      <c r="N18" s="35"/>
      <c r="O18" s="35"/>
      <c r="AD18" s="35"/>
      <c r="AE18" s="35"/>
    </row>
    <row r="19" spans="1:31" s="31" customFormat="1" ht="15" customHeight="1">
      <c r="A19" s="67" t="s">
        <v>911</v>
      </c>
      <c r="G19" s="66" t="s">
        <v>118</v>
      </c>
    </row>
    <row r="20" spans="1:31" s="47" customFormat="1" ht="15" customHeight="1">
      <c r="A20" s="67" t="s">
        <v>912</v>
      </c>
      <c r="G20" s="66" t="s">
        <v>117</v>
      </c>
    </row>
    <row r="21" spans="1:31" s="47" customFormat="1" ht="15" customHeight="1">
      <c r="A21" s="67" t="s">
        <v>913</v>
      </c>
      <c r="G21" s="66" t="s">
        <v>116</v>
      </c>
    </row>
    <row r="22" spans="1:31" s="47" customFormat="1" ht="15" customHeight="1">
      <c r="A22" s="67"/>
      <c r="G22" s="66" t="s">
        <v>858</v>
      </c>
    </row>
    <row r="23" spans="1:31" s="269" customFormat="1">
      <c r="G23" s="66" t="s">
        <v>860</v>
      </c>
    </row>
    <row r="24" spans="1:31" s="269" customFormat="1">
      <c r="G24" s="66" t="s">
        <v>859</v>
      </c>
    </row>
  </sheetData>
  <sheetProtection formatCells="0" formatRows="0" insertRows="0" deleteRows="0"/>
  <mergeCells count="12">
    <mergeCell ref="E5:E6"/>
    <mergeCell ref="K5:K6"/>
    <mergeCell ref="A2:F2"/>
    <mergeCell ref="G2:L2"/>
    <mergeCell ref="A4:A5"/>
    <mergeCell ref="B4:D4"/>
    <mergeCell ref="E4:F4"/>
    <mergeCell ref="H4:H5"/>
    <mergeCell ref="I4:I5"/>
    <mergeCell ref="J4:J5"/>
    <mergeCell ref="K4:L4"/>
    <mergeCell ref="B5:B6"/>
  </mergeCells>
  <phoneticPr fontId="2" type="noConversion"/>
  <pageMargins left="0.6692913385826772" right="0.6692913385826772" top="0.6692913385826772" bottom="0.6692913385826772" header="0.27559055118110237" footer="0.27559055118110237"/>
  <pageSetup paperSize="9" firstPageNumber="20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20</vt:i4>
      </vt:variant>
      <vt:variant>
        <vt:lpstr>已命名的範圍</vt:lpstr>
      </vt:variant>
      <vt:variant>
        <vt:i4>17</vt:i4>
      </vt:variant>
    </vt:vector>
  </HeadingPairs>
  <TitlesOfParts>
    <vt:vector size="37" baseType="lpstr">
      <vt:lpstr>6-1</vt:lpstr>
      <vt:lpstr>6-2</vt:lpstr>
      <vt:lpstr>6-3</vt:lpstr>
      <vt:lpstr>6-3續</vt:lpstr>
      <vt:lpstr>6-4</vt:lpstr>
      <vt:lpstr>6-4續1</vt:lpstr>
      <vt:lpstr>6-4續2</vt:lpstr>
      <vt:lpstr>6-4續3完</vt:lpstr>
      <vt:lpstr>6-5 </vt:lpstr>
      <vt:lpstr>6-6</vt:lpstr>
      <vt:lpstr>6-6 續 </vt:lpstr>
      <vt:lpstr>6-7</vt:lpstr>
      <vt:lpstr>6-8</vt:lpstr>
      <vt:lpstr>6-8續1</vt:lpstr>
      <vt:lpstr>6-8續2</vt:lpstr>
      <vt:lpstr>6-8續3完</vt:lpstr>
      <vt:lpstr>(6-8)預算外支出_計算</vt:lpstr>
      <vt:lpstr>6-9</vt:lpstr>
      <vt:lpstr>6-9續1</vt:lpstr>
      <vt:lpstr>6-9續2完</vt:lpstr>
      <vt:lpstr>'6-1'!Print_Area</vt:lpstr>
      <vt:lpstr>'6-2'!Print_Area</vt:lpstr>
      <vt:lpstr>'6-3'!Print_Area</vt:lpstr>
      <vt:lpstr>'6-3續'!Print_Area</vt:lpstr>
      <vt:lpstr>'6-4'!Print_Area</vt:lpstr>
      <vt:lpstr>'6-4續1'!Print_Area</vt:lpstr>
      <vt:lpstr>'6-4續3完'!Print_Area</vt:lpstr>
      <vt:lpstr>'6-5 '!Print_Area</vt:lpstr>
      <vt:lpstr>'6-6'!Print_Area</vt:lpstr>
      <vt:lpstr>'6-7'!Print_Area</vt:lpstr>
      <vt:lpstr>'6-8'!Print_Area</vt:lpstr>
      <vt:lpstr>'6-8續1'!Print_Area</vt:lpstr>
      <vt:lpstr>'6-8續2'!Print_Area</vt:lpstr>
      <vt:lpstr>'6-8續3完'!Print_Area</vt:lpstr>
      <vt:lpstr>'6-9'!Print_Area</vt:lpstr>
      <vt:lpstr>'6-9續1'!Print_Area</vt:lpstr>
      <vt:lpstr>'6-9續2完'!Print_Area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H;桃園市政府主計處</dc:creator>
  <cp:lastModifiedBy>choulin293</cp:lastModifiedBy>
  <cp:lastPrinted>2019-09-12T06:02:16Z</cp:lastPrinted>
  <dcterms:created xsi:type="dcterms:W3CDTF">2016-08-03T05:20:56Z</dcterms:created>
  <dcterms:modified xsi:type="dcterms:W3CDTF">2019-09-15T07:42:03Z</dcterms:modified>
</cp:coreProperties>
</file>