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21630" windowHeight="9480" tabRatio="634" activeTab="0"/>
  </bookViews>
  <sheets>
    <sheet name="13-1" sheetId="1" r:id="rId1"/>
    <sheet name="13-1 續1" sheetId="2" r:id="rId2"/>
    <sheet name="13-1 續2" sheetId="3" r:id="rId3"/>
    <sheet name="13-1 續3完" sheetId="4" r:id="rId4"/>
    <sheet name="13-2" sheetId="5" r:id="rId5"/>
    <sheet name="13-3" sheetId="6" r:id="rId6"/>
    <sheet name="13-3 續1" sheetId="7" r:id="rId7"/>
    <sheet name="13-3 續2完" sheetId="8" r:id="rId8"/>
    <sheet name="13-4" sheetId="9" r:id="rId9"/>
    <sheet name="13-5" sheetId="10" r:id="rId10"/>
    <sheet name="13-5 續1" sheetId="11" r:id="rId11"/>
    <sheet name="13-5 續2" sheetId="12" r:id="rId12"/>
    <sheet name="13-5 續3完" sheetId="13" r:id="rId13"/>
    <sheet name="13-6" sheetId="14" r:id="rId14"/>
    <sheet name="13-6 續" sheetId="15" r:id="rId15"/>
    <sheet name="13-7" sheetId="16" r:id="rId16"/>
    <sheet name="13-7 續" sheetId="17" r:id="rId17"/>
  </sheets>
  <definedNames>
    <definedName name="_xlnm.Print_Area" localSheetId="1">'13-1 續1'!$A$1:$U$38</definedName>
    <definedName name="_xlnm.Print_Area" localSheetId="5">'13-3'!$A$1:$AH$28</definedName>
    <definedName name="_xlnm.Print_Area" localSheetId="8">'13-4'!$A$1:$J$20</definedName>
    <definedName name="_xlnm.Print_Area" localSheetId="14">'13-6 續'!$A$1:$N$19</definedName>
    <definedName name="_xlnm.Print_Area" localSheetId="16">'13-7 續'!$A$1:$Z$31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N19" authorId="0">
      <text>
        <r>
          <rPr>
            <b/>
            <sz val="9"/>
            <rFont val="細明體"/>
            <family val="3"/>
          </rPr>
          <t>因為消防署的公務統計報表報送系統只能用-，不能用…，所以消防局報給中央的公務統計報表是用-，但書刊可以改，所以書刊有改成...</t>
        </r>
      </text>
    </comment>
    <comment ref="M19" authorId="0">
      <text>
        <r>
          <rPr>
            <b/>
            <sz val="9"/>
            <rFont val="細明體"/>
            <family val="3"/>
          </rPr>
          <t>因為消防署的公務統計報表報送系統只能用-，不能用…，所以消防局報給中央的公務統計報表是用-，但書刊可以改，所以書刊有改成...</t>
        </r>
      </text>
    </comment>
  </commentList>
</comments>
</file>

<file path=xl/sharedStrings.xml><?xml version="1.0" encoding="utf-8"?>
<sst xmlns="http://schemas.openxmlformats.org/spreadsheetml/2006/main" count="2414" uniqueCount="729">
  <si>
    <t>Year</t>
  </si>
  <si>
    <t>Grand Total</t>
  </si>
  <si>
    <t>Total</t>
  </si>
  <si>
    <t>Gambling</t>
  </si>
  <si>
    <t>-</t>
  </si>
  <si>
    <t>Source : National Police Agency, Ministry of the Interior.</t>
  </si>
  <si>
    <t>Misappro-priation</t>
  </si>
  <si>
    <t>Others</t>
  </si>
  <si>
    <t>Robbery</t>
  </si>
  <si>
    <t>Interference with Public Order</t>
  </si>
  <si>
    <t>Usury</t>
  </si>
  <si>
    <t>Punishment of Smuggling Act</t>
  </si>
  <si>
    <t>Against
Military
Service</t>
  </si>
  <si>
    <t>Counter-feiting Currency</t>
  </si>
  <si>
    <t>Perjury</t>
  </si>
  <si>
    <t>Destruction
of Evidence</t>
  </si>
  <si>
    <t>Malfeasance in Office</t>
  </si>
  <si>
    <t>Escape</t>
  </si>
  <si>
    <t>Concealment and Replacement</t>
  </si>
  <si>
    <t>Cases</t>
  </si>
  <si>
    <t>Persons</t>
  </si>
  <si>
    <t>Unlawful Lagging</t>
  </si>
  <si>
    <t>Civil  Cases</t>
  </si>
  <si>
    <t>-</t>
  </si>
  <si>
    <t>Total</t>
  </si>
  <si>
    <t>Fraudulency</t>
  </si>
  <si>
    <t>Breach of Trust</t>
  </si>
  <si>
    <t>Rape</t>
  </si>
  <si>
    <t>…</t>
  </si>
  <si>
    <t>Pesticide</t>
  </si>
  <si>
    <t>Hectare</t>
  </si>
  <si>
    <t>Estimated
Amount</t>
  </si>
  <si>
    <t>Offenses Known to the Police, Offenses Cleared by the Police, and Offenders</t>
  </si>
  <si>
    <t>Unit : Reported, Resolved / Cases</t>
  </si>
  <si>
    <t>Suspects / Persons</t>
  </si>
  <si>
    <t>Causes of Traffic Accidents (Cases)</t>
  </si>
  <si>
    <t>Deaths</t>
  </si>
  <si>
    <t>Injuries</t>
  </si>
  <si>
    <t>Cons-
truction</t>
  </si>
  <si>
    <t>Injury</t>
  </si>
  <si>
    <t>Fraudulency, Misappropriation and Larceny</t>
  </si>
  <si>
    <t>Offense against Marriage and Family</t>
  </si>
  <si>
    <t>Offense Against Sexual Morality</t>
  </si>
  <si>
    <t>Offense Against Personal Liberty, Reputation, Credit and Personal Privacy</t>
  </si>
  <si>
    <t>Settled</t>
  </si>
  <si>
    <t>Unsettled</t>
  </si>
  <si>
    <t>Unit : Cases , Persons</t>
  </si>
  <si>
    <t>No. of
Mediators,
End of
Year
(Persons)</t>
  </si>
  <si>
    <t>Un-
settled</t>
  </si>
  <si>
    <t>Relative
(Marriage)</t>
  </si>
  <si>
    <t>Commercial Business
(Public Damage)</t>
  </si>
  <si>
    <t>Credit &amp; Debt</t>
  </si>
  <si>
    <t>Unit : Cases</t>
  </si>
  <si>
    <t>Criminal Cases</t>
  </si>
  <si>
    <t>Destruction, Abandonment, and Damage of Public and Other Property</t>
  </si>
  <si>
    <t>Unit : Cases</t>
  </si>
  <si>
    <t>Motor
Vehicle
Theft</t>
  </si>
  <si>
    <t>Serious
Larceny</t>
  </si>
  <si>
    <t>General
Larceny</t>
  </si>
  <si>
    <t>Motorcycle
Theft</t>
  </si>
  <si>
    <t>Serious
Injury</t>
  </si>
  <si>
    <t>General
Injury</t>
  </si>
  <si>
    <t>Murder</t>
  </si>
  <si>
    <t>Negligent
Mans-
laughter</t>
  </si>
  <si>
    <t>Driving
Negligence</t>
  </si>
  <si>
    <t>Grand
Total</t>
  </si>
  <si>
    <t>Offense
Against
Sexual
Morality</t>
  </si>
  <si>
    <t>Co-rape</t>
  </si>
  <si>
    <t>Serious
Intimidation
and
Extortion</t>
  </si>
  <si>
    <t>General
Intimidation
and
Extortion</t>
  </si>
  <si>
    <t>Kidna-
pping
for
Ransom</t>
  </si>
  <si>
    <t>First
Grade
Narcotic
Drugs</t>
  </si>
  <si>
    <t>Second
Grade
Narcotic
Drugs</t>
  </si>
  <si>
    <t>Third
Grade
Narcotic
Drugs</t>
  </si>
  <si>
    <t>Fourth
Grade
Narcotic
Drugs</t>
  </si>
  <si>
    <t>Cyber-
crime</t>
  </si>
  <si>
    <t>Forceful
Taking</t>
  </si>
  <si>
    <t>Occupying
Real
Property</t>
  </si>
  <si>
    <t>Counterfelting
Valuable
Securities</t>
  </si>
  <si>
    <t>Violation
of Forest
Law</t>
  </si>
  <si>
    <t>Violation
of the
Election and
Recall Law</t>
  </si>
  <si>
    <t>Abandon-
ment</t>
  </si>
  <si>
    <t>Grand Total</t>
  </si>
  <si>
    <t>Disturbance of the Peace</t>
  </si>
  <si>
    <t>Violation of Moral Order</t>
  </si>
  <si>
    <t>Interference with Legal Activities</t>
  </si>
  <si>
    <t>Interference with Other's Body or Property</t>
  </si>
  <si>
    <t>Table 13-2. Violation of the Law for Maintaining Social Order</t>
  </si>
  <si>
    <t>Unit : Cases, Persons, NT$1,000</t>
  </si>
  <si>
    <t>Smuggling</t>
  </si>
  <si>
    <t>Public Safety</t>
  </si>
  <si>
    <t>Forging
Instrument
or Seal</t>
  </si>
  <si>
    <t>Malicious
Accusation</t>
  </si>
  <si>
    <t>Agricultural Products</t>
  </si>
  <si>
    <t>Fishery Products</t>
  </si>
  <si>
    <t>Animal Products</t>
  </si>
  <si>
    <t>Tobaccos</t>
  </si>
  <si>
    <t>Alcohols</t>
  </si>
  <si>
    <t>Live Animals</t>
  </si>
  <si>
    <t>Unlawful Alcohol
Production and Sale</t>
  </si>
  <si>
    <t>Brands</t>
  </si>
  <si>
    <t>Copyrights</t>
  </si>
  <si>
    <t>Unlawful Use of National Land
and Mountain Side</t>
  </si>
  <si>
    <t>Other Economic Fraud</t>
  </si>
  <si>
    <t>Drivers Negligence</t>
  </si>
  <si>
    <t>Mechanical Failure</t>
  </si>
  <si>
    <t>Traffic Control
(Equipment) Defects</t>
  </si>
  <si>
    <t>Table 13-4. Cause and Damage of Road Traffic Accidents</t>
  </si>
  <si>
    <t>Table 13-7. Cases of Mediation</t>
  </si>
  <si>
    <t>Table 13-7. Cases of Mediation (Cont.)</t>
  </si>
  <si>
    <t>Inheritance</t>
  </si>
  <si>
    <t>Power of Property
(Real Estate)</t>
  </si>
  <si>
    <t>Sexual
Intercourse
Indecency</t>
  </si>
  <si>
    <t>Relating to Illegally Obtained Property</t>
  </si>
  <si>
    <r>
      <rPr>
        <sz val="9"/>
        <rFont val="華康中黑體"/>
        <family val="3"/>
      </rPr>
      <t>社會治安</t>
    </r>
  </si>
  <si>
    <r>
      <rPr>
        <sz val="8.5"/>
        <rFont val="華康中黑體"/>
        <family val="3"/>
      </rPr>
      <t>發生數：件</t>
    </r>
  </si>
  <si>
    <r>
      <rPr>
        <sz val="8.5"/>
        <rFont val="華康中黑體"/>
        <family val="3"/>
      </rPr>
      <t>單位：破獲數：件</t>
    </r>
  </si>
  <si>
    <r>
      <rPr>
        <sz val="8.5"/>
        <rFont val="華康粗圓體"/>
        <family val="3"/>
      </rPr>
      <t>總計</t>
    </r>
  </si>
  <si>
    <r>
      <rPr>
        <sz val="8.5"/>
        <rFont val="華康粗圓體"/>
        <family val="3"/>
      </rPr>
      <t xml:space="preserve">竊　　　　　盜
</t>
    </r>
    <r>
      <rPr>
        <sz val="8.5"/>
        <rFont val="Arial Narrow"/>
        <family val="2"/>
      </rPr>
      <t xml:space="preserve"> Larceny</t>
    </r>
  </si>
  <si>
    <r>
      <rPr>
        <sz val="8.5"/>
        <rFont val="華康粗圓體"/>
        <family val="3"/>
      </rPr>
      <t>贓物</t>
    </r>
  </si>
  <si>
    <r>
      <rPr>
        <sz val="8.5"/>
        <rFont val="華康粗圓體"/>
        <family val="3"/>
      </rPr>
      <t>賭博</t>
    </r>
  </si>
  <si>
    <r>
      <rPr>
        <sz val="8.5"/>
        <rFont val="華康粗圓體"/>
        <family val="3"/>
      </rPr>
      <t xml:space="preserve">傷　　害
</t>
    </r>
    <r>
      <rPr>
        <sz val="8.5"/>
        <rFont val="Arial Narrow"/>
        <family val="2"/>
      </rPr>
      <t xml:space="preserve"> Injury</t>
    </r>
  </si>
  <si>
    <r>
      <rPr>
        <sz val="8.5"/>
        <rFont val="華康粗圓體"/>
        <family val="3"/>
      </rPr>
      <t xml:space="preserve">詐欺背信
</t>
    </r>
    <r>
      <rPr>
        <sz val="8.5"/>
        <rFont val="Arial Narrow"/>
        <family val="2"/>
      </rPr>
      <t>Offense of Fraudulent, Breach of Trust</t>
    </r>
  </si>
  <si>
    <r>
      <rPr>
        <sz val="8.5"/>
        <rFont val="華康粗圓體"/>
        <family val="3"/>
      </rPr>
      <t>妨害
自由</t>
    </r>
  </si>
  <si>
    <r>
      <rPr>
        <sz val="8.5"/>
        <rFont val="華康粗圓體"/>
        <family val="3"/>
      </rPr>
      <t xml:space="preserve">殺　　人
</t>
    </r>
    <r>
      <rPr>
        <sz val="8.5"/>
        <rFont val="Arial Narrow"/>
        <family val="2"/>
      </rPr>
      <t>Homicide</t>
    </r>
  </si>
  <si>
    <r>
      <rPr>
        <sz val="8.5"/>
        <rFont val="華康粗圓體"/>
        <family val="3"/>
      </rPr>
      <t>駕駛
過失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</si>
  <si>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</si>
  <si>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重大
竊盜</t>
    </r>
  </si>
  <si>
    <r>
      <rPr>
        <sz val="8.5"/>
        <rFont val="華康粗圓體"/>
        <family val="3"/>
      </rPr>
      <t>普通
竊盜</t>
    </r>
  </si>
  <si>
    <r>
      <rPr>
        <sz val="8.5"/>
        <rFont val="華康粗圓體"/>
        <family val="3"/>
      </rPr>
      <t>汽車
竊盜</t>
    </r>
  </si>
  <si>
    <r>
      <rPr>
        <sz val="8.5"/>
        <rFont val="華康粗圓體"/>
        <family val="3"/>
      </rPr>
      <t>機車
竊盜</t>
    </r>
  </si>
  <si>
    <r>
      <rPr>
        <sz val="8.5"/>
        <rFont val="華康粗圓體"/>
        <family val="3"/>
      </rPr>
      <t>重傷害</t>
    </r>
  </si>
  <si>
    <r>
      <rPr>
        <sz val="8.5"/>
        <rFont val="華康粗圓體"/>
        <family val="3"/>
      </rPr>
      <t>一般
傷害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</si>
  <si>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</si>
  <si>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故意
殺人</t>
    </r>
  </si>
  <si>
    <r>
      <rPr>
        <sz val="8.5"/>
        <rFont val="華康粗圓體"/>
        <family val="3"/>
      </rPr>
      <t>過失
殺人</t>
    </r>
  </si>
  <si>
    <r>
      <rPr>
        <sz val="8.5"/>
        <color indexed="8"/>
        <rFont val="華康粗圓體"/>
        <family val="3"/>
      </rPr>
      <t>發生數</t>
    </r>
    <r>
      <rPr>
        <sz val="8.5"/>
        <rFont val="Arial Narrow"/>
        <family val="2"/>
      </rPr>
      <t xml:space="preserve"> Case Reported</t>
    </r>
  </si>
  <si>
    <r>
      <rPr>
        <sz val="8.5"/>
        <color indexed="8"/>
        <rFont val="華康粗圓體"/>
        <family val="3"/>
      </rPr>
      <t>破獲數</t>
    </r>
    <r>
      <rPr>
        <sz val="8.5"/>
        <rFont val="Arial Narrow"/>
        <family val="2"/>
      </rPr>
      <t xml:space="preserve"> Case Resolved</t>
    </r>
  </si>
  <si>
    <r>
      <rPr>
        <sz val="8.5"/>
        <color indexed="8"/>
        <rFont val="華康粗圓體"/>
        <family val="3"/>
      </rPr>
      <t>嫌犯數</t>
    </r>
    <r>
      <rPr>
        <sz val="8.5"/>
        <rFont val="Arial Narrow"/>
        <family val="2"/>
      </rPr>
      <t xml:space="preserve"> Suspects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</si>
  <si>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</si>
  <si>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</si>
  <si>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</si>
  <si>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</si>
  <si>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</si>
  <si>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</si>
  <si>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</si>
  <si>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2013</t>
    </r>
  </si>
  <si>
    <r>
      <rPr>
        <sz val="8.5"/>
        <rFont val="華康中黑體"/>
        <family val="3"/>
      </rPr>
      <t>資料來源：內政部警政署。</t>
    </r>
  </si>
  <si>
    <r>
      <rPr>
        <sz val="8.5"/>
        <rFont val="華康中黑體"/>
        <family val="3"/>
      </rPr>
      <t>嫌犯數：人</t>
    </r>
  </si>
  <si>
    <r>
      <rPr>
        <sz val="8.5"/>
        <rFont val="華康粗圓體"/>
        <family val="3"/>
      </rPr>
      <t>年別</t>
    </r>
  </si>
  <si>
    <r>
      <rPr>
        <sz val="8.5"/>
        <rFont val="華康粗圓體"/>
        <family val="3"/>
      </rPr>
      <t>發生數、破獲數
及嫌疑犯人數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</si>
  <si>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</t>
    </r>
  </si>
  <si>
    <t>Offense Against Personal Liberty</t>
  </si>
  <si>
    <r>
      <rPr>
        <sz val="8.5"/>
        <rFont val="華康粗圓體"/>
        <family val="3"/>
      </rPr>
      <t>妨害婚姻
及家庭</t>
    </r>
  </si>
  <si>
    <r>
      <rPr>
        <sz val="8.5"/>
        <rFont val="華康粗圓體"/>
        <family val="3"/>
      </rPr>
      <t>妨害
風化</t>
    </r>
  </si>
  <si>
    <r>
      <rPr>
        <sz val="8.5"/>
        <rFont val="華康粗圓體"/>
        <family val="3"/>
      </rPr>
      <t>偽造文書印文</t>
    </r>
  </si>
  <si>
    <r>
      <rPr>
        <sz val="8.5"/>
        <rFont val="華康粗圓體"/>
        <family val="3"/>
      </rPr>
      <t>強制
性交</t>
    </r>
  </si>
  <si>
    <r>
      <rPr>
        <sz val="8.5"/>
        <rFont val="華康粗圓體"/>
        <family val="3"/>
      </rPr>
      <t>共同強
制性交</t>
    </r>
  </si>
  <si>
    <r>
      <rPr>
        <sz val="8.5"/>
        <rFont val="華康粗圓體"/>
        <family val="3"/>
      </rPr>
      <t>對幼
性交</t>
    </r>
  </si>
  <si>
    <r>
      <rPr>
        <sz val="8.5"/>
        <rFont val="華康粗圓體"/>
        <family val="3"/>
      </rPr>
      <t>性交
猥褻</t>
    </r>
  </si>
  <si>
    <r>
      <rPr>
        <sz val="8.5"/>
        <rFont val="華康粗圓體"/>
        <family val="3"/>
      </rPr>
      <t>重大恐
嚇取財</t>
    </r>
  </si>
  <si>
    <r>
      <rPr>
        <sz val="8.5"/>
        <rFont val="華康粗圓體"/>
        <family val="3"/>
      </rPr>
      <t>一般恐
嚇取財</t>
    </r>
  </si>
  <si>
    <r>
      <rPr>
        <sz val="8.5"/>
        <rFont val="華康粗圓體"/>
        <family val="3"/>
      </rPr>
      <t>第一級
毒品</t>
    </r>
  </si>
  <si>
    <r>
      <rPr>
        <sz val="8.5"/>
        <rFont val="華康粗圓體"/>
        <family val="3"/>
      </rPr>
      <t>第二級
毒品</t>
    </r>
  </si>
  <si>
    <r>
      <rPr>
        <sz val="8.5"/>
        <rFont val="華康粗圓體"/>
        <family val="3"/>
      </rPr>
      <t>第三級
毒品</t>
    </r>
  </si>
  <si>
    <r>
      <rPr>
        <sz val="8.5"/>
        <rFont val="華康粗圓體"/>
        <family val="3"/>
      </rPr>
      <t>第四級
毒品</t>
    </r>
  </si>
  <si>
    <r>
      <rPr>
        <sz val="8.5"/>
        <rFont val="華康粗圓體"/>
        <family val="3"/>
      </rPr>
      <t>其他</t>
    </r>
  </si>
  <si>
    <t>Offense Against Marriage and Family</t>
  </si>
  <si>
    <t>Sexual Intercourse with Juvenile</t>
  </si>
  <si>
    <r>
      <rPr>
        <sz val="8.5"/>
        <rFont val="華康粗圓體"/>
        <family val="3"/>
      </rPr>
      <t>擄人
勒贖</t>
    </r>
  </si>
  <si>
    <r>
      <rPr>
        <sz val="8.5"/>
        <rFont val="華康粗圓體"/>
        <family val="3"/>
      </rPr>
      <t>侵占</t>
    </r>
  </si>
  <si>
    <r>
      <rPr>
        <sz val="8.5"/>
        <rFont val="華康粗圓體"/>
        <family val="3"/>
      </rPr>
      <t xml:space="preserve">恐嚇取財
</t>
    </r>
    <r>
      <rPr>
        <sz val="8.5"/>
        <rFont val="Arial Narrow"/>
        <family val="2"/>
      </rPr>
      <t>Intimidation and Extortion</t>
    </r>
  </si>
  <si>
    <r>
      <rPr>
        <sz val="8.5"/>
        <rFont val="華康粗圓體"/>
        <family val="3"/>
      </rPr>
      <t xml:space="preserve">違反毒品危害防治條例
</t>
    </r>
    <r>
      <rPr>
        <sz val="8.5"/>
        <rFont val="Arial Narrow"/>
        <family val="2"/>
      </rPr>
      <t>Violation of the Narcotics Endangerment Prevention Act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</si>
  <si>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</si>
  <si>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t>Destruction, Abandon-ment, and Damage of Public and Other's Property</t>
  </si>
  <si>
    <t>Offense Against Public Safety</t>
  </si>
  <si>
    <t>Violation of the Pharmaceutical Affairs Law</t>
  </si>
  <si>
    <t>Against Graves and Corpses</t>
  </si>
  <si>
    <t>Offense Against Reputation</t>
  </si>
  <si>
    <t>Interference with Legal Activities</t>
  </si>
  <si>
    <t>Violation of the Copyright</t>
  </si>
  <si>
    <r>
      <rPr>
        <sz val="9"/>
        <rFont val="華康中黑體"/>
        <family val="3"/>
      </rPr>
      <t>發生數：件</t>
    </r>
  </si>
  <si>
    <r>
      <rPr>
        <sz val="9"/>
        <rFont val="華康中黑體"/>
        <family val="3"/>
      </rPr>
      <t>單位：破獲數：件</t>
    </r>
  </si>
  <si>
    <r>
      <rPr>
        <sz val="8.5"/>
        <rFont val="華康粗圓體"/>
        <family val="3"/>
      </rPr>
      <t>違　反
商標法</t>
    </r>
  </si>
  <si>
    <r>
      <rPr>
        <sz val="8.5"/>
        <rFont val="華康粗圓體"/>
        <family val="3"/>
      </rPr>
      <t>竊佔</t>
    </r>
  </si>
  <si>
    <r>
      <rPr>
        <sz val="8.5"/>
        <rFont val="華康粗圓體"/>
        <family val="3"/>
      </rPr>
      <t>偽　　造
有價證券</t>
    </r>
  </si>
  <si>
    <r>
      <rPr>
        <sz val="8.5"/>
        <rFont val="華康粗圓體"/>
        <family val="3"/>
      </rPr>
      <t>妨害秩序</t>
    </r>
  </si>
  <si>
    <r>
      <rPr>
        <sz val="8.5"/>
        <rFont val="華康粗圓體"/>
        <family val="3"/>
      </rPr>
      <t>違　反
藥事法</t>
    </r>
  </si>
  <si>
    <r>
      <rPr>
        <sz val="8.5"/>
        <rFont val="華康粗圓體"/>
        <family val="3"/>
      </rPr>
      <t>違　反
森林法</t>
    </r>
  </si>
  <si>
    <r>
      <rPr>
        <sz val="8.5"/>
        <rFont val="華康粗圓體"/>
        <family val="3"/>
      </rPr>
      <t>公共危險</t>
    </r>
  </si>
  <si>
    <r>
      <rPr>
        <sz val="8.5"/>
        <rFont val="華康粗圓體"/>
        <family val="3"/>
      </rPr>
      <t>侵　　害
墳墓屍體</t>
    </r>
  </si>
  <si>
    <r>
      <rPr>
        <sz val="8.5"/>
        <rFont val="華康粗圓體"/>
        <family val="3"/>
      </rPr>
      <t>重利</t>
    </r>
  </si>
  <si>
    <r>
      <rPr>
        <sz val="8.5"/>
        <rFont val="華康粗圓體"/>
        <family val="3"/>
      </rPr>
      <t>妨害名譽</t>
    </r>
  </si>
  <si>
    <r>
      <rPr>
        <sz val="8.5"/>
        <rFont val="華康粗圓體"/>
        <family val="3"/>
      </rPr>
      <t>強盜</t>
    </r>
  </si>
  <si>
    <r>
      <rPr>
        <sz val="8.5"/>
        <rFont val="華康粗圓體"/>
        <family val="3"/>
      </rPr>
      <t>搶奪</t>
    </r>
  </si>
  <si>
    <t>Violation
 of the Trademark Law</t>
  </si>
  <si>
    <t>Interfer-ence with Personal Privacy</t>
  </si>
  <si>
    <t>Violation of the Statute Governing the Control over Gun, Ammunition and Knife</t>
  </si>
  <si>
    <t>Violation of the Employment Service Law</t>
  </si>
  <si>
    <r>
      <rPr>
        <sz val="8.5"/>
        <rFont val="華康粗圓體"/>
        <family val="3"/>
      </rPr>
      <t>遺棄</t>
    </r>
  </si>
  <si>
    <r>
      <rPr>
        <sz val="8.5"/>
        <rFont val="華康粗圓體"/>
        <family val="3"/>
      </rPr>
      <t>懲　　治
走私條例</t>
    </r>
  </si>
  <si>
    <r>
      <rPr>
        <sz val="8.5"/>
        <rFont val="華康粗圓體"/>
        <family val="3"/>
      </rPr>
      <t>妨害
兵役</t>
    </r>
  </si>
  <si>
    <r>
      <rPr>
        <sz val="8.5"/>
        <rFont val="華康粗圓體"/>
        <family val="3"/>
      </rPr>
      <t>偽造
貨幣</t>
    </r>
  </si>
  <si>
    <r>
      <rPr>
        <sz val="8.5"/>
        <rFont val="華康粗圓體"/>
        <family val="3"/>
      </rPr>
      <t>偽證</t>
    </r>
  </si>
  <si>
    <r>
      <rPr>
        <sz val="8.5"/>
        <rFont val="華康粗圓體"/>
        <family val="3"/>
      </rPr>
      <t>誣告</t>
    </r>
  </si>
  <si>
    <r>
      <rPr>
        <sz val="8.5"/>
        <rFont val="華康粗圓體"/>
        <family val="3"/>
      </rPr>
      <t>湮滅證據</t>
    </r>
  </si>
  <si>
    <r>
      <rPr>
        <sz val="8.5"/>
        <rFont val="華康粗圓體"/>
        <family val="3"/>
      </rPr>
      <t>瀆職</t>
    </r>
  </si>
  <si>
    <r>
      <rPr>
        <sz val="8.5"/>
        <rFont val="華康粗圓體"/>
        <family val="3"/>
      </rPr>
      <t>脫逃</t>
    </r>
  </si>
  <si>
    <r>
      <rPr>
        <sz val="8.5"/>
        <rFont val="華康粗圓體"/>
        <family val="3"/>
      </rPr>
      <t>藏匿頂替</t>
    </r>
  </si>
  <si>
    <r>
      <rPr>
        <sz val="8.5"/>
        <rFont val="華康粗圓體"/>
        <family val="3"/>
      </rPr>
      <t>違反槍砲彈藥
刀械管制條例</t>
    </r>
  </si>
  <si>
    <r>
      <rPr>
        <sz val="8.5"/>
        <rFont val="華康粗圓體"/>
        <family val="3"/>
      </rPr>
      <t>違反就業
服務法</t>
    </r>
  </si>
  <si>
    <r>
      <rPr>
        <sz val="9"/>
        <rFont val="華康粗圓體"/>
        <family val="3"/>
      </rPr>
      <t xml:space="preserve">年　　　別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</si>
  <si>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 xml:space="preserve">件　數
</t>
    </r>
    <r>
      <rPr>
        <sz val="9"/>
        <rFont val="Arial Narrow"/>
        <family val="2"/>
      </rPr>
      <t>Cases</t>
    </r>
  </si>
  <si>
    <r>
      <rPr>
        <sz val="9"/>
        <rFont val="華康粗圓體"/>
        <family val="3"/>
      </rPr>
      <t xml:space="preserve">人　數
</t>
    </r>
    <r>
      <rPr>
        <sz val="9"/>
        <rFont val="Arial Narrow"/>
        <family val="2"/>
      </rPr>
      <t>Persons</t>
    </r>
  </si>
  <si>
    <r>
      <rPr>
        <sz val="9"/>
        <rFont val="華康中黑體"/>
        <family val="3"/>
      </rPr>
      <t>資料來源：內政部警政署。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</si>
  <si>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13-2</t>
    </r>
    <r>
      <rPr>
        <sz val="12"/>
        <rFont val="華康粗圓體"/>
        <family val="3"/>
      </rPr>
      <t>、違反社會秩序維護法案件</t>
    </r>
  </si>
  <si>
    <r>
      <rPr>
        <sz val="8.5"/>
        <rFont val="華康粗圓體"/>
        <family val="3"/>
      </rPr>
      <t>年　　別</t>
    </r>
  </si>
  <si>
    <r>
      <rPr>
        <sz val="8.5"/>
        <rFont val="華康粗圓體"/>
        <family val="3"/>
      </rPr>
      <t>件數</t>
    </r>
  </si>
  <si>
    <r>
      <rPr>
        <sz val="8.5"/>
        <rFont val="華康粗圓體"/>
        <family val="3"/>
      </rPr>
      <t>人數</t>
    </r>
  </si>
  <si>
    <r>
      <rPr>
        <sz val="8.5"/>
        <rFont val="華康粗圓體"/>
        <family val="3"/>
      </rPr>
      <t>估計
金額</t>
    </r>
  </si>
  <si>
    <r>
      <rPr>
        <sz val="8.5"/>
        <rFont val="華康粗圓體"/>
        <family val="3"/>
      </rPr>
      <t>農產品</t>
    </r>
  </si>
  <si>
    <r>
      <rPr>
        <sz val="8.5"/>
        <rFont val="華康粗圓體"/>
        <family val="3"/>
      </rPr>
      <t>漁產品</t>
    </r>
  </si>
  <si>
    <r>
      <rPr>
        <sz val="8.5"/>
        <rFont val="華康粗圓體"/>
        <family val="3"/>
      </rPr>
      <t>畜產品</t>
    </r>
  </si>
  <si>
    <r>
      <rPr>
        <sz val="8.5"/>
        <rFont val="華康粗圓體"/>
        <family val="3"/>
      </rPr>
      <t>菸</t>
    </r>
  </si>
  <si>
    <r>
      <rPr>
        <sz val="8.5"/>
        <rFont val="華康粗圓體"/>
        <family val="3"/>
      </rPr>
      <t>酒</t>
    </r>
  </si>
  <si>
    <r>
      <rPr>
        <sz val="8.5"/>
        <rFont val="華康粗圓體"/>
        <family val="3"/>
      </rPr>
      <t>動物活體</t>
    </r>
  </si>
  <si>
    <r>
      <rPr>
        <sz val="8.5"/>
        <rFont val="華康粗圓體"/>
        <family val="3"/>
      </rPr>
      <t>其他</t>
    </r>
  </si>
  <si>
    <r>
      <rPr>
        <sz val="8.5"/>
        <rFont val="華康粗圓體"/>
        <family val="3"/>
      </rPr>
      <t>走私</t>
    </r>
  </si>
  <si>
    <r>
      <rPr>
        <sz val="8.5"/>
        <rFont val="華康粗圓體"/>
        <family val="3"/>
      </rPr>
      <t>商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標</t>
    </r>
  </si>
  <si>
    <r>
      <rPr>
        <sz val="8.5"/>
        <rFont val="華康粗圓體"/>
        <family val="3"/>
      </rPr>
      <t>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作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權</t>
    </r>
  </si>
  <si>
    <r>
      <rPr>
        <sz val="8.5"/>
        <rFont val="華康粗圓體"/>
        <family val="3"/>
      </rPr>
      <t>面積</t>
    </r>
  </si>
  <si>
    <r>
      <rPr>
        <sz val="8.5"/>
        <rFont val="華康粗圓體"/>
        <family val="3"/>
      </rPr>
      <t>產製、販賣私劣酒</t>
    </r>
  </si>
  <si>
    <r>
      <rPr>
        <sz val="8.5"/>
        <rFont val="華康粗圓體"/>
        <family val="3"/>
      </rPr>
      <t>盜採砂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土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石</t>
    </r>
  </si>
  <si>
    <r>
      <rPr>
        <sz val="8.5"/>
        <rFont val="華康粗圓體"/>
        <family val="3"/>
      </rPr>
      <t>濫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盜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伐林木</t>
    </r>
  </si>
  <si>
    <r>
      <rPr>
        <sz val="8.5"/>
        <rFont val="華康粗圓體"/>
        <family val="3"/>
      </rPr>
      <t>濫墾林地、山坡地</t>
    </r>
  </si>
  <si>
    <r>
      <rPr>
        <sz val="8.5"/>
        <rFont val="華康粗圓體"/>
        <family val="3"/>
      </rPr>
      <t>其他經濟案件</t>
    </r>
  </si>
  <si>
    <t>Unlawful Collection of Sandstone
(Soil)</t>
  </si>
  <si>
    <t>Passers-by (or Passengers)
Negligence</t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</si>
  <si>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</si>
  <si>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機件故障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</si>
  <si>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</si>
  <si>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死亡</t>
    </r>
  </si>
  <si>
    <r>
      <rPr>
        <sz val="9"/>
        <rFont val="華康粗圓體"/>
        <family val="3"/>
      </rPr>
      <t>受傷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</si>
  <si>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>別</t>
    </r>
  </si>
  <si>
    <r>
      <rPr>
        <sz val="9"/>
        <rFont val="華康粗圓體"/>
        <family val="3"/>
      </rPr>
      <t>汽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機、慢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車
駕駛人過失</t>
    </r>
  </si>
  <si>
    <r>
      <rPr>
        <sz val="9"/>
        <rFont val="華康粗圓體"/>
        <family val="3"/>
      </rPr>
      <t>行人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或乘客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過失</t>
    </r>
  </si>
  <si>
    <r>
      <rPr>
        <sz val="9"/>
        <rFont val="華康粗圓體"/>
        <family val="3"/>
      </rPr>
      <t xml:space="preserve">交通管制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設施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缺陷</t>
    </r>
  </si>
  <si>
    <r>
      <rPr>
        <sz val="9"/>
        <rFont val="華康粗圓體"/>
        <family val="3"/>
      </rPr>
      <t>合計</t>
    </r>
  </si>
  <si>
    <r>
      <rPr>
        <sz val="9"/>
        <rFont val="華康中黑體"/>
        <family val="3"/>
      </rPr>
      <t>單位：件</t>
    </r>
  </si>
  <si>
    <r>
      <rPr>
        <sz val="8"/>
        <rFont val="華康粗圓體"/>
        <family val="3"/>
      </rPr>
      <t xml:space="preserve">年底
調解
委員數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</si>
  <si>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rPr>
        <sz val="8"/>
        <rFont val="華康粗圓體"/>
        <family val="3"/>
      </rPr>
      <t>計</t>
    </r>
  </si>
  <si>
    <r>
      <rPr>
        <sz val="8"/>
        <rFont val="華康粗圓體"/>
        <family val="3"/>
      </rPr>
      <t>成立</t>
    </r>
  </si>
  <si>
    <r>
      <rPr>
        <sz val="8"/>
        <rFont val="華康粗圓體"/>
        <family val="3"/>
      </rPr>
      <t>不成立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</si>
  <si>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13-7</t>
    </r>
    <r>
      <rPr>
        <sz val="12"/>
        <rFont val="華康粗圓體"/>
        <family val="3"/>
      </rPr>
      <t>、辦理調解業務概況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</si>
  <si>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13-7</t>
    </r>
    <r>
      <rPr>
        <sz val="12"/>
        <rFont val="華康粗圓體"/>
        <family val="3"/>
      </rPr>
      <t>、辦理調解業務概況（續）</t>
    </r>
  </si>
  <si>
    <t>Table 13-1. Criminal Cases</t>
  </si>
  <si>
    <t>Table 13-1. Criminal Cases (Cont. 1)</t>
  </si>
  <si>
    <t>Table 13-1. Criminal Cases (Cont. 2)</t>
  </si>
  <si>
    <t>Table 13-1. Criminal Cases (Cont. 3 End)</t>
  </si>
  <si>
    <t>Table 13-3. Economic Frauds (Cont. 1)</t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</si>
  <si>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</si>
  <si>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</si>
  <si>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2014</t>
    </r>
  </si>
  <si>
    <r>
      <rPr>
        <sz val="7"/>
        <rFont val="華康粗圓體"/>
        <family val="3"/>
      </rPr>
      <t>年　　別</t>
    </r>
  </si>
  <si>
    <r>
      <rPr>
        <sz val="7"/>
        <rFont val="華康粗圓體"/>
        <family val="3"/>
      </rPr>
      <t>總　　計</t>
    </r>
  </si>
  <si>
    <r>
      <rPr>
        <sz val="7"/>
        <rFont val="華康粗圓體"/>
        <family val="3"/>
      </rPr>
      <t>計</t>
    </r>
  </si>
  <si>
    <r>
      <rPr>
        <sz val="7"/>
        <rFont val="華康粗圓體"/>
        <family val="3"/>
      </rPr>
      <t>地下錢莊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高利貸放</t>
    </r>
    <r>
      <rPr>
        <sz val="7"/>
        <rFont val="Arial Narrow"/>
        <family val="2"/>
      </rPr>
      <t>)</t>
    </r>
  </si>
  <si>
    <r>
      <rPr>
        <sz val="7"/>
        <rFont val="華康粗圓體"/>
        <family val="3"/>
      </rPr>
      <t>非法討債案件</t>
    </r>
  </si>
  <si>
    <r>
      <rPr>
        <sz val="7"/>
        <rFont val="華康粗圓體"/>
        <family val="3"/>
      </rPr>
      <t>地下通匯</t>
    </r>
  </si>
  <si>
    <r>
      <rPr>
        <sz val="7"/>
        <rFont val="華康粗圓體"/>
        <family val="3"/>
      </rPr>
      <t>件數</t>
    </r>
  </si>
  <si>
    <r>
      <rPr>
        <sz val="7"/>
        <rFont val="華康粗圓體"/>
        <family val="3"/>
      </rPr>
      <t>人數</t>
    </r>
  </si>
  <si>
    <r>
      <rPr>
        <sz val="7"/>
        <rFont val="華康粗圓體"/>
        <family val="3"/>
      </rPr>
      <t>估計
金額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</si>
  <si>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102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2013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</si>
  <si>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103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2014</t>
    </r>
  </si>
  <si>
    <t>-</t>
  </si>
  <si>
    <t>-</t>
  </si>
  <si>
    <t>Violation of the Punishment of Corruption Act</t>
  </si>
  <si>
    <t>Public Safety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</si>
  <si>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</t>
    </r>
  </si>
  <si>
    <t>Table 13-3. Economic Frauds</t>
  </si>
  <si>
    <t>Unit : Cases, Persons, NT$1,000</t>
  </si>
  <si>
    <r>
      <rPr>
        <sz val="7"/>
        <rFont val="華康粗圓體"/>
        <family val="3"/>
      </rPr>
      <t>違反金融</t>
    </r>
  </si>
  <si>
    <t>Violation of Finance</t>
  </si>
  <si>
    <r>
      <rPr>
        <sz val="7"/>
        <rFont val="華康粗圓體"/>
        <family val="3"/>
      </rPr>
      <t>違反公平交易法</t>
    </r>
  </si>
  <si>
    <r>
      <rPr>
        <sz val="7"/>
        <rFont val="華康粗圓體"/>
        <family val="3"/>
      </rPr>
      <t>違法販賣汽柴油</t>
    </r>
  </si>
  <si>
    <r>
      <rPr>
        <sz val="7"/>
        <rFont val="華康粗圓體"/>
        <family val="3"/>
      </rPr>
      <t>偽</t>
    </r>
    <r>
      <rPr>
        <sz val="7"/>
        <rFont val="Arial Narrow"/>
        <family val="2"/>
      </rPr>
      <t xml:space="preserve"> </t>
    </r>
    <r>
      <rPr>
        <sz val="7"/>
        <rFont val="華康粗圓體"/>
        <family val="3"/>
      </rPr>
      <t>造</t>
    </r>
    <r>
      <rPr>
        <sz val="7"/>
        <rFont val="Arial Narrow"/>
        <family val="2"/>
      </rPr>
      <t xml:space="preserve"> </t>
    </r>
    <r>
      <rPr>
        <sz val="7"/>
        <rFont val="華康粗圓體"/>
        <family val="3"/>
      </rPr>
      <t>幣</t>
    </r>
    <r>
      <rPr>
        <sz val="7"/>
        <rFont val="Arial Narrow"/>
        <family val="2"/>
      </rPr>
      <t xml:space="preserve"> </t>
    </r>
    <r>
      <rPr>
        <sz val="7"/>
        <rFont val="華康粗圓體"/>
        <family val="3"/>
      </rPr>
      <t>券</t>
    </r>
  </si>
  <si>
    <r>
      <rPr>
        <sz val="7"/>
        <rFont val="華康粗圓體"/>
        <family val="3"/>
      </rPr>
      <t>行使偽造幣券</t>
    </r>
  </si>
  <si>
    <t>Counterfeit Currency</t>
  </si>
  <si>
    <t>Exercise of
Counterfeit Currency</t>
  </si>
  <si>
    <t>Unlawful Money
Lender (Usury)</t>
  </si>
  <si>
    <t>Illegal Debt Collection</t>
  </si>
  <si>
    <t>Illegal Financial Transaction</t>
  </si>
  <si>
    <t>Violation of the
Fair Trade Law</t>
  </si>
  <si>
    <t>Illegal Sale of
Petroleum and Diesel</t>
  </si>
  <si>
    <t>Estimated
Amount</t>
  </si>
  <si>
    <t>Per-sons</t>
  </si>
  <si>
    <t>Est-imated
Amount</t>
  </si>
  <si>
    <t>Est-imated
Amount</t>
  </si>
  <si>
    <t>Violation of Finance</t>
  </si>
  <si>
    <t>Currency</t>
  </si>
  <si>
    <t xml:space="preserve"> Currency</t>
  </si>
  <si>
    <t>Unlawful Money
Lender (Usury)</t>
  </si>
  <si>
    <t>Illegal Debt Collection</t>
  </si>
  <si>
    <t>Illegal Financial Transaction</t>
  </si>
  <si>
    <t>Violation of the
Fair Trade Law</t>
  </si>
  <si>
    <t>Illegal Sale of
Petroleum and Diesel</t>
  </si>
  <si>
    <r>
      <rPr>
        <sz val="7"/>
        <rFont val="華康粗圓體"/>
        <family val="3"/>
      </rPr>
      <t>件數</t>
    </r>
  </si>
  <si>
    <t>Cases</t>
  </si>
  <si>
    <t>Others</t>
  </si>
  <si>
    <t>Live Animals</t>
  </si>
  <si>
    <t>Alcohols</t>
  </si>
  <si>
    <t>Tobaccos</t>
  </si>
  <si>
    <t>Pesticide</t>
  </si>
  <si>
    <t>Animal Products</t>
  </si>
  <si>
    <t>Table 13-3. Economic Frauds (Cont. 2 End)</t>
  </si>
  <si>
    <t>Infringement of Intellectual Property Right</t>
  </si>
  <si>
    <t>Unlawful Alcohol
Production and Sale</t>
  </si>
  <si>
    <t>…</t>
  </si>
  <si>
    <t xml:space="preserve">           have  the estimated  amount.     </t>
  </si>
  <si>
    <t xml:space="preserve">           amounts are allotted to countries by the proportion, so there is the weird situation that some countries have the non-number of the cases and cheated persons but </t>
  </si>
  <si>
    <t xml:space="preserve">Note : Economic frauds between countries are often broken. The number of cases and persons are calculated in the countries that are affected large. The  estimated  </t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</si>
  <si>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</si>
  <si>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詐欺</t>
    </r>
  </si>
  <si>
    <r>
      <rPr>
        <sz val="8.5"/>
        <rFont val="華康粗圓體"/>
        <family val="3"/>
      </rPr>
      <t>背信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</si>
  <si>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</si>
  <si>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2013</t>
    </r>
  </si>
  <si>
    <r>
      <rPr>
        <sz val="8.5"/>
        <rFont val="華康粗圓體"/>
        <family val="3"/>
      </rPr>
      <t xml:space="preserve">妨害性自主罪
</t>
    </r>
    <r>
      <rPr>
        <sz val="8.5"/>
        <rFont val="Arial Narrow"/>
        <family val="2"/>
      </rPr>
      <t>Offense Against Sexual Autonomy</t>
    </r>
  </si>
  <si>
    <r>
      <rPr>
        <sz val="9"/>
        <rFont val="華康中黑體"/>
        <family val="3"/>
      </rPr>
      <t>嫌犯數：人</t>
    </r>
  </si>
  <si>
    <r>
      <rPr>
        <sz val="8.5"/>
        <rFont val="華康粗圓體"/>
        <family val="3"/>
      </rPr>
      <t>年別</t>
    </r>
  </si>
  <si>
    <r>
      <rPr>
        <sz val="8.5"/>
        <rFont val="華康粗圓體"/>
        <family val="3"/>
      </rPr>
      <t>發生數、破獲數
及嫌疑犯人數</t>
    </r>
  </si>
  <si>
    <r>
      <rPr>
        <sz val="8.5"/>
        <rFont val="華康粗圓體"/>
        <family val="3"/>
      </rPr>
      <t>毀棄
損壞</t>
    </r>
  </si>
  <si>
    <r>
      <rPr>
        <sz val="8.5"/>
        <rFont val="華康粗圓體"/>
        <family val="3"/>
      </rPr>
      <t>妨害
公務</t>
    </r>
  </si>
  <si>
    <r>
      <rPr>
        <sz val="8.5"/>
        <rFont val="華康粗圓體"/>
        <family val="3"/>
      </rPr>
      <t>違反
著作
權法</t>
    </r>
  </si>
  <si>
    <r>
      <rPr>
        <sz val="8.5"/>
        <rFont val="華康粗圓體"/>
        <family val="3"/>
      </rPr>
      <t>妨害
電腦
使用</t>
    </r>
  </si>
  <si>
    <r>
      <rPr>
        <sz val="8.5"/>
        <rFont val="華康粗圓體"/>
        <family val="3"/>
      </rPr>
      <t xml:space="preserve">強盜搶奪
</t>
    </r>
    <r>
      <rPr>
        <sz val="8.5"/>
        <rFont val="Arial Narrow"/>
        <family val="2"/>
      </rPr>
      <t>Robbery &amp; Forceful Taking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</si>
  <si>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、刑事案件（續</t>
    </r>
    <r>
      <rPr>
        <sz val="12"/>
        <rFont val="Arial"/>
        <family val="2"/>
      </rPr>
      <t xml:space="preserve"> </t>
    </r>
    <r>
      <rPr>
        <sz val="5"/>
        <rFont val="Arial"/>
        <family val="2"/>
      </rPr>
      <t xml:space="preserve"> 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</si>
  <si>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rPr>
        <sz val="8.5"/>
        <rFont val="華康粗圓體"/>
        <family val="3"/>
      </rPr>
      <t>違反貪污
治罪條例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</si>
  <si>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、刑事案件（續</t>
    </r>
    <r>
      <rPr>
        <sz val="5"/>
        <rFont val="Arial"/>
        <family val="2"/>
      </rPr>
      <t xml:space="preserve">  </t>
    </r>
    <r>
      <rPr>
        <sz val="12"/>
        <rFont val="Arial"/>
        <family val="2"/>
      </rPr>
      <t xml:space="preserve">3 </t>
    </r>
    <r>
      <rPr>
        <sz val="5"/>
        <rFont val="Arial"/>
        <family val="2"/>
      </rPr>
      <t xml:space="preserve"> </t>
    </r>
    <r>
      <rPr>
        <sz val="12"/>
        <rFont val="華康粗圓體"/>
        <family val="3"/>
      </rPr>
      <t>完）</t>
    </r>
  </si>
  <si>
    <r>
      <rPr>
        <sz val="8.5"/>
        <rFont val="華康粗圓體"/>
        <family val="3"/>
      </rPr>
      <t>偽造
度量衡</t>
    </r>
  </si>
  <si>
    <r>
      <rPr>
        <sz val="8.5"/>
        <rFont val="華康中黑體"/>
        <family val="3"/>
      </rPr>
      <t>嫌犯數：人</t>
    </r>
  </si>
  <si>
    <r>
      <rPr>
        <sz val="8.5"/>
        <rFont val="華康粗圓體"/>
        <family val="3"/>
      </rPr>
      <t>年別</t>
    </r>
  </si>
  <si>
    <r>
      <rPr>
        <sz val="8.5"/>
        <rFont val="華康粗圓體"/>
        <family val="3"/>
      </rPr>
      <t>發生數、破獲數
及嫌疑犯人數</t>
    </r>
  </si>
  <si>
    <r>
      <rPr>
        <sz val="8.5"/>
        <rFont val="華康粗圓體"/>
        <family val="3"/>
      </rPr>
      <t>違　反
選罷法</t>
    </r>
  </si>
  <si>
    <r>
      <rPr>
        <sz val="8.5"/>
        <rFont val="華康粗圓體"/>
        <family val="3"/>
      </rPr>
      <t>妨害
秘密</t>
    </r>
  </si>
  <si>
    <r>
      <rPr>
        <sz val="9"/>
        <rFont val="華康粗圓體"/>
        <family val="3"/>
      </rPr>
      <t>總　　　　計</t>
    </r>
  </si>
  <si>
    <r>
      <rPr>
        <sz val="9"/>
        <rFont val="華康中黑體"/>
        <family val="3"/>
      </rPr>
      <t>單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位：件；人</t>
    </r>
  </si>
  <si>
    <r>
      <rPr>
        <sz val="9"/>
        <rFont val="華康粗圓體"/>
        <family val="3"/>
      </rP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序</t>
    </r>
  </si>
  <si>
    <r>
      <rPr>
        <sz val="9"/>
        <rFont val="華康粗圓體"/>
        <family val="3"/>
      </rP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善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俗</t>
    </r>
  </si>
  <si>
    <r>
      <rPr>
        <sz val="9"/>
        <rFont val="華康粗圓體"/>
        <family val="3"/>
      </rP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務</t>
    </r>
  </si>
  <si>
    <r>
      <rPr>
        <sz val="9"/>
        <rFont val="華康粗圓體"/>
        <family val="3"/>
      </rP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</si>
  <si>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</si>
  <si>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</si>
  <si>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</si>
  <si>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</si>
  <si>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</si>
  <si>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</si>
  <si>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</si>
  <si>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</si>
  <si>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r>
      <rPr>
        <sz val="7"/>
        <rFont val="華康中黑體"/>
        <family val="3"/>
      </rPr>
      <t>單位：件；人；千元</t>
    </r>
  </si>
  <si>
    <r>
      <rPr>
        <sz val="7"/>
        <rFont val="華康粗圓體"/>
        <family val="3"/>
      </rPr>
      <t>違反金融</t>
    </r>
  </si>
  <si>
    <r>
      <rPr>
        <sz val="7"/>
        <rFont val="華康粗圓體"/>
        <family val="3"/>
      </rPr>
      <t>違反公平交易法</t>
    </r>
  </si>
  <si>
    <r>
      <rPr>
        <sz val="7"/>
        <rFont val="華康粗圓體"/>
        <family val="3"/>
      </rPr>
      <t>違法販賣汽柴油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</si>
  <si>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95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2006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</si>
  <si>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96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2007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</si>
  <si>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97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2008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</si>
  <si>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98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2009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</si>
  <si>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99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2010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</si>
  <si>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100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2011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</si>
  <si>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101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2012</t>
    </r>
  </si>
  <si>
    <r>
      <rPr>
        <sz val="7"/>
        <rFont val="華康粗圓體"/>
        <family val="3"/>
      </rPr>
      <t>偽</t>
    </r>
    <r>
      <rPr>
        <sz val="7"/>
        <rFont val="Arial Narrow"/>
        <family val="2"/>
      </rPr>
      <t xml:space="preserve"> </t>
    </r>
    <r>
      <rPr>
        <sz val="7"/>
        <rFont val="華康粗圓體"/>
        <family val="3"/>
      </rPr>
      <t>造</t>
    </r>
    <r>
      <rPr>
        <sz val="7"/>
        <rFont val="Arial Narrow"/>
        <family val="2"/>
      </rPr>
      <t xml:space="preserve"> </t>
    </r>
    <r>
      <rPr>
        <sz val="7"/>
        <rFont val="華康粗圓體"/>
        <family val="3"/>
      </rPr>
      <t>幣</t>
    </r>
    <r>
      <rPr>
        <sz val="7"/>
        <rFont val="Arial Narrow"/>
        <family val="2"/>
      </rPr>
      <t xml:space="preserve"> </t>
    </r>
    <r>
      <rPr>
        <sz val="7"/>
        <rFont val="華康粗圓體"/>
        <family val="3"/>
      </rPr>
      <t>券</t>
    </r>
    <r>
      <rPr>
        <sz val="7"/>
        <rFont val="Arial Narrow"/>
        <family val="2"/>
      </rPr>
      <t xml:space="preserve"> Counterfeit Currency</t>
    </r>
  </si>
  <si>
    <r>
      <rPr>
        <sz val="7"/>
        <rFont val="華康粗圓體"/>
        <family val="3"/>
      </rPr>
      <t>行使偽造幣券</t>
    </r>
    <r>
      <rPr>
        <sz val="7"/>
        <rFont val="Arial Narrow"/>
        <family val="2"/>
      </rPr>
      <t xml:space="preserve"> Exercise of Counterfeit </t>
    </r>
  </si>
  <si>
    <r>
      <rPr>
        <sz val="7"/>
        <rFont val="華康粗圓體"/>
        <family val="3"/>
      </rPr>
      <t>新台幣</t>
    </r>
    <r>
      <rPr>
        <sz val="7"/>
        <rFont val="Arial Narrow"/>
        <family val="2"/>
      </rPr>
      <t xml:space="preserve"> Taiwan Dollar</t>
    </r>
  </si>
  <si>
    <r>
      <rPr>
        <sz val="7"/>
        <rFont val="華康粗圓體"/>
        <family val="3"/>
      </rPr>
      <t>外幣</t>
    </r>
    <r>
      <rPr>
        <sz val="7"/>
        <rFont val="Arial Narrow"/>
        <family val="2"/>
      </rPr>
      <t xml:space="preserve"> Foreign Currency</t>
    </r>
  </si>
  <si>
    <r>
      <rPr>
        <sz val="7"/>
        <rFont val="華康粗圓體"/>
        <family val="3"/>
      </rPr>
      <t>外幣</t>
    </r>
    <r>
      <rPr>
        <sz val="7"/>
        <rFont val="Arial Narrow"/>
        <family val="2"/>
      </rPr>
      <t xml:space="preserve"> Foreign</t>
    </r>
  </si>
  <si>
    <r>
      <rPr>
        <sz val="7"/>
        <rFont val="華康中黑體"/>
        <family val="3"/>
      </rPr>
      <t>說明：經濟案件常有跨縣市破案情形，件數、人數均計算於受影響較大之縣市，估計金額則按照比例分配於各縣市，故可能發生無件</t>
    </r>
  </si>
  <si>
    <r>
      <rPr>
        <sz val="7"/>
        <rFont val="華康中黑體"/>
        <family val="3"/>
      </rPr>
      <t>　　　數、人數卻有金額之情形。</t>
    </r>
  </si>
  <si>
    <r>
      <rPr>
        <sz val="8"/>
        <rFont val="華康中黑體"/>
        <family val="3"/>
      </rPr>
      <t>單位：件；人；千元</t>
    </r>
  </si>
  <si>
    <r>
      <rPr>
        <sz val="8.5"/>
        <rFont val="華康粗圓體"/>
        <family val="3"/>
      </rPr>
      <t>走私</t>
    </r>
  </si>
  <si>
    <r>
      <rPr>
        <sz val="8.5"/>
        <rFont val="華康粗圓體"/>
        <family val="3"/>
      </rPr>
      <t>農藥</t>
    </r>
  </si>
  <si>
    <r>
      <rPr>
        <sz val="8.5"/>
        <rFont val="華康粗圓體"/>
        <family val="3"/>
      </rPr>
      <t>其他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</si>
  <si>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</si>
  <si>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rPr>
        <sz val="8.5"/>
        <rFont val="華康粗圓體"/>
        <family val="3"/>
      </rPr>
      <t>產製、販賣私劣酒</t>
    </r>
  </si>
  <si>
    <r>
      <rPr>
        <sz val="8.5"/>
        <rFont val="華康粗圓體"/>
        <family val="3"/>
      </rPr>
      <t>侵害智慧財產權</t>
    </r>
  </si>
  <si>
    <r>
      <rPr>
        <sz val="8.5"/>
        <rFont val="華康粗圓體"/>
        <family val="3"/>
      </rPr>
      <t>濫墾林地、山坡地</t>
    </r>
  </si>
  <si>
    <r>
      <rPr>
        <sz val="8.5"/>
        <rFont val="華康粗圓體"/>
        <family val="3"/>
      </rPr>
      <t>其他經濟案件</t>
    </r>
  </si>
  <si>
    <r>
      <rPr>
        <sz val="9"/>
        <rFont val="華康中黑體"/>
        <family val="3"/>
      </rPr>
      <t>社會治安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</si>
  <si>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、經濟案件（續</t>
    </r>
    <r>
      <rPr>
        <sz val="5"/>
        <rFont val="Arial"/>
        <family val="2"/>
      </rPr>
      <t xml:space="preserve">  </t>
    </r>
    <r>
      <rPr>
        <sz val="12"/>
        <rFont val="Arial"/>
        <family val="2"/>
      </rPr>
      <t xml:space="preserve">2 </t>
    </r>
    <r>
      <rPr>
        <sz val="5"/>
        <rFont val="Arial"/>
        <family val="2"/>
      </rPr>
      <t xml:space="preserve"> </t>
    </r>
    <r>
      <rPr>
        <sz val="12"/>
        <rFont val="華康粗圓體"/>
        <family val="3"/>
      </rPr>
      <t>完）</t>
    </r>
  </si>
  <si>
    <r>
      <rPr>
        <sz val="8"/>
        <rFont val="華康中黑體"/>
        <family val="3"/>
      </rPr>
      <t>單位：件；人；千元</t>
    </r>
  </si>
  <si>
    <r>
      <rPr>
        <sz val="8.5"/>
        <rFont val="華康粗圓體"/>
        <family val="3"/>
      </rPr>
      <t>盜採砂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土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石</t>
    </r>
  </si>
  <si>
    <r>
      <rPr>
        <sz val="8.5"/>
        <rFont val="華康粗圓體"/>
        <family val="3"/>
      </rPr>
      <t>濫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盜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伐林木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</si>
  <si>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</si>
  <si>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商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標</t>
    </r>
  </si>
  <si>
    <r>
      <rPr>
        <sz val="8.5"/>
        <rFont val="華康粗圓體"/>
        <family val="3"/>
      </rPr>
      <t>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作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權</t>
    </r>
  </si>
  <si>
    <r>
      <rPr>
        <sz val="8.5"/>
        <rFont val="華康粗圓體"/>
        <family val="3"/>
      </rPr>
      <t>估計
金額</t>
    </r>
  </si>
  <si>
    <r>
      <rPr>
        <sz val="8.5"/>
        <rFont val="華康粗圓體"/>
        <family val="3"/>
      </rPr>
      <t xml:space="preserve">侵害智慧財產權
</t>
    </r>
    <r>
      <rPr>
        <sz val="8.5"/>
        <rFont val="Arial Narrow"/>
        <family val="2"/>
      </rPr>
      <t>Infringement of Intellectual Property Right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</si>
  <si>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</si>
  <si>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</si>
  <si>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</si>
  <si>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</si>
  <si>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</si>
  <si>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</si>
  <si>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</si>
  <si>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2013</t>
    </r>
  </si>
  <si>
    <r>
      <rPr>
        <sz val="9"/>
        <rFont val="華康粗圓體"/>
        <family val="3"/>
      </rPr>
      <t>肇　事　原　因（件）</t>
    </r>
  </si>
  <si>
    <r>
      <rPr>
        <sz val="9"/>
        <rFont val="華康粗圓體"/>
        <family val="3"/>
      </rPr>
      <t>死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傷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數（人）
</t>
    </r>
    <r>
      <rPr>
        <sz val="9"/>
        <rFont val="Arial Narrow"/>
        <family val="2"/>
      </rPr>
      <t>Number of Casualties (Persons)</t>
    </r>
  </si>
  <si>
    <r>
      <rPr>
        <sz val="9"/>
        <rFont val="華康中黑體"/>
        <family val="3"/>
      </rPr>
      <t>社會治安</t>
    </r>
  </si>
  <si>
    <r>
      <rPr>
        <sz val="8"/>
        <rFont val="華康粗圓體"/>
        <family val="3"/>
      </rPr>
      <t>計</t>
    </r>
  </si>
  <si>
    <r>
      <rPr>
        <sz val="9"/>
        <rFont val="華康中黑體"/>
        <family val="3"/>
      </rPr>
      <t>資料來源：本府法務局。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</si>
  <si>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</si>
  <si>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</si>
  <si>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</si>
  <si>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</si>
  <si>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</si>
  <si>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</si>
  <si>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</si>
  <si>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2013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</si>
  <si>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2014</t>
    </r>
  </si>
  <si>
    <r>
      <t xml:space="preserve">   </t>
    </r>
    <r>
      <rPr>
        <sz val="8.5"/>
        <rFont val="華康粗圓體"/>
        <family val="3"/>
      </rPr>
      <t>桃園區</t>
    </r>
    <r>
      <rPr>
        <sz val="8.5"/>
        <rFont val="Arial Narrow"/>
        <family val="2"/>
      </rPr>
      <t xml:space="preserve"> Taoyuan District</t>
    </r>
  </si>
  <si>
    <r>
      <t xml:space="preserve">   </t>
    </r>
    <r>
      <rPr>
        <sz val="8.5"/>
        <rFont val="華康粗圓體"/>
        <family val="3"/>
      </rPr>
      <t>中壢區</t>
    </r>
    <r>
      <rPr>
        <sz val="8.5"/>
        <rFont val="Arial Narrow"/>
        <family val="2"/>
      </rPr>
      <t xml:space="preserve"> Zhongli District</t>
    </r>
  </si>
  <si>
    <r>
      <t xml:space="preserve">   </t>
    </r>
    <r>
      <rPr>
        <sz val="8.5"/>
        <rFont val="華康粗圓體"/>
        <family val="3"/>
      </rPr>
      <t>大溪區</t>
    </r>
    <r>
      <rPr>
        <sz val="8.5"/>
        <rFont val="Arial Narrow"/>
        <family val="2"/>
      </rPr>
      <t xml:space="preserve"> Daxi District</t>
    </r>
  </si>
  <si>
    <r>
      <t xml:space="preserve">   </t>
    </r>
    <r>
      <rPr>
        <sz val="8.5"/>
        <rFont val="華康粗圓體"/>
        <family val="3"/>
      </rPr>
      <t>楊梅區</t>
    </r>
    <r>
      <rPr>
        <sz val="8.5"/>
        <rFont val="Arial Narrow"/>
        <family val="2"/>
      </rPr>
      <t xml:space="preserve"> Yangmei District</t>
    </r>
  </si>
  <si>
    <r>
      <t xml:space="preserve">   </t>
    </r>
    <r>
      <rPr>
        <sz val="8.5"/>
        <rFont val="華康粗圓體"/>
        <family val="3"/>
      </rPr>
      <t>蘆竹區</t>
    </r>
    <r>
      <rPr>
        <sz val="8.5"/>
        <rFont val="Arial Narrow"/>
        <family val="2"/>
      </rPr>
      <t xml:space="preserve"> Luzhu District</t>
    </r>
  </si>
  <si>
    <r>
      <t xml:space="preserve">   </t>
    </r>
    <r>
      <rPr>
        <sz val="8.5"/>
        <rFont val="華康粗圓體"/>
        <family val="3"/>
      </rPr>
      <t>大園區</t>
    </r>
    <r>
      <rPr>
        <sz val="8.5"/>
        <rFont val="Arial Narrow"/>
        <family val="2"/>
      </rPr>
      <t xml:space="preserve"> Dayuan District</t>
    </r>
  </si>
  <si>
    <r>
      <t xml:space="preserve">   </t>
    </r>
    <r>
      <rPr>
        <sz val="8.5"/>
        <rFont val="華康粗圓體"/>
        <family val="3"/>
      </rPr>
      <t>龜山區</t>
    </r>
    <r>
      <rPr>
        <sz val="8.5"/>
        <rFont val="Arial Narrow"/>
        <family val="2"/>
      </rPr>
      <t xml:space="preserve"> Guishan District</t>
    </r>
  </si>
  <si>
    <r>
      <t xml:space="preserve">   </t>
    </r>
    <r>
      <rPr>
        <sz val="8.5"/>
        <rFont val="華康粗圓體"/>
        <family val="3"/>
      </rPr>
      <t>八德區</t>
    </r>
    <r>
      <rPr>
        <sz val="8.5"/>
        <rFont val="Arial Narrow"/>
        <family val="2"/>
      </rPr>
      <t xml:space="preserve"> Bade District</t>
    </r>
  </si>
  <si>
    <r>
      <t xml:space="preserve">   </t>
    </r>
    <r>
      <rPr>
        <sz val="8.5"/>
        <rFont val="華康粗圓體"/>
        <family val="3"/>
      </rPr>
      <t>龍潭區</t>
    </r>
    <r>
      <rPr>
        <sz val="8.5"/>
        <rFont val="Arial Narrow"/>
        <family val="2"/>
      </rPr>
      <t xml:space="preserve"> Longtan District</t>
    </r>
  </si>
  <si>
    <r>
      <t xml:space="preserve">   </t>
    </r>
    <r>
      <rPr>
        <sz val="8.5"/>
        <rFont val="華康粗圓體"/>
        <family val="3"/>
      </rPr>
      <t>平鎮區</t>
    </r>
    <r>
      <rPr>
        <sz val="8.5"/>
        <rFont val="Arial Narrow"/>
        <family val="2"/>
      </rPr>
      <t xml:space="preserve"> Pingzhen District</t>
    </r>
  </si>
  <si>
    <r>
      <t xml:space="preserve">   </t>
    </r>
    <r>
      <rPr>
        <sz val="8.5"/>
        <rFont val="華康粗圓體"/>
        <family val="3"/>
      </rPr>
      <t>新屋區</t>
    </r>
    <r>
      <rPr>
        <sz val="8.5"/>
        <rFont val="Arial Narrow"/>
        <family val="2"/>
      </rPr>
      <t xml:space="preserve"> Xinwu District</t>
    </r>
  </si>
  <si>
    <r>
      <t xml:space="preserve">   </t>
    </r>
    <r>
      <rPr>
        <sz val="8.5"/>
        <rFont val="華康粗圓體"/>
        <family val="3"/>
      </rPr>
      <t>觀音區</t>
    </r>
    <r>
      <rPr>
        <sz val="8.5"/>
        <rFont val="Arial Narrow"/>
        <family val="2"/>
      </rPr>
      <t xml:space="preserve"> Guanyin District</t>
    </r>
  </si>
  <si>
    <r>
      <t xml:space="preserve">   </t>
    </r>
    <r>
      <rPr>
        <sz val="8.5"/>
        <rFont val="華康粗圓體"/>
        <family val="3"/>
      </rPr>
      <t>復興區</t>
    </r>
    <r>
      <rPr>
        <sz val="8.5"/>
        <rFont val="Arial Narrow"/>
        <family val="2"/>
      </rPr>
      <t xml:space="preserve"> Fuxing District</t>
    </r>
  </si>
  <si>
    <r>
      <rPr>
        <sz val="8.5"/>
        <rFont val="華康粗圓體"/>
        <family val="3"/>
      </rPr>
      <t>結案件數總計</t>
    </r>
  </si>
  <si>
    <r>
      <rPr>
        <sz val="8.5"/>
        <rFont val="華康粗圓體"/>
        <family val="3"/>
      </rPr>
      <t>民事結案件數</t>
    </r>
  </si>
  <si>
    <r>
      <rPr>
        <sz val="8.5"/>
        <rFont val="華康粗圓體"/>
        <family val="3"/>
      </rPr>
      <t>合計</t>
    </r>
  </si>
  <si>
    <r>
      <rPr>
        <sz val="8.5"/>
        <rFont val="華康粗圓體"/>
        <family val="3"/>
      </rPr>
      <t>債權、債務</t>
    </r>
  </si>
  <si>
    <r>
      <rPr>
        <sz val="8.5"/>
        <rFont val="華康粗圓體"/>
        <family val="3"/>
      </rPr>
      <t>營建工程</t>
    </r>
  </si>
  <si>
    <r>
      <rPr>
        <sz val="8.5"/>
        <rFont val="華康粗圓體"/>
        <family val="3"/>
      </rPr>
      <t>物權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房地產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</si>
  <si>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親屬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婚姻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</si>
  <si>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繼承</t>
    </r>
  </si>
  <si>
    <r>
      <rPr>
        <sz val="8.5"/>
        <rFont val="華康粗圓體"/>
        <family val="3"/>
      </rPr>
      <t>商事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公害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</si>
  <si>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成立</t>
    </r>
  </si>
  <si>
    <r>
      <rPr>
        <sz val="8.5"/>
        <rFont val="華康粗圓體"/>
        <family val="3"/>
      </rPr>
      <t>不成立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</si>
  <si>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</si>
  <si>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</si>
  <si>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</si>
  <si>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</si>
  <si>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</si>
  <si>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</si>
  <si>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</si>
  <si>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</si>
  <si>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2014</t>
    </r>
  </si>
  <si>
    <r>
      <t xml:space="preserve">   </t>
    </r>
    <r>
      <rPr>
        <sz val="9"/>
        <rFont val="華康粗圓體"/>
        <family val="3"/>
      </rPr>
      <t>桃園區</t>
    </r>
    <r>
      <rPr>
        <sz val="9"/>
        <rFont val="Arial Narrow"/>
        <family val="2"/>
      </rPr>
      <t xml:space="preserve"> Taoyuan District</t>
    </r>
  </si>
  <si>
    <r>
      <t xml:space="preserve">   </t>
    </r>
    <r>
      <rPr>
        <sz val="9"/>
        <rFont val="華康粗圓體"/>
        <family val="3"/>
      </rPr>
      <t>中壢區</t>
    </r>
    <r>
      <rPr>
        <sz val="9"/>
        <rFont val="Arial Narrow"/>
        <family val="2"/>
      </rPr>
      <t xml:space="preserve"> Zhongli District</t>
    </r>
  </si>
  <si>
    <r>
      <t xml:space="preserve">   </t>
    </r>
    <r>
      <rPr>
        <sz val="9"/>
        <rFont val="華康粗圓體"/>
        <family val="3"/>
      </rPr>
      <t>大溪區</t>
    </r>
    <r>
      <rPr>
        <sz val="9"/>
        <rFont val="Arial Narrow"/>
        <family val="2"/>
      </rPr>
      <t xml:space="preserve"> Daxi District</t>
    </r>
  </si>
  <si>
    <r>
      <t xml:space="preserve">   </t>
    </r>
    <r>
      <rPr>
        <sz val="9"/>
        <rFont val="華康粗圓體"/>
        <family val="3"/>
      </rPr>
      <t>楊梅區</t>
    </r>
    <r>
      <rPr>
        <sz val="9"/>
        <rFont val="Arial Narrow"/>
        <family val="2"/>
      </rPr>
      <t xml:space="preserve"> Yangmei District</t>
    </r>
  </si>
  <si>
    <r>
      <t xml:space="preserve">   </t>
    </r>
    <r>
      <rPr>
        <sz val="9"/>
        <rFont val="華康粗圓體"/>
        <family val="3"/>
      </rPr>
      <t>蘆竹區</t>
    </r>
    <r>
      <rPr>
        <sz val="9"/>
        <rFont val="Arial Narrow"/>
        <family val="2"/>
      </rPr>
      <t xml:space="preserve"> Luzhu District</t>
    </r>
  </si>
  <si>
    <r>
      <t xml:space="preserve">   </t>
    </r>
    <r>
      <rPr>
        <sz val="9"/>
        <rFont val="華康粗圓體"/>
        <family val="3"/>
      </rPr>
      <t>大園區</t>
    </r>
    <r>
      <rPr>
        <sz val="9"/>
        <rFont val="Arial Narrow"/>
        <family val="2"/>
      </rPr>
      <t xml:space="preserve"> Dayuan District</t>
    </r>
  </si>
  <si>
    <r>
      <t xml:space="preserve">   </t>
    </r>
    <r>
      <rPr>
        <sz val="9"/>
        <rFont val="華康粗圓體"/>
        <family val="3"/>
      </rPr>
      <t>龜山區</t>
    </r>
    <r>
      <rPr>
        <sz val="9"/>
        <rFont val="Arial Narrow"/>
        <family val="2"/>
      </rPr>
      <t xml:space="preserve"> Guishan District</t>
    </r>
  </si>
  <si>
    <r>
      <t xml:space="preserve">   </t>
    </r>
    <r>
      <rPr>
        <sz val="9"/>
        <rFont val="華康粗圓體"/>
        <family val="3"/>
      </rPr>
      <t>八德區</t>
    </r>
    <r>
      <rPr>
        <sz val="9"/>
        <rFont val="Arial Narrow"/>
        <family val="2"/>
      </rPr>
      <t xml:space="preserve"> Bade District</t>
    </r>
  </si>
  <si>
    <r>
      <t xml:space="preserve">   </t>
    </r>
    <r>
      <rPr>
        <sz val="9"/>
        <rFont val="華康粗圓體"/>
        <family val="3"/>
      </rPr>
      <t>龍潭區</t>
    </r>
    <r>
      <rPr>
        <sz val="9"/>
        <rFont val="Arial Narrow"/>
        <family val="2"/>
      </rPr>
      <t xml:space="preserve"> Longtan District</t>
    </r>
  </si>
  <si>
    <r>
      <t xml:space="preserve">   </t>
    </r>
    <r>
      <rPr>
        <sz val="9"/>
        <rFont val="華康粗圓體"/>
        <family val="3"/>
      </rPr>
      <t>平鎮區</t>
    </r>
    <r>
      <rPr>
        <sz val="9"/>
        <rFont val="Arial Narrow"/>
        <family val="2"/>
      </rPr>
      <t xml:space="preserve"> Pingzhen District</t>
    </r>
  </si>
  <si>
    <r>
      <t xml:space="preserve">  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Xinwu District</t>
    </r>
  </si>
  <si>
    <r>
      <t xml:space="preserve">   </t>
    </r>
    <r>
      <rPr>
        <sz val="9"/>
        <rFont val="華康粗圓體"/>
        <family val="3"/>
      </rPr>
      <t>觀音區</t>
    </r>
    <r>
      <rPr>
        <sz val="9"/>
        <rFont val="Arial Narrow"/>
        <family val="2"/>
      </rPr>
      <t xml:space="preserve"> Guanyin District</t>
    </r>
  </si>
  <si>
    <r>
      <t xml:space="preserve">  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Fuxing District</t>
    </r>
  </si>
  <si>
    <r>
      <rPr>
        <sz val="9"/>
        <rFont val="華康粗圓體"/>
        <family val="3"/>
      </rPr>
      <t>刑事結案件數</t>
    </r>
  </si>
  <si>
    <r>
      <rPr>
        <sz val="9"/>
        <rFont val="華康粗圓體"/>
        <family val="3"/>
      </rPr>
      <t>傷害</t>
    </r>
  </si>
  <si>
    <r>
      <rPr>
        <sz val="9"/>
        <rFont val="華康粗圓體"/>
        <family val="3"/>
      </rPr>
      <t>毀棄損壞</t>
    </r>
  </si>
  <si>
    <r>
      <rPr>
        <sz val="9"/>
        <rFont val="華康粗圓體"/>
        <family val="3"/>
      </rPr>
      <t>妨害婚姻及家庭</t>
    </r>
  </si>
  <si>
    <r>
      <rPr>
        <sz val="9"/>
        <rFont val="華康粗圓體"/>
        <family val="3"/>
      </rPr>
      <t>妨　害　風　化</t>
    </r>
  </si>
  <si>
    <r>
      <rPr>
        <sz val="9"/>
        <rFont val="華康粗圓體"/>
        <family val="3"/>
      </rPr>
      <t>妨害自由名譽
信用及秘密</t>
    </r>
  </si>
  <si>
    <r>
      <rPr>
        <sz val="9"/>
        <rFont val="華康粗圓體"/>
        <family val="3"/>
      </rPr>
      <t>其　　　　　他</t>
    </r>
  </si>
  <si>
    <t>Counter-feiting Weights and Measures</t>
  </si>
  <si>
    <t>Estimated
Amount</t>
  </si>
  <si>
    <t>Unlawful Lagging</t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</si>
  <si>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>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</si>
  <si>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2015</t>
    </r>
  </si>
  <si>
    <t>-</t>
  </si>
  <si>
    <t>-</t>
  </si>
  <si>
    <t>-</t>
  </si>
  <si>
    <t>-</t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</si>
  <si>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</si>
  <si>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</si>
  <si>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</si>
  <si>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2015</t>
    </r>
  </si>
  <si>
    <r>
      <rPr>
        <sz val="7"/>
        <rFont val="華康粗圓體"/>
        <family val="3"/>
      </rPr>
      <t>民國</t>
    </r>
    <r>
      <rPr>
        <sz val="7"/>
        <rFont val="Arial Narrow"/>
        <family val="2"/>
      </rPr>
      <t>104</t>
    </r>
    <r>
      <rPr>
        <sz val="7"/>
        <rFont val="華康粗圓體"/>
        <family val="3"/>
      </rPr>
      <t xml:space="preserve">年
</t>
    </r>
    <r>
      <rPr>
        <sz val="7"/>
        <rFont val="Arial Narrow"/>
        <family val="2"/>
      </rPr>
      <t>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</si>
  <si>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</si>
  <si>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2015</t>
    </r>
  </si>
  <si>
    <t>-</t>
  </si>
  <si>
    <t>-</t>
  </si>
  <si>
    <t>-</t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</si>
  <si>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384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</si>
  <si>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1,079</t>
    </r>
  </si>
  <si>
    <t xml:space="preserve">              -</t>
  </si>
  <si>
    <t xml:space="preserve">             -</t>
  </si>
  <si>
    <t>資料來源：本府警察局。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</si>
  <si>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13-4</t>
    </r>
    <r>
      <rPr>
        <sz val="12"/>
        <rFont val="華康粗圓體"/>
        <family val="3"/>
      </rPr>
      <t>、道路交通事故原因及損傷</t>
    </r>
  </si>
  <si>
    <t>資料來源：內政部警政署。</t>
  </si>
  <si>
    <t xml:space="preserve">             on the scene or within 24 hours. Category A2 accidents included that caused injuries or death after 24 hours.</t>
  </si>
  <si>
    <t xml:space="preserve">Note : 1.Figures in the form included category A1 and A2 traffic accidents. Category A1 accidents included that caused death </t>
  </si>
  <si>
    <t xml:space="preserve">          2."Death" in the form only included death of category A1 accidents, that death were caused on the scene or within 24 hours.</t>
  </si>
  <si>
    <t>Source : Police Department , Taoyuan City Gov.</t>
  </si>
  <si>
    <t>Source : Department of Legal Affairs, Taoyuan City Gov.</t>
  </si>
  <si>
    <t>Source : National Police Agency, Ministry of the Interior.</t>
  </si>
  <si>
    <r>
      <t xml:space="preserve">                 </t>
    </r>
    <r>
      <rPr>
        <sz val="9"/>
        <rFont val="細明體"/>
        <family val="3"/>
      </rPr>
      <t>人員受傷或超過</t>
    </r>
    <r>
      <rPr>
        <sz val="9"/>
        <rFont val="Arial Narrow"/>
        <family val="2"/>
      </rPr>
      <t>24</t>
    </r>
    <r>
      <rPr>
        <sz val="9"/>
        <rFont val="細明體"/>
        <family val="3"/>
      </rPr>
      <t>小時死亡之交通事故。</t>
    </r>
  </si>
  <si>
    <r>
      <rPr>
        <sz val="9"/>
        <rFont val="華康中黑體"/>
        <family val="3"/>
      </rPr>
      <t>說明：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本表含</t>
    </r>
    <r>
      <rPr>
        <sz val="9"/>
        <rFont val="Arial Narrow"/>
        <family val="2"/>
      </rPr>
      <t>A1</t>
    </r>
    <r>
      <rPr>
        <sz val="9"/>
        <rFont val="華康中黑體"/>
        <family val="3"/>
      </rPr>
      <t>及</t>
    </r>
    <r>
      <rPr>
        <sz val="9"/>
        <rFont val="Arial Narrow"/>
        <family val="2"/>
      </rPr>
      <t>A2</t>
    </r>
    <r>
      <rPr>
        <sz val="9"/>
        <rFont val="華康中黑體"/>
        <family val="3"/>
      </rPr>
      <t>類交通事故，</t>
    </r>
    <r>
      <rPr>
        <sz val="9"/>
        <rFont val="Arial Narrow"/>
        <family val="2"/>
      </rPr>
      <t>A1</t>
    </r>
    <r>
      <rPr>
        <sz val="9"/>
        <rFont val="華康中黑體"/>
        <family val="3"/>
      </rPr>
      <t>類係指造成人員當場或</t>
    </r>
    <r>
      <rPr>
        <sz val="9"/>
        <rFont val="Arial Narrow"/>
        <family val="2"/>
      </rPr>
      <t>24</t>
    </r>
    <r>
      <rPr>
        <sz val="9"/>
        <rFont val="華康中黑體"/>
        <family val="3"/>
      </rPr>
      <t>小時內死亡之交通事故，</t>
    </r>
    <r>
      <rPr>
        <sz val="9"/>
        <rFont val="Arial Narrow"/>
        <family val="2"/>
      </rPr>
      <t>A2</t>
    </r>
    <r>
      <rPr>
        <sz val="9"/>
        <rFont val="華康中黑體"/>
        <family val="3"/>
      </rPr>
      <t>類係指造成</t>
    </r>
  </si>
  <si>
    <r>
      <rPr>
        <sz val="8"/>
        <rFont val="華康粗圓體"/>
        <family val="3"/>
      </rPr>
      <t xml:space="preserve">年及區別
</t>
    </r>
    <r>
      <rPr>
        <sz val="8"/>
        <rFont val="Arial Narrow"/>
        <family val="2"/>
      </rPr>
      <t>Year &amp;  District</t>
    </r>
  </si>
  <si>
    <r>
      <rPr>
        <sz val="9"/>
        <rFont val="華康粗圓體"/>
        <family val="3"/>
      </rPr>
      <t xml:space="preserve">年及區別
</t>
    </r>
    <r>
      <rPr>
        <sz val="9"/>
        <rFont val="華康粗圓體"/>
        <family val="3"/>
      </rPr>
      <t xml:space="preserve">
</t>
    </r>
    <r>
      <rPr>
        <sz val="9"/>
        <rFont val="Arial Narrow"/>
        <family val="2"/>
      </rPr>
      <t>Year &amp;  District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</si>
  <si>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607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</si>
  <si>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1,307</t>
    </r>
  </si>
  <si>
    <r>
      <t xml:space="preserve">              2.</t>
    </r>
    <r>
      <rPr>
        <sz val="9"/>
        <rFont val="細明體"/>
        <family val="3"/>
      </rPr>
      <t>本表死亡人數僅計因道路交通事故造成人員當場或</t>
    </r>
    <r>
      <rPr>
        <sz val="9"/>
        <rFont val="Arial Narrow"/>
        <family val="2"/>
      </rPr>
      <t>24</t>
    </r>
    <r>
      <rPr>
        <sz val="9"/>
        <rFont val="細明體"/>
        <family val="3"/>
      </rPr>
      <t>小時內死亡</t>
    </r>
    <r>
      <rPr>
        <sz val="9"/>
        <rFont val="Arial Narrow"/>
        <family val="2"/>
      </rPr>
      <t>(A1</t>
    </r>
    <r>
      <rPr>
        <sz val="9"/>
        <rFont val="細明體"/>
        <family val="3"/>
      </rPr>
      <t>類</t>
    </r>
    <r>
      <rPr>
        <sz val="9"/>
        <rFont val="Arial Narrow"/>
        <family val="2"/>
      </rPr>
      <t>)</t>
    </r>
    <r>
      <rPr>
        <sz val="9"/>
        <rFont val="細明體"/>
        <family val="3"/>
      </rPr>
      <t>人數。</t>
    </r>
  </si>
  <si>
    <t>Source : Fire Department, Taoyuan City Gov.</t>
  </si>
  <si>
    <r>
      <rPr>
        <sz val="9"/>
        <rFont val="華康中黑體"/>
        <family val="3"/>
      </rPr>
      <t>資料來源：本府消防局。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</si>
  <si>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</si>
  <si>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</si>
  <si>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</si>
  <si>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</si>
  <si>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</si>
  <si>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</si>
  <si>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</si>
  <si>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</si>
  <si>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</si>
  <si>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</si>
  <si>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</si>
  <si>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Superhigh Presser</t>
  </si>
  <si>
    <t>Pumper</t>
  </si>
  <si>
    <t>Foam</t>
  </si>
  <si>
    <t>Reservoir</t>
  </si>
  <si>
    <t>Tanker</t>
  </si>
  <si>
    <t>Chemical</t>
  </si>
  <si>
    <t>Ladder</t>
  </si>
  <si>
    <t xml:space="preserve">Total </t>
  </si>
  <si>
    <t>Volunteer Fire Fighters</t>
  </si>
  <si>
    <t>No. of Firemen</t>
  </si>
  <si>
    <t>Total</t>
  </si>
  <si>
    <t>End of Year</t>
  </si>
  <si>
    <r>
      <rPr>
        <sz val="9"/>
        <rFont val="華康粗圓體"/>
        <family val="3"/>
      </rPr>
      <t>超高壓
消防車</t>
    </r>
  </si>
  <si>
    <r>
      <rPr>
        <sz val="9"/>
        <rFont val="華康粗圓體"/>
        <family val="3"/>
      </rPr>
      <t>幫浦
消防車</t>
    </r>
  </si>
  <si>
    <r>
      <rPr>
        <sz val="9"/>
        <rFont val="華康粗圓體"/>
        <family val="3"/>
      </rPr>
      <t>泡沫
消防車</t>
    </r>
  </si>
  <si>
    <r>
      <rPr>
        <sz val="9"/>
        <rFont val="華康粗圓體"/>
        <family val="3"/>
      </rPr>
      <t>水庫
消防車</t>
    </r>
  </si>
  <si>
    <r>
      <rPr>
        <sz val="9"/>
        <rFont val="華康粗圓體"/>
        <family val="3"/>
      </rPr>
      <t>水箱
消防車</t>
    </r>
  </si>
  <si>
    <r>
      <rPr>
        <sz val="9"/>
        <rFont val="華康粗圓體"/>
        <family val="3"/>
      </rPr>
      <t>化學
消防車</t>
    </r>
  </si>
  <si>
    <r>
      <rPr>
        <sz val="9"/>
        <rFont val="華康粗圓體"/>
        <family val="3"/>
      </rPr>
      <t>雲梯
消防車</t>
    </r>
  </si>
  <si>
    <r>
      <rPr>
        <sz val="9"/>
        <rFont val="華康粗圓體"/>
        <family val="3"/>
      </rPr>
      <t>義消人數</t>
    </r>
  </si>
  <si>
    <r>
      <rPr>
        <sz val="9"/>
        <rFont val="華康粗圓體"/>
        <family val="3"/>
      </rPr>
      <t>消防人力</t>
    </r>
  </si>
  <si>
    <r>
      <rPr>
        <sz val="9"/>
        <rFont val="華康粗圓體"/>
        <family val="3"/>
      </rPr>
      <t>合計</t>
    </r>
  </si>
  <si>
    <t>Fire Engines Car (Cars)</t>
  </si>
  <si>
    <t>Fire Fighters (Persons)</t>
  </si>
  <si>
    <r>
      <rPr>
        <sz val="9"/>
        <rFont val="華康粗圓體"/>
        <family val="3"/>
      </rPr>
      <t>消防車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</si>
  <si>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消防人員數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</si>
  <si>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別</t>
    </r>
  </si>
  <si>
    <t>Table 13-5. Fire Fighters and Facilities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</si>
  <si>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、消防人力及裝備</t>
    </r>
  </si>
  <si>
    <t>Public Safety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</si>
  <si>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</si>
  <si>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</si>
  <si>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</si>
  <si>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</si>
  <si>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t>Fire Fighting
Rescue
Motorcycles</t>
  </si>
  <si>
    <t>Off-road
Vehicles</t>
  </si>
  <si>
    <t>Fire
Guard
Cars</t>
  </si>
  <si>
    <t>On-site Fire
Investigation
Cars</t>
  </si>
  <si>
    <t>Chemical
Disaster
Disposal Trucks</t>
  </si>
  <si>
    <t>Disaster
Perambulator
Cars</t>
  </si>
  <si>
    <t>Amphibious
Cars</t>
  </si>
  <si>
    <t>Directing
Vehicles</t>
  </si>
  <si>
    <t>Air
Compression
Vehicles</t>
  </si>
  <si>
    <t>Lighting
Vehicles</t>
  </si>
  <si>
    <t>Smoke
Exhausting
Vehicles</t>
  </si>
  <si>
    <t>Rescue Fire Engines</t>
  </si>
  <si>
    <r>
      <rPr>
        <sz val="9"/>
        <rFont val="華康粗圓體"/>
        <family val="3"/>
      </rPr>
      <t>消防救災
機車</t>
    </r>
  </si>
  <si>
    <r>
      <rPr>
        <sz val="9"/>
        <rFont val="華康粗圓體"/>
        <family val="3"/>
      </rPr>
      <t>消防救災
越野車</t>
    </r>
  </si>
  <si>
    <r>
      <rPr>
        <sz val="9"/>
        <rFont val="華康粗圓體"/>
        <family val="3"/>
      </rPr>
      <t>消防
警備車</t>
    </r>
  </si>
  <si>
    <r>
      <rPr>
        <sz val="9"/>
        <rFont val="華康粗圓體"/>
        <family val="3"/>
      </rPr>
      <t>火災現場
勘驗車</t>
    </r>
  </si>
  <si>
    <r>
      <rPr>
        <sz val="9"/>
        <rFont val="華康粗圓體"/>
        <family val="3"/>
      </rPr>
      <t>化學災害
處理車</t>
    </r>
  </si>
  <si>
    <r>
      <rPr>
        <sz val="9"/>
        <rFont val="華康粗圓體"/>
        <family val="3"/>
      </rPr>
      <t>災情
勘察車</t>
    </r>
  </si>
  <si>
    <r>
      <rPr>
        <sz val="9"/>
        <rFont val="華康粗圓體"/>
        <family val="3"/>
      </rPr>
      <t>水陸
兩用車</t>
    </r>
  </si>
  <si>
    <r>
      <rPr>
        <sz val="9"/>
        <rFont val="華康粗圓體"/>
        <family val="3"/>
      </rPr>
      <t>救災
指揮車</t>
    </r>
  </si>
  <si>
    <r>
      <rPr>
        <sz val="9"/>
        <rFont val="華康粗圓體"/>
        <family val="3"/>
      </rPr>
      <t>空氣
壓縮車</t>
    </r>
  </si>
  <si>
    <r>
      <rPr>
        <sz val="9"/>
        <rFont val="華康粗圓體"/>
        <family val="3"/>
      </rPr>
      <t>照明車</t>
    </r>
  </si>
  <si>
    <r>
      <rPr>
        <sz val="9"/>
        <rFont val="華康粗圓體"/>
        <family val="3"/>
      </rPr>
      <t>排煙車</t>
    </r>
  </si>
  <si>
    <r>
      <rPr>
        <sz val="9"/>
        <rFont val="華康粗圓體"/>
        <family val="3"/>
      </rPr>
      <t>救助
器材車</t>
    </r>
  </si>
  <si>
    <t>Rescue Vehicles (Cars)</t>
  </si>
  <si>
    <r>
      <rPr>
        <sz val="9"/>
        <rFont val="華康粗圓體"/>
        <family val="3"/>
      </rPr>
      <t>救災車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</t>
    </r>
  </si>
  <si>
    <t>Table 13-5. Fire Fighters and Facilities (Cont. 1)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</si>
  <si>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、消防人力及裝備（續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</si>
  <si>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-</t>
    </r>
  </si>
  <si>
    <r>
      <t>ⓡ</t>
    </r>
    <r>
      <rPr>
        <sz val="9"/>
        <rFont val="Arial Narrow"/>
        <family val="2"/>
      </rPr>
      <t>1</t>
    </r>
  </si>
  <si>
    <t>Reinforcement</t>
  </si>
  <si>
    <t xml:space="preserve"> General</t>
  </si>
  <si>
    <t>Motorcycles</t>
  </si>
  <si>
    <t>Emergency
Repair Cars</t>
  </si>
  <si>
    <t>High Tower
Training Cars</t>
  </si>
  <si>
    <t>Earthquake
Simulation Cars</t>
  </si>
  <si>
    <t>Disaster
Propaganda
Prevention Cars</t>
  </si>
  <si>
    <t>Fire Fighting
Inspection Cars</t>
  </si>
  <si>
    <t>Fire Fighting
Logistic Trucks</t>
  </si>
  <si>
    <r>
      <rPr>
        <sz val="9"/>
        <rFont val="華康粗圓體"/>
        <family val="3"/>
      </rPr>
      <t>緊急
修護車</t>
    </r>
  </si>
  <si>
    <r>
      <rPr>
        <sz val="9"/>
        <rFont val="華康粗圓體"/>
        <family val="3"/>
      </rPr>
      <t>高塔
訓練車</t>
    </r>
  </si>
  <si>
    <r>
      <rPr>
        <sz val="9"/>
        <rFont val="華康粗圓體"/>
        <family val="3"/>
      </rPr>
      <t>地震
體驗車</t>
    </r>
  </si>
  <si>
    <r>
      <rPr>
        <sz val="9"/>
        <rFont val="華康粗圓體"/>
        <family val="3"/>
      </rPr>
      <t>災害預防
宣導車</t>
    </r>
  </si>
  <si>
    <r>
      <rPr>
        <sz val="9"/>
        <rFont val="華康粗圓體"/>
        <family val="3"/>
      </rPr>
      <t>消防
查察車</t>
    </r>
  </si>
  <si>
    <r>
      <rPr>
        <sz val="9"/>
        <rFont val="華康粗圓體"/>
        <family val="3"/>
      </rPr>
      <t>消防
後勤車</t>
    </r>
  </si>
  <si>
    <r>
      <rPr>
        <sz val="9"/>
        <rFont val="華康粗圓體"/>
        <family val="3"/>
      </rPr>
      <t>加護型</t>
    </r>
  </si>
  <si>
    <r>
      <rPr>
        <sz val="9"/>
        <rFont val="華康粗圓體"/>
        <family val="3"/>
      </rPr>
      <t>一般型</t>
    </r>
  </si>
  <si>
    <r>
      <rPr>
        <sz val="9"/>
        <rFont val="華康粗圓體"/>
        <family val="3"/>
      </rPr>
      <t>勤務
機車</t>
    </r>
  </si>
  <si>
    <t>Automobiles</t>
  </si>
  <si>
    <r>
      <rPr>
        <sz val="9"/>
        <rFont val="華康粗圓體"/>
        <family val="3"/>
      </rPr>
      <t>汽車</t>
    </r>
  </si>
  <si>
    <r>
      <rPr>
        <sz val="9"/>
        <rFont val="華康粗圓體"/>
        <family val="3"/>
      </rPr>
      <t>救護車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   Ambulances (Cars)</t>
    </r>
  </si>
  <si>
    <t>Operation Vehicles (Cars)</t>
  </si>
  <si>
    <r>
      <rPr>
        <sz val="9"/>
        <rFont val="華康粗圓體"/>
        <family val="3"/>
      </rPr>
      <t>消防勤務車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</t>
    </r>
  </si>
  <si>
    <t>Table 13-5. Fire Fighters and Facilities (Cont. 2)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</si>
  <si>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、消防人力及裝備（續</t>
    </r>
    <r>
      <rPr>
        <sz val="12"/>
        <rFont val="Arial"/>
        <family val="2"/>
      </rPr>
      <t xml:space="preserve"> 2</t>
    </r>
    <r>
      <rPr>
        <sz val="12"/>
        <rFont val="華康粗圓體"/>
        <family val="3"/>
      </rPr>
      <t>）</t>
    </r>
  </si>
  <si>
    <r>
      <rPr>
        <sz val="9"/>
        <rFont val="華康粗圓體"/>
        <family val="3"/>
      </rPr>
      <t xml:space="preserve">地下
</t>
    </r>
    <r>
      <rPr>
        <sz val="9"/>
        <rFont val="Arial Narrow"/>
        <family val="2"/>
      </rPr>
      <t>Underground</t>
    </r>
  </si>
  <si>
    <r>
      <rPr>
        <sz val="9"/>
        <rFont val="華康粗圓體"/>
        <family val="3"/>
      </rPr>
      <t xml:space="preserve">地上
</t>
    </r>
    <r>
      <rPr>
        <sz val="9"/>
        <rFont val="Arial Narrow"/>
        <family val="2"/>
      </rPr>
      <t>Ground</t>
    </r>
  </si>
  <si>
    <t>Small Pumps
(Pieces)</t>
  </si>
  <si>
    <t>Rubber Boats
(Boats)</t>
  </si>
  <si>
    <t>Diving Equipment
(Sets)</t>
  </si>
  <si>
    <t>Air Compressors
(Pieces)</t>
  </si>
  <si>
    <t>Equipment Groups
of Destruction
(Sets)</t>
  </si>
  <si>
    <t>Endurable High Temperature Fire Fighting Clothe
(Suits)</t>
  </si>
  <si>
    <t>Fire Fighting Clothe
(Suits)</t>
  </si>
  <si>
    <t>Lifeboats
(Boats)</t>
  </si>
  <si>
    <t>Self-container Breathing Apparatus
(Pieces)</t>
  </si>
  <si>
    <t>No. of Fire Hydrants</t>
  </si>
  <si>
    <r>
      <rPr>
        <sz val="9"/>
        <rFont val="華康粗圓體"/>
        <family val="3"/>
      </rPr>
      <t xml:space="preserve">小型幫浦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台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</si>
  <si>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橡皮艇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艘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</si>
  <si>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潛水用裝備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套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</si>
  <si>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空氣壓縮機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台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</si>
  <si>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破壞器材組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套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</si>
  <si>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耐高溫消防衣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套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</si>
  <si>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消防衣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套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</si>
  <si>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救生艇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艘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</si>
  <si>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空氣呼吸器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</si>
  <si>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消防栓數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</si>
  <si>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t>Fire Fighting Equipment</t>
  </si>
  <si>
    <r>
      <rPr>
        <sz val="9"/>
        <rFont val="華康粗圓體"/>
        <family val="3"/>
      </rPr>
      <t>消防裝備</t>
    </r>
    <r>
      <rPr>
        <sz val="9"/>
        <rFont val="Arial Narrow"/>
        <family val="2"/>
      </rPr>
      <t xml:space="preserve"> </t>
    </r>
  </si>
  <si>
    <t>Table 13-5. Fire Fighters and Facilities (Cont. 3 End)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</si>
  <si>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、消防人力及裝備（續</t>
    </r>
    <r>
      <rPr>
        <sz val="12"/>
        <rFont val="Arial"/>
        <family val="2"/>
      </rPr>
      <t xml:space="preserve"> 3 </t>
    </r>
    <r>
      <rPr>
        <sz val="12"/>
        <rFont val="華康粗圓體"/>
        <family val="3"/>
      </rPr>
      <t>完）</t>
    </r>
  </si>
  <si>
    <t>Public Safety</t>
  </si>
  <si>
    <t xml:space="preserve">           After, it is revised about the death time that is on happened time or within 14 days.</t>
  </si>
  <si>
    <r>
      <rPr>
        <sz val="9"/>
        <rFont val="華康中黑體"/>
        <family val="3"/>
      </rPr>
      <t>　　　當場或</t>
    </r>
    <r>
      <rPr>
        <sz val="9"/>
        <rFont val="Arial Narrow"/>
        <family val="2"/>
      </rPr>
      <t>14</t>
    </r>
    <r>
      <rPr>
        <sz val="9"/>
        <rFont val="華康中黑體"/>
        <family val="3"/>
      </rPr>
      <t>日內死亡者。</t>
    </r>
  </si>
  <si>
    <t>Note : Before 2008, "Deaths" means that the fire disasters occur, and make people die on happened time or within 24hrs.</t>
  </si>
  <si>
    <r>
      <rPr>
        <sz val="9"/>
        <rFont val="華康中黑體"/>
        <family val="3"/>
      </rPr>
      <t>說明：</t>
    </r>
    <r>
      <rPr>
        <sz val="9"/>
        <rFont val="Arial Narrow"/>
        <family val="2"/>
      </rPr>
      <t>97</t>
    </r>
    <r>
      <rPr>
        <sz val="9"/>
        <rFont val="華康中黑體"/>
        <family val="3"/>
      </rPr>
      <t>年以前死亡定義係因火災造成人員當場或</t>
    </r>
    <r>
      <rPr>
        <sz val="9"/>
        <rFont val="Arial Narrow"/>
        <family val="2"/>
      </rPr>
      <t>24</t>
    </r>
    <r>
      <rPr>
        <sz val="9"/>
        <rFont val="華康中黑體"/>
        <family val="3"/>
      </rPr>
      <t>小時內死亡者，</t>
    </r>
    <r>
      <rPr>
        <sz val="9"/>
        <rFont val="Arial Narrow"/>
        <family val="2"/>
      </rPr>
      <t>98</t>
    </r>
    <r>
      <rPr>
        <sz val="9"/>
        <rFont val="華康中黑體"/>
        <family val="3"/>
      </rPr>
      <t>年起修正為因火災造成人員</t>
    </r>
  </si>
  <si>
    <t>Source : Fire Department, Taoyuan City Gov.</t>
  </si>
  <si>
    <r>
      <rPr>
        <sz val="9"/>
        <rFont val="華康中黑體"/>
        <family val="3"/>
      </rPr>
      <t>資料來源：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本府消防局。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</si>
  <si>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</si>
  <si>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</si>
  <si>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</si>
  <si>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</si>
  <si>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</si>
  <si>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</si>
  <si>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</si>
  <si>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</si>
  <si>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</si>
  <si>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t>Unknown</t>
  </si>
  <si>
    <t>Natural Disaster</t>
  </si>
  <si>
    <t>Traffic Accident</t>
  </si>
  <si>
    <t>Fire-
cracker</t>
  </si>
  <si>
    <t>Chemical</t>
  </si>
  <si>
    <t xml:space="preserve">Firing Leaked Gas </t>
  </si>
  <si>
    <t>Inflam-
mable</t>
  </si>
  <si>
    <t>Negligence of Construction</t>
  </si>
  <si>
    <t>Roasting</t>
  </si>
  <si>
    <t>Playing
Fire</t>
  </si>
  <si>
    <r>
      <t>Machinery</t>
    </r>
    <r>
      <rPr>
        <sz val="9"/>
        <rFont val="華康粗圓體"/>
        <family val="3"/>
      </rPr>
      <t>　　</t>
    </r>
  </si>
  <si>
    <t>Electrical
Equipment</t>
  </si>
  <si>
    <t>Butt</t>
  </si>
  <si>
    <t>Worshi-
ping</t>
  </si>
  <si>
    <t>Furnace &amp;
Cooking</t>
  </si>
  <si>
    <t>Lighting</t>
  </si>
  <si>
    <t>Commitment
Suicide</t>
  </si>
  <si>
    <t>Setting
Fire</t>
  </si>
  <si>
    <t>Total</t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</si>
  <si>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</si>
  <si>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原因
不明</t>
    </r>
  </si>
  <si>
    <r>
      <rPr>
        <sz val="9"/>
        <rFont val="華康粗圓體"/>
        <family val="3"/>
      </rPr>
      <t>天然
災害</t>
    </r>
  </si>
  <si>
    <r>
      <rPr>
        <sz val="9"/>
        <rFont val="華康粗圓體"/>
        <family val="3"/>
      </rPr>
      <t>交通
事故</t>
    </r>
  </si>
  <si>
    <r>
      <rPr>
        <sz val="9"/>
        <rFont val="華康粗圓體"/>
        <family val="3"/>
      </rPr>
      <t>燃放
爆竹</t>
    </r>
  </si>
  <si>
    <r>
      <rPr>
        <sz val="9"/>
        <rFont val="華康粗圓體"/>
        <family val="3"/>
      </rPr>
      <t>化學
物品</t>
    </r>
  </si>
  <si>
    <r>
      <rPr>
        <sz val="9"/>
        <rFont val="華康粗圓體"/>
        <family val="3"/>
      </rPr>
      <t>瓦斯漏氣或爆炸</t>
    </r>
  </si>
  <si>
    <r>
      <rPr>
        <sz val="9"/>
        <rFont val="華康粗圓體"/>
        <family val="3"/>
      </rPr>
      <t>易燃品自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復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燃</t>
    </r>
  </si>
  <si>
    <r>
      <rPr>
        <sz val="9"/>
        <rFont val="華康粗圓體"/>
        <family val="3"/>
      </rPr>
      <t>施工
不慎</t>
    </r>
  </si>
  <si>
    <r>
      <rPr>
        <sz val="9"/>
        <rFont val="華康粗圓體"/>
        <family val="3"/>
      </rPr>
      <t>烤火</t>
    </r>
  </si>
  <si>
    <r>
      <rPr>
        <sz val="9"/>
        <rFont val="華康粗圓體"/>
        <family val="3"/>
      </rPr>
      <t>玩火</t>
    </r>
  </si>
  <si>
    <r>
      <rPr>
        <sz val="9"/>
        <rFont val="華康粗圓體"/>
        <family val="3"/>
      </rPr>
      <t>機械
設備</t>
    </r>
  </si>
  <si>
    <r>
      <rPr>
        <sz val="9"/>
        <rFont val="華康粗圓體"/>
        <family val="3"/>
      </rPr>
      <t>電器
設備</t>
    </r>
  </si>
  <si>
    <r>
      <rPr>
        <sz val="9"/>
        <rFont val="華康粗圓體"/>
        <family val="3"/>
      </rPr>
      <t>菸蒂</t>
    </r>
  </si>
  <si>
    <r>
      <rPr>
        <sz val="9"/>
        <rFont val="華康粗圓體"/>
        <family val="3"/>
      </rPr>
      <t>敬神掃墓
祭祖</t>
    </r>
  </si>
  <si>
    <r>
      <rPr>
        <sz val="9"/>
        <rFont val="華康粗圓體"/>
        <family val="3"/>
      </rPr>
      <t>爐火
烹調</t>
    </r>
  </si>
  <si>
    <r>
      <rPr>
        <sz val="9"/>
        <rFont val="華康粗圓體"/>
        <family val="3"/>
      </rPr>
      <t>燈燭</t>
    </r>
  </si>
  <si>
    <r>
      <rPr>
        <sz val="9"/>
        <rFont val="華康粗圓體"/>
        <family val="3"/>
      </rPr>
      <t>自殺</t>
    </r>
  </si>
  <si>
    <r>
      <rPr>
        <sz val="9"/>
        <rFont val="華康粗圓體"/>
        <family val="3"/>
      </rPr>
      <t>人為
縱火</t>
    </r>
  </si>
  <si>
    <t>Causes of Fires (Times)</t>
  </si>
  <si>
    <r>
      <rPr>
        <sz val="9"/>
        <rFont val="華康粗圓體"/>
        <family val="3"/>
      </rPr>
      <t>起火原因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次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</si>
  <si>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年　　別</t>
    </r>
  </si>
  <si>
    <t>Table 13-6. Causes and Losses of Fire Disasters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</si>
  <si>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13-6</t>
    </r>
    <r>
      <rPr>
        <sz val="12"/>
        <rFont val="華康粗圓體"/>
        <family val="3"/>
      </rPr>
      <t>、火災起火原因及損失情形</t>
    </r>
  </si>
  <si>
    <t>Public Safety</t>
  </si>
  <si>
    <t>…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</si>
  <si>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</si>
  <si>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t>Amount of
Insurance
(NT$1,000)</t>
  </si>
  <si>
    <t>Insurance
Households
(No.)</t>
  </si>
  <si>
    <t>Houses</t>
  </si>
  <si>
    <t>Female</t>
  </si>
  <si>
    <t>Male</t>
  </si>
  <si>
    <r>
      <rPr>
        <sz val="9"/>
        <rFont val="華康粗圓體"/>
        <family val="3"/>
      </rPr>
      <t xml:space="preserve">保險金額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</si>
  <si>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保險戶數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</si>
  <si>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財、物</t>
    </r>
  </si>
  <si>
    <r>
      <rPr>
        <sz val="9"/>
        <rFont val="華康粗圓體"/>
        <family val="3"/>
      </rPr>
      <t>房屋</t>
    </r>
  </si>
  <si>
    <t>Burn-out &amp; Damaged Vehicles
(Cars)</t>
  </si>
  <si>
    <t>Burn-out &amp; Damaged Houses
(Houses)</t>
  </si>
  <si>
    <r>
      <rPr>
        <sz val="9"/>
        <rFont val="華康粗圓體"/>
        <family val="3"/>
      </rPr>
      <t>女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</si>
  <si>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男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</si>
  <si>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男</t>
    </r>
  </si>
  <si>
    <t>Insurance Situation of Victims</t>
  </si>
  <si>
    <t xml:space="preserve">Estimated Losses (NT$1,000) </t>
  </si>
  <si>
    <t>Injuries (Persons)</t>
  </si>
  <si>
    <t>Deaths (Persons)</t>
  </si>
  <si>
    <r>
      <rPr>
        <sz val="9"/>
        <rFont val="華康粗圓體"/>
        <family val="3"/>
      </rPr>
      <t>被災戶保險情形</t>
    </r>
  </si>
  <si>
    <r>
      <rPr>
        <sz val="9"/>
        <rFont val="華康粗圓體"/>
        <family val="3"/>
      </rPr>
      <t>財物損失金額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</si>
  <si>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被毀損車輛數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</si>
  <si>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被毀損房間數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間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</si>
  <si>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受傷人數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</si>
  <si>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死亡人數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</si>
  <si>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Situation of Losses</t>
  </si>
  <si>
    <r>
      <rPr>
        <sz val="9"/>
        <rFont val="華康粗圓體"/>
        <family val="3"/>
      </rPr>
      <t>損失情形</t>
    </r>
  </si>
  <si>
    <t>Table 13-6. Causes and Losses of Fire Disasters (Cont.)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</si>
  <si>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13-6</t>
    </r>
    <r>
      <rPr>
        <sz val="12"/>
        <rFont val="華康粗圓體"/>
        <family val="3"/>
      </rPr>
      <t>、火災起火原因及損失情形（續）</t>
    </r>
  </si>
  <si>
    <r>
      <rPr>
        <sz val="9"/>
        <rFont val="華康中黑體"/>
        <family val="3"/>
      </rPr>
      <t>社會治安</t>
    </r>
  </si>
  <si>
    <t>詐欺侵占及竊盜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</si>
</sst>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#,##0;[Red]#,##0"/>
    <numFmt numFmtId="178" formatCode="_-* #,##0_-;\-* #,##0_-;_-* \-_-;_-@_-"/>
    <numFmt numFmtId="179" formatCode="#,##0.0_ "/>
    <numFmt numFmtId="180" formatCode="#,##0_ "/>
    <numFmt numFmtId="181" formatCode="_-\$* #,##0.00_-;&quot;-$&quot;* #,##0.00_-;_-\$* \-??_-;_-@_-"/>
    <numFmt numFmtId="182" formatCode="#,##0_);[Red]\(#,##0\)"/>
    <numFmt numFmtId="183" formatCode="0_ "/>
    <numFmt numFmtId="184" formatCode="0;[Red]0"/>
    <numFmt numFmtId="185" formatCode="#,##0.0000;\-#,##0.0000;&quot;－&quot;"/>
    <numFmt numFmtId="186" formatCode="###,##0"/>
    <numFmt numFmtId="187" formatCode="###,##0;\-###,##0;&quot;     －&quot;"/>
    <numFmt numFmtId="188" formatCode="##,##0"/>
    <numFmt numFmtId="189" formatCode="##,##0;\-##,##0;&quot;    －&quot;"/>
    <numFmt numFmtId="190" formatCode="#,###,##0"/>
    <numFmt numFmtId="191" formatCode="#,###,##0;\-#,###,##0;&quot;       －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"/>
    <numFmt numFmtId="197" formatCode="#,##0;\-#,##0;&quot;-&quot;"/>
    <numFmt numFmtId="198" formatCode="#,##0;\-#,##0;&quot;－&quot;"/>
    <numFmt numFmtId="199" formatCode="#,##0.00;\-#,##0.00;&quot;-&quot;"/>
  </numFmts>
  <fonts count="56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8.5"/>
      <name val="華康中黑體"/>
      <family val="3"/>
    </font>
    <font>
      <sz val="12"/>
      <color indexed="20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sz val="10"/>
      <name val="華康粗圓體"/>
      <family val="3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sz val="9"/>
      <name val="新細明體"/>
      <family val="1"/>
    </font>
    <font>
      <sz val="8"/>
      <name val="華康粗圓體"/>
      <family val="3"/>
    </font>
    <font>
      <sz val="12"/>
      <name val="華康粗圓體"/>
      <family val="3"/>
    </font>
    <font>
      <sz val="9"/>
      <name val="華康粗圓體"/>
      <family val="3"/>
    </font>
    <font>
      <sz val="8"/>
      <name val="Arial Narrow"/>
      <family val="2"/>
    </font>
    <font>
      <sz val="8.5"/>
      <name val="華康粗圓體"/>
      <family val="3"/>
    </font>
    <font>
      <sz val="8.5"/>
      <name val="Arial Narrow"/>
      <family val="2"/>
    </font>
    <font>
      <sz val="8"/>
      <name val="華康中黑體"/>
      <family val="3"/>
    </font>
    <font>
      <sz val="9"/>
      <name val="華康中黑體"/>
      <family val="3"/>
    </font>
    <font>
      <sz val="12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5"/>
      <name val="Arial"/>
      <family val="2"/>
    </font>
    <font>
      <sz val="7"/>
      <name val="Arial Narrow"/>
      <family val="2"/>
    </font>
    <font>
      <sz val="7"/>
      <name val="華康粗圓體"/>
      <family val="3"/>
    </font>
    <font>
      <sz val="7"/>
      <name val="華康中黑體"/>
      <family val="3"/>
    </font>
    <font>
      <sz val="12"/>
      <name val="Arial Narrow"/>
      <family val="2"/>
    </font>
    <font>
      <sz val="7.5"/>
      <name val="Arial Narrow"/>
      <family val="2"/>
    </font>
    <font>
      <sz val="8"/>
      <name val="新細明體"/>
      <family val="1"/>
    </font>
    <font>
      <sz val="9"/>
      <name val="BatangChe"/>
      <family val="3"/>
    </font>
    <font>
      <sz val="9"/>
      <name val="細明體"/>
      <family val="3"/>
    </font>
    <font>
      <b/>
      <sz val="9"/>
      <name val="Arial Narrow"/>
      <family val="2"/>
    </font>
    <font>
      <sz val="7.5"/>
      <name val="細明體"/>
      <family val="3"/>
    </font>
    <font>
      <b/>
      <sz val="9"/>
      <name val="細明體"/>
      <family val="3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176" fontId="0" fillId="0" borderId="0" applyFill="0" applyBorder="0" applyAlignment="0" applyProtection="0"/>
    <xf numFmtId="41" fontId="1" fillId="0" borderId="0" applyFill="0" applyBorder="0" applyAlignment="0" applyProtection="0"/>
    <xf numFmtId="41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10" fillId="4" borderId="0" applyNumberFormat="0" applyBorder="0" applyAlignment="0" applyProtection="0"/>
    <xf numFmtId="9" fontId="1" fillId="0" borderId="0" applyFill="0" applyBorder="0" applyAlignment="0" applyProtection="0"/>
    <xf numFmtId="0" fontId="16" fillId="17" borderId="2" applyNumberFormat="0" applyAlignment="0" applyProtection="0"/>
    <xf numFmtId="181" fontId="0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9" applyNumberFormat="0" applyAlignment="0" applyProtection="0"/>
    <xf numFmtId="0" fontId="15" fillId="23" borderId="10" applyNumberForma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177" fontId="28" fillId="0" borderId="0" xfId="0" applyNumberFormat="1" applyFont="1" applyBorder="1" applyAlignment="1">
      <alignment horizontal="right" vertical="center"/>
    </xf>
    <xf numFmtId="0" fontId="26" fillId="0" borderId="11" xfId="36" applyFont="1" applyBorder="1" applyAlignment="1">
      <alignment horizontal="center" vertical="center"/>
      <protection/>
    </xf>
    <xf numFmtId="0" fontId="26" fillId="0" borderId="12" xfId="36" applyFont="1" applyBorder="1" applyAlignment="1">
      <alignment horizontal="center" vertical="center" wrapText="1"/>
      <protection/>
    </xf>
    <xf numFmtId="0" fontId="26" fillId="0" borderId="12" xfId="36" applyFont="1" applyBorder="1" applyAlignment="1">
      <alignment horizontal="center" vertical="center"/>
      <protection/>
    </xf>
    <xf numFmtId="0" fontId="26" fillId="0" borderId="13" xfId="36" applyFont="1" applyBorder="1" applyAlignment="1">
      <alignment horizontal="center" vertical="center"/>
      <protection/>
    </xf>
    <xf numFmtId="0" fontId="26" fillId="0" borderId="14" xfId="36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77" fontId="28" fillId="0" borderId="0" xfId="4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77" fontId="32" fillId="0" borderId="17" xfId="0" applyNumberFormat="1" applyFont="1" applyBorder="1" applyAlignment="1">
      <alignment horizontal="right" vertical="center"/>
    </xf>
    <xf numFmtId="177" fontId="32" fillId="0" borderId="0" xfId="0" applyNumberFormat="1" applyFont="1" applyBorder="1" applyAlignment="1">
      <alignment horizontal="right" vertical="center"/>
    </xf>
    <xf numFmtId="177" fontId="32" fillId="0" borderId="0" xfId="0" applyNumberFormat="1" applyFont="1" applyFill="1" applyBorder="1" applyAlignment="1">
      <alignment horizontal="right" vertical="center"/>
    </xf>
    <xf numFmtId="177" fontId="32" fillId="0" borderId="0" xfId="0" applyNumberFormat="1" applyFont="1" applyBorder="1" applyAlignment="1">
      <alignment vertical="center"/>
    </xf>
    <xf numFmtId="178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77" fontId="32" fillId="0" borderId="18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180" fontId="32" fillId="0" borderId="17" xfId="0" applyNumberFormat="1" applyFont="1" applyBorder="1" applyAlignment="1">
      <alignment vertical="center"/>
    </xf>
    <xf numFmtId="180" fontId="32" fillId="0" borderId="0" xfId="0" applyNumberFormat="1" applyFont="1" applyBorder="1" applyAlignment="1">
      <alignment vertical="center"/>
    </xf>
    <xf numFmtId="180" fontId="32" fillId="0" borderId="0" xfId="0" applyNumberFormat="1" applyFont="1" applyBorder="1" applyAlignment="1">
      <alignment horizontal="right" vertical="center"/>
    </xf>
    <xf numFmtId="180" fontId="32" fillId="0" borderId="15" xfId="0" applyNumberFormat="1" applyFont="1" applyBorder="1" applyAlignment="1">
      <alignment vertical="center"/>
    </xf>
    <xf numFmtId="49" fontId="26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177" fontId="28" fillId="0" borderId="17" xfId="0" applyNumberFormat="1" applyFont="1" applyBorder="1" applyAlignment="1" applyProtection="1">
      <alignment horizontal="right" vertical="center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28" fillId="0" borderId="0" xfId="0" applyNumberFormat="1" applyFont="1" applyBorder="1" applyAlignment="1" applyProtection="1">
      <alignment horizontal="right" vertical="center"/>
      <protection locked="0"/>
    </xf>
    <xf numFmtId="177" fontId="28" fillId="0" borderId="15" xfId="0" applyNumberFormat="1" applyFont="1" applyBorder="1" applyAlignment="1" applyProtection="1">
      <alignment horizontal="right" vertical="center"/>
      <protection/>
    </xf>
    <xf numFmtId="177" fontId="28" fillId="0" borderId="15" xfId="0" applyNumberFormat="1" applyFont="1" applyBorder="1" applyAlignment="1" applyProtection="1">
      <alignment horizontal="right" vertical="center"/>
      <protection locked="0"/>
    </xf>
    <xf numFmtId="177" fontId="28" fillId="0" borderId="0" xfId="0" applyNumberFormat="1" applyFont="1" applyBorder="1" applyAlignment="1" applyProtection="1">
      <alignment vertical="center"/>
      <protection locked="0"/>
    </xf>
    <xf numFmtId="177" fontId="28" fillId="0" borderId="0" xfId="0" applyNumberFormat="1" applyFont="1" applyBorder="1" applyAlignment="1" applyProtection="1">
      <alignment vertical="center"/>
      <protection/>
    </xf>
    <xf numFmtId="177" fontId="28" fillId="0" borderId="15" xfId="0" applyNumberFormat="1" applyFont="1" applyBorder="1" applyAlignment="1" applyProtection="1">
      <alignment vertical="center"/>
      <protection locked="0"/>
    </xf>
    <xf numFmtId="177" fontId="28" fillId="0" borderId="15" xfId="0" applyNumberFormat="1" applyFont="1" applyBorder="1" applyAlignment="1" applyProtection="1">
      <alignment vertical="center"/>
      <protection/>
    </xf>
    <xf numFmtId="0" fontId="32" fillId="0" borderId="15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80" fontId="32" fillId="0" borderId="17" xfId="0" applyNumberFormat="1" applyFont="1" applyBorder="1" applyAlignment="1">
      <alignment horizontal="right" vertical="center"/>
    </xf>
    <xf numFmtId="182" fontId="32" fillId="0" borderId="0" xfId="39" applyNumberFormat="1" applyFont="1" applyBorder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6" fillId="0" borderId="0" xfId="36" applyFont="1">
      <alignment vertical="center"/>
      <protection/>
    </xf>
    <xf numFmtId="0" fontId="26" fillId="0" borderId="0" xfId="36" applyFont="1" applyBorder="1" applyAlignment="1">
      <alignment vertical="center"/>
      <protection/>
    </xf>
    <xf numFmtId="0" fontId="26" fillId="0" borderId="0" xfId="36" applyFont="1" applyAlignment="1">
      <alignment vertical="center"/>
      <protection/>
    </xf>
    <xf numFmtId="0" fontId="26" fillId="0" borderId="0" xfId="36" applyFont="1" applyAlignment="1">
      <alignment horizontal="center" vertical="center"/>
      <protection/>
    </xf>
    <xf numFmtId="0" fontId="26" fillId="0" borderId="0" xfId="36" applyFont="1" applyBorder="1">
      <alignment vertical="center"/>
      <protection/>
    </xf>
    <xf numFmtId="0" fontId="31" fillId="0" borderId="0" xfId="36" applyFont="1">
      <alignment vertical="center"/>
      <protection/>
    </xf>
    <xf numFmtId="0" fontId="32" fillId="0" borderId="0" xfId="36" applyFont="1">
      <alignment vertical="center"/>
      <protection/>
    </xf>
    <xf numFmtId="0" fontId="32" fillId="0" borderId="0" xfId="36" applyFont="1" applyBorder="1" applyAlignment="1">
      <alignment vertical="center"/>
      <protection/>
    </xf>
    <xf numFmtId="0" fontId="32" fillId="0" borderId="0" xfId="36" applyFont="1" applyAlignment="1">
      <alignment vertical="center"/>
      <protection/>
    </xf>
    <xf numFmtId="0" fontId="26" fillId="0" borderId="0" xfId="36" applyFont="1" applyAlignment="1">
      <alignment vertical="center" wrapText="1"/>
      <protection/>
    </xf>
    <xf numFmtId="177" fontId="28" fillId="0" borderId="0" xfId="36" applyNumberFormat="1" applyFont="1" applyBorder="1" applyAlignment="1">
      <alignment horizontal="right" vertical="center"/>
      <protection/>
    </xf>
    <xf numFmtId="0" fontId="31" fillId="0" borderId="0" xfId="36" applyFont="1" applyBorder="1" applyAlignment="1">
      <alignment vertical="center"/>
      <protection/>
    </xf>
    <xf numFmtId="0" fontId="31" fillId="0" borderId="0" xfId="36" applyFont="1" applyAlignment="1">
      <alignment vertical="center"/>
      <protection/>
    </xf>
    <xf numFmtId="177" fontId="28" fillId="0" borderId="15" xfId="4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78" fontId="32" fillId="0" borderId="0" xfId="0" applyNumberFormat="1" applyFont="1" applyAlignment="1">
      <alignment vertical="center"/>
    </xf>
    <xf numFmtId="178" fontId="32" fillId="0" borderId="0" xfId="0" applyNumberFormat="1" applyFont="1" applyBorder="1" applyAlignment="1">
      <alignment vertical="center"/>
    </xf>
    <xf numFmtId="178" fontId="32" fillId="0" borderId="0" xfId="0" applyNumberFormat="1" applyFont="1" applyBorder="1" applyAlignment="1">
      <alignment horizontal="center" vertical="center" wrapText="1"/>
    </xf>
    <xf numFmtId="178" fontId="32" fillId="0" borderId="0" xfId="0" applyNumberFormat="1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5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177" fontId="28" fillId="0" borderId="0" xfId="35" applyNumberFormat="1" applyFont="1" applyBorder="1" applyAlignment="1">
      <alignment horizontal="right" vertical="center"/>
      <protection/>
    </xf>
    <xf numFmtId="0" fontId="28" fillId="0" borderId="19" xfId="0" applyFont="1" applyBorder="1" applyAlignment="1">
      <alignment horizontal="center" vertical="center" wrapText="1"/>
    </xf>
    <xf numFmtId="177" fontId="32" fillId="0" borderId="0" xfId="35" applyNumberFormat="1" applyFont="1" applyBorder="1" applyAlignment="1">
      <alignment horizontal="right" vertical="center"/>
      <protection/>
    </xf>
    <xf numFmtId="0" fontId="28" fillId="0" borderId="15" xfId="0" applyFont="1" applyBorder="1" applyAlignment="1">
      <alignment horizontal="center" vertical="center" wrapText="1"/>
    </xf>
    <xf numFmtId="177" fontId="28" fillId="0" borderId="20" xfId="0" applyNumberFormat="1" applyFont="1" applyBorder="1" applyAlignment="1" applyProtection="1">
      <alignment vertical="center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31" fillId="0" borderId="0" xfId="49" applyNumberFormat="1" applyFont="1" applyFill="1" applyBorder="1" applyAlignment="1" applyProtection="1">
      <alignment vertical="center"/>
      <protection/>
    </xf>
    <xf numFmtId="0" fontId="26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6" fillId="0" borderId="0" xfId="36" applyFont="1" applyBorder="1" applyAlignment="1">
      <alignment horizontal="center" vertical="center"/>
      <protection/>
    </xf>
    <xf numFmtId="0" fontId="26" fillId="0" borderId="0" xfId="36" applyFont="1" applyBorder="1" applyAlignment="1">
      <alignment horizontal="right" vertical="center"/>
      <protection/>
    </xf>
    <xf numFmtId="0" fontId="26" fillId="0" borderId="0" xfId="36" applyFont="1" applyBorder="1" applyAlignment="1">
      <alignment horizontal="right" vertical="center" wrapText="1"/>
      <protection/>
    </xf>
    <xf numFmtId="0" fontId="26" fillId="0" borderId="18" xfId="36" applyFont="1" applyBorder="1" applyAlignment="1">
      <alignment horizontal="right" vertical="center" wrapText="1"/>
      <protection/>
    </xf>
    <xf numFmtId="0" fontId="26" fillId="0" borderId="19" xfId="36" applyFont="1" applyBorder="1" applyAlignment="1">
      <alignment horizontal="center" vertical="center" wrapText="1"/>
      <protection/>
    </xf>
    <xf numFmtId="0" fontId="28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6" fillId="0" borderId="13" xfId="36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right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6" fillId="0" borderId="27" xfId="36" applyFont="1" applyBorder="1" applyAlignment="1">
      <alignment horizontal="center" vertical="center"/>
      <protection/>
    </xf>
    <xf numFmtId="0" fontId="26" fillId="0" borderId="28" xfId="36" applyFont="1" applyBorder="1" applyAlignment="1">
      <alignment horizontal="center" vertical="center"/>
      <protection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 shrinkToFit="1"/>
    </xf>
    <xf numFmtId="0" fontId="28" fillId="0" borderId="2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177" fontId="32" fillId="0" borderId="0" xfId="40" applyNumberFormat="1" applyFont="1" applyFill="1" applyBorder="1" applyAlignment="1" applyProtection="1">
      <alignment horizontal="right" vertical="center"/>
      <protection/>
    </xf>
    <xf numFmtId="0" fontId="28" fillId="0" borderId="23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179" fontId="32" fillId="0" borderId="32" xfId="0" applyNumberFormat="1" applyFont="1" applyBorder="1" applyAlignment="1">
      <alignment horizontal="center" vertical="center" wrapText="1"/>
    </xf>
    <xf numFmtId="179" fontId="32" fillId="0" borderId="16" xfId="0" applyNumberFormat="1" applyFont="1" applyBorder="1" applyAlignment="1">
      <alignment horizontal="center" vertical="center" wrapText="1"/>
    </xf>
    <xf numFmtId="0" fontId="28" fillId="0" borderId="28" xfId="0" applyFont="1" applyBorder="1" applyAlignment="1" applyProtection="1">
      <alignment horizontal="center" vertical="center"/>
      <protection/>
    </xf>
    <xf numFmtId="0" fontId="28" fillId="0" borderId="27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8" fillId="0" borderId="25" xfId="0" applyFont="1" applyBorder="1" applyAlignment="1" applyProtection="1">
      <alignment horizontal="center" vertical="center" wrapText="1"/>
      <protection/>
    </xf>
    <xf numFmtId="0" fontId="28" fillId="0" borderId="36" xfId="0" applyFont="1" applyBorder="1" applyAlignment="1" applyProtection="1">
      <alignment horizontal="center" vertical="center" wrapText="1"/>
      <protection/>
    </xf>
    <xf numFmtId="0" fontId="28" fillId="0" borderId="32" xfId="0" applyFont="1" applyBorder="1" applyAlignment="1">
      <alignment horizontal="center" vertical="center" wrapText="1"/>
    </xf>
    <xf numFmtId="0" fontId="28" fillId="0" borderId="37" xfId="0" applyFont="1" applyBorder="1" applyAlignment="1" applyProtection="1">
      <alignment horizontal="center" vertical="center" wrapText="1"/>
      <protection/>
    </xf>
    <xf numFmtId="177" fontId="28" fillId="0" borderId="20" xfId="0" applyNumberFormat="1" applyFont="1" applyBorder="1" applyAlignment="1">
      <alignment horizontal="right" vertical="center"/>
    </xf>
    <xf numFmtId="0" fontId="28" fillId="0" borderId="38" xfId="0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32" fillId="0" borderId="41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15" xfId="36" applyFont="1" applyBorder="1" applyAlignment="1">
      <alignment vertical="center"/>
      <protection/>
    </xf>
    <xf numFmtId="0" fontId="32" fillId="0" borderId="15" xfId="36" applyFont="1" applyBorder="1" applyAlignment="1">
      <alignment horizontal="right" vertical="center"/>
      <protection/>
    </xf>
    <xf numFmtId="0" fontId="26" fillId="0" borderId="42" xfId="36" applyFont="1" applyBorder="1" applyAlignment="1">
      <alignment horizontal="center" vertical="center"/>
      <protection/>
    </xf>
    <xf numFmtId="0" fontId="26" fillId="0" borderId="25" xfId="36" applyFont="1" applyBorder="1" applyAlignment="1">
      <alignment horizontal="center" vertical="center"/>
      <protection/>
    </xf>
    <xf numFmtId="0" fontId="26" fillId="0" borderId="34" xfId="36" applyFont="1" applyBorder="1" applyAlignment="1">
      <alignment horizontal="center" vertical="center"/>
      <protection/>
    </xf>
    <xf numFmtId="177" fontId="32" fillId="24" borderId="0" xfId="0" applyNumberFormat="1" applyFont="1" applyFill="1" applyBorder="1" applyAlignment="1">
      <alignment horizontal="right" vertical="center"/>
    </xf>
    <xf numFmtId="178" fontId="32" fillId="24" borderId="0" xfId="0" applyNumberFormat="1" applyFont="1" applyFill="1" applyBorder="1" applyAlignment="1">
      <alignment vertical="center"/>
    </xf>
    <xf numFmtId="0" fontId="37" fillId="0" borderId="29" xfId="0" applyFont="1" applyBorder="1" applyAlignment="1">
      <alignment horizontal="center" vertical="center"/>
    </xf>
    <xf numFmtId="0" fontId="37" fillId="0" borderId="28" xfId="0" applyFont="1" applyBorder="1" applyAlignment="1" applyProtection="1">
      <alignment horizontal="center" vertical="center"/>
      <protection/>
    </xf>
    <xf numFmtId="0" fontId="37" fillId="0" borderId="4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42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0" fontId="37" fillId="0" borderId="36" xfId="0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 horizontal="center" vertical="center" wrapText="1"/>
    </xf>
    <xf numFmtId="177" fontId="28" fillId="0" borderId="17" xfId="0" applyNumberFormat="1" applyFont="1" applyBorder="1" applyAlignment="1" applyProtection="1">
      <alignment vertical="center"/>
      <protection locked="0"/>
    </xf>
    <xf numFmtId="177" fontId="28" fillId="0" borderId="20" xfId="35" applyNumberFormat="1" applyFont="1" applyBorder="1" applyAlignment="1">
      <alignment horizontal="right" vertical="center"/>
      <protection/>
    </xf>
    <xf numFmtId="177" fontId="28" fillId="0" borderId="20" xfId="40" applyNumberFormat="1" applyFont="1" applyFill="1" applyBorder="1" applyAlignment="1" applyProtection="1">
      <alignment horizontal="right" vertical="center"/>
      <protection/>
    </xf>
    <xf numFmtId="0" fontId="26" fillId="0" borderId="0" xfId="36" applyFont="1" applyBorder="1" applyAlignment="1">
      <alignment vertical="center" wrapText="1"/>
      <protection/>
    </xf>
    <xf numFmtId="49" fontId="37" fillId="0" borderId="0" xfId="49" applyNumberFormat="1" applyFont="1" applyFill="1" applyBorder="1" applyAlignment="1" applyProtection="1">
      <alignment horizontal="center"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1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177" fontId="28" fillId="0" borderId="20" xfId="0" applyNumberFormat="1" applyFont="1" applyBorder="1" applyAlignment="1" applyProtection="1">
      <alignment horizontal="right" vertical="center"/>
      <protection locked="0"/>
    </xf>
    <xf numFmtId="177" fontId="28" fillId="0" borderId="20" xfId="0" applyNumberFormat="1" applyFont="1" applyBorder="1" applyAlignment="1" applyProtection="1">
      <alignment horizontal="right" vertical="center"/>
      <protection/>
    </xf>
    <xf numFmtId="0" fontId="28" fillId="0" borderId="45" xfId="0" applyFont="1" applyBorder="1" applyAlignment="1">
      <alignment horizontal="center" vertical="center" wrapText="1"/>
    </xf>
    <xf numFmtId="177" fontId="28" fillId="0" borderId="20" xfId="0" applyNumberFormat="1" applyFont="1" applyBorder="1" applyAlignment="1" applyProtection="1">
      <alignment vertical="center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28" fillId="0" borderId="46" xfId="0" applyFont="1" applyFill="1" applyBorder="1" applyAlignment="1">
      <alignment horizontal="center" vertical="center" wrapText="1"/>
    </xf>
    <xf numFmtId="177" fontId="41" fillId="0" borderId="0" xfId="0" applyNumberFormat="1" applyFont="1" applyBorder="1" applyAlignment="1" applyProtection="1">
      <alignment horizontal="right" vertical="center"/>
      <protection/>
    </xf>
    <xf numFmtId="177" fontId="41" fillId="0" borderId="0" xfId="0" applyNumberFormat="1" applyFont="1" applyBorder="1" applyAlignment="1">
      <alignment horizontal="right" vertical="center"/>
    </xf>
    <xf numFmtId="177" fontId="41" fillId="0" borderId="0" xfId="0" applyNumberFormat="1" applyFont="1" applyBorder="1" applyAlignment="1" applyProtection="1">
      <alignment horizontal="right" vertical="center"/>
      <protection locked="0"/>
    </xf>
    <xf numFmtId="177" fontId="41" fillId="0" borderId="17" xfId="0" applyNumberFormat="1" applyFont="1" applyBorder="1" applyAlignment="1" applyProtection="1">
      <alignment horizontal="right" vertical="center"/>
      <protection/>
    </xf>
    <xf numFmtId="177" fontId="41" fillId="0" borderId="47" xfId="0" applyNumberFormat="1" applyFont="1" applyBorder="1" applyAlignment="1" applyProtection="1">
      <alignment horizontal="right" vertical="center"/>
      <protection/>
    </xf>
    <xf numFmtId="177" fontId="41" fillId="0" borderId="20" xfId="0" applyNumberFormat="1" applyFont="1" applyBorder="1" applyAlignment="1" applyProtection="1">
      <alignment horizontal="right" vertical="center"/>
      <protection/>
    </xf>
    <xf numFmtId="177" fontId="41" fillId="0" borderId="20" xfId="0" applyNumberFormat="1" applyFont="1" applyBorder="1" applyAlignment="1">
      <alignment horizontal="right" vertical="center"/>
    </xf>
    <xf numFmtId="177" fontId="41" fillId="0" borderId="20" xfId="0" applyNumberFormat="1" applyFont="1" applyBorder="1" applyAlignment="1" applyProtection="1">
      <alignment horizontal="right" vertical="center"/>
      <protection locked="0"/>
    </xf>
    <xf numFmtId="177" fontId="41" fillId="0" borderId="18" xfId="0" applyNumberFormat="1" applyFont="1" applyBorder="1" applyAlignment="1" applyProtection="1">
      <alignment horizontal="right" vertical="center"/>
      <protection/>
    </xf>
    <xf numFmtId="177" fontId="41" fillId="0" borderId="15" xfId="0" applyNumberFormat="1" applyFont="1" applyBorder="1" applyAlignment="1" applyProtection="1">
      <alignment horizontal="right" vertical="center"/>
      <protection/>
    </xf>
    <xf numFmtId="177" fontId="41" fillId="0" borderId="15" xfId="0" applyNumberFormat="1" applyFont="1" applyBorder="1" applyAlignment="1" applyProtection="1">
      <alignment horizontal="right" vertical="center"/>
      <protection locked="0"/>
    </xf>
    <xf numFmtId="49" fontId="41" fillId="0" borderId="15" xfId="0" applyNumberFormat="1" applyFont="1" applyBorder="1" applyAlignment="1" applyProtection="1">
      <alignment horizontal="right" vertical="center"/>
      <protection locked="0"/>
    </xf>
    <xf numFmtId="177" fontId="41" fillId="0" borderId="15" xfId="0" applyNumberFormat="1" applyFont="1" applyBorder="1" applyAlignment="1">
      <alignment horizontal="right" vertical="center"/>
    </xf>
    <xf numFmtId="0" fontId="28" fillId="0" borderId="32" xfId="36" applyFont="1" applyBorder="1" applyAlignment="1">
      <alignment horizontal="left" vertical="center"/>
      <protection/>
    </xf>
    <xf numFmtId="0" fontId="28" fillId="0" borderId="32" xfId="36" applyFont="1" applyBorder="1" applyAlignment="1">
      <alignment vertical="center" wrapText="1"/>
      <protection/>
    </xf>
    <xf numFmtId="0" fontId="28" fillId="0" borderId="16" xfId="36" applyFont="1" applyBorder="1" applyAlignment="1">
      <alignment vertical="center" wrapText="1"/>
      <protection/>
    </xf>
    <xf numFmtId="0" fontId="28" fillId="0" borderId="26" xfId="36" applyFont="1" applyBorder="1" applyAlignment="1">
      <alignment horizontal="center" vertical="center"/>
      <protection/>
    </xf>
    <xf numFmtId="0" fontId="28" fillId="0" borderId="27" xfId="36" applyFont="1" applyBorder="1" applyAlignment="1">
      <alignment horizontal="center" vertical="center"/>
      <protection/>
    </xf>
    <xf numFmtId="0" fontId="28" fillId="0" borderId="28" xfId="36" applyFont="1" applyBorder="1" applyAlignment="1">
      <alignment horizontal="center" vertical="center"/>
      <protection/>
    </xf>
    <xf numFmtId="0" fontId="28" fillId="0" borderId="33" xfId="36" applyFont="1" applyBorder="1" applyAlignment="1">
      <alignment horizontal="center" vertical="center"/>
      <protection/>
    </xf>
    <xf numFmtId="0" fontId="28" fillId="0" borderId="42" xfId="36" applyFont="1" applyBorder="1" applyAlignment="1">
      <alignment horizontal="center" vertical="center"/>
      <protection/>
    </xf>
    <xf numFmtId="0" fontId="28" fillId="0" borderId="25" xfId="36" applyFont="1" applyBorder="1" applyAlignment="1">
      <alignment horizontal="center" vertical="center"/>
      <protection/>
    </xf>
    <xf numFmtId="0" fontId="28" fillId="0" borderId="48" xfId="36" applyFont="1" applyBorder="1" applyAlignment="1">
      <alignment horizontal="center" vertical="center"/>
      <protection/>
    </xf>
    <xf numFmtId="0" fontId="32" fillId="0" borderId="32" xfId="36" applyFont="1" applyBorder="1" applyAlignment="1">
      <alignment horizontal="left" vertical="center"/>
      <protection/>
    </xf>
    <xf numFmtId="177" fontId="32" fillId="0" borderId="17" xfId="36" applyNumberFormat="1" applyFont="1" applyBorder="1" applyAlignment="1">
      <alignment horizontal="right" vertical="center"/>
      <protection/>
    </xf>
    <xf numFmtId="177" fontId="32" fillId="0" borderId="0" xfId="36" applyNumberFormat="1" applyFont="1" applyBorder="1" applyAlignment="1">
      <alignment horizontal="right" vertical="center"/>
      <protection/>
    </xf>
    <xf numFmtId="177" fontId="32" fillId="0" borderId="15" xfId="40" applyNumberFormat="1" applyFont="1" applyFill="1" applyBorder="1" applyAlignment="1" applyProtection="1">
      <alignment horizontal="right" vertical="center"/>
      <protection/>
    </xf>
    <xf numFmtId="177" fontId="32" fillId="0" borderId="20" xfId="40" applyNumberFormat="1" applyFont="1" applyFill="1" applyBorder="1" applyAlignment="1" applyProtection="1">
      <alignment horizontal="right" vertical="center"/>
      <protection/>
    </xf>
    <xf numFmtId="177" fontId="28" fillId="0" borderId="20" xfId="36" applyNumberFormat="1" applyFont="1" applyBorder="1" applyAlignment="1">
      <alignment horizontal="right" vertical="center"/>
      <protection/>
    </xf>
    <xf numFmtId="177" fontId="28" fillId="0" borderId="0" xfId="36" applyNumberFormat="1" applyFont="1" applyFill="1" applyBorder="1" applyAlignment="1">
      <alignment horizontal="right" vertical="center"/>
      <protection/>
    </xf>
    <xf numFmtId="0" fontId="32" fillId="0" borderId="32" xfId="36" applyFont="1" applyFill="1" applyBorder="1" applyAlignment="1">
      <alignment vertical="center" wrapText="1"/>
      <protection/>
    </xf>
    <xf numFmtId="177" fontId="32" fillId="0" borderId="17" xfId="36" applyNumberFormat="1" applyFont="1" applyFill="1" applyBorder="1" applyAlignment="1">
      <alignment horizontal="right" vertical="center"/>
      <protection/>
    </xf>
    <xf numFmtId="0" fontId="26" fillId="0" borderId="0" xfId="36" applyFont="1" applyFill="1" applyAlignment="1">
      <alignment vertical="center"/>
      <protection/>
    </xf>
    <xf numFmtId="177" fontId="32" fillId="0" borderId="0" xfId="0" applyNumberFormat="1" applyFont="1" applyFill="1" applyAlignment="1">
      <alignment horizontal="right" vertical="center"/>
    </xf>
    <xf numFmtId="0" fontId="32" fillId="0" borderId="16" xfId="36" applyFont="1" applyFill="1" applyBorder="1" applyAlignment="1">
      <alignment vertical="center" wrapText="1"/>
      <protection/>
    </xf>
    <xf numFmtId="177" fontId="32" fillId="0" borderId="18" xfId="36" applyNumberFormat="1" applyFont="1" applyFill="1" applyBorder="1" applyAlignment="1">
      <alignment horizontal="right" vertical="center"/>
      <protection/>
    </xf>
    <xf numFmtId="0" fontId="35" fillId="0" borderId="45" xfId="0" applyFont="1" applyBorder="1" applyAlignment="1">
      <alignment horizontal="left" vertical="center"/>
    </xf>
    <xf numFmtId="177" fontId="32" fillId="0" borderId="20" xfId="0" applyNumberFormat="1" applyFont="1" applyBorder="1" applyAlignment="1">
      <alignment horizontal="right" vertical="center"/>
    </xf>
    <xf numFmtId="180" fontId="32" fillId="0" borderId="18" xfId="0" applyNumberFormat="1" applyFont="1" applyBorder="1" applyAlignment="1">
      <alignment vertical="center"/>
    </xf>
    <xf numFmtId="180" fontId="32" fillId="0" borderId="15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 applyProtection="1">
      <alignment horizontal="right" vertical="center"/>
      <protection locked="0"/>
    </xf>
    <xf numFmtId="0" fontId="32" fillId="0" borderId="45" xfId="0" applyFont="1" applyBorder="1" applyAlignment="1">
      <alignment horizontal="center" vertical="center" wrapText="1"/>
    </xf>
    <xf numFmtId="180" fontId="32" fillId="0" borderId="20" xfId="0" applyNumberFormat="1" applyFont="1" applyBorder="1" applyAlignment="1">
      <alignment horizontal="right" vertical="center"/>
    </xf>
    <xf numFmtId="0" fontId="35" fillId="0" borderId="3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77" fontId="32" fillId="0" borderId="17" xfId="0" applyNumberFormat="1" applyFont="1" applyFill="1" applyBorder="1" applyAlignment="1">
      <alignment horizontal="right" vertical="center"/>
    </xf>
    <xf numFmtId="177" fontId="32" fillId="0" borderId="0" xfId="35" applyNumberFormat="1" applyFont="1" applyFill="1" applyBorder="1" applyAlignment="1">
      <alignment horizontal="right" vertical="center"/>
      <protection/>
    </xf>
    <xf numFmtId="177" fontId="32" fillId="0" borderId="0" xfId="0" applyNumberFormat="1" applyFont="1" applyFill="1" applyAlignment="1">
      <alignment vertical="center"/>
    </xf>
    <xf numFmtId="177" fontId="32" fillId="0" borderId="20" xfId="0" applyNumberFormat="1" applyFont="1" applyFill="1" applyBorder="1" applyAlignment="1">
      <alignment horizontal="right" vertical="center"/>
    </xf>
    <xf numFmtId="188" fontId="42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/>
    </xf>
    <xf numFmtId="177" fontId="32" fillId="0" borderId="15" xfId="0" applyNumberFormat="1" applyFont="1" applyBorder="1" applyAlignment="1">
      <alignment horizontal="right" vertical="center"/>
    </xf>
    <xf numFmtId="177" fontId="32" fillId="0" borderId="0" xfId="0" applyNumberFormat="1" applyFont="1" applyAlignment="1">
      <alignment horizontal="right" vertical="center"/>
    </xf>
    <xf numFmtId="177" fontId="28" fillId="0" borderId="0" xfId="35" applyNumberFormat="1" applyFont="1" applyFill="1" applyBorder="1" applyAlignment="1">
      <alignment horizontal="right" vertical="center"/>
      <protection/>
    </xf>
    <xf numFmtId="177" fontId="28" fillId="0" borderId="20" xfId="35" applyNumberFormat="1" applyFont="1" applyFill="1" applyBorder="1" applyAlignment="1">
      <alignment horizontal="right" vertical="center"/>
      <protection/>
    </xf>
    <xf numFmtId="177" fontId="32" fillId="0" borderId="20" xfId="35" applyNumberFormat="1" applyFont="1" applyFill="1" applyBorder="1" applyAlignment="1">
      <alignment horizontal="right" vertical="center"/>
      <protection/>
    </xf>
    <xf numFmtId="180" fontId="32" fillId="0" borderId="49" xfId="0" applyNumberFormat="1" applyFont="1" applyBorder="1" applyAlignment="1">
      <alignment vertical="center"/>
    </xf>
    <xf numFmtId="180" fontId="32" fillId="0" borderId="29" xfId="0" applyNumberFormat="1" applyFont="1" applyBorder="1" applyAlignment="1">
      <alignment vertical="center"/>
    </xf>
    <xf numFmtId="0" fontId="26" fillId="0" borderId="0" xfId="0" applyFont="1" applyBorder="1" applyAlignment="1">
      <alignment/>
    </xf>
    <xf numFmtId="177" fontId="28" fillId="0" borderId="15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>
      <alignment vertical="center"/>
    </xf>
    <xf numFmtId="182" fontId="32" fillId="0" borderId="20" xfId="39" applyNumberFormat="1" applyFont="1" applyBorder="1" applyAlignment="1">
      <alignment vertical="center"/>
      <protection/>
    </xf>
    <xf numFmtId="180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2" fillId="25" borderId="0" xfId="0" applyFont="1" applyFill="1" applyAlignment="1">
      <alignment/>
    </xf>
    <xf numFmtId="0" fontId="32" fillId="25" borderId="0" xfId="0" applyFont="1" applyFill="1" applyAlignment="1">
      <alignment vertical="center"/>
    </xf>
    <xf numFmtId="0" fontId="32" fillId="25" borderId="0" xfId="0" applyFont="1" applyFill="1" applyBorder="1" applyAlignment="1">
      <alignment vertical="center"/>
    </xf>
    <xf numFmtId="0" fontId="32" fillId="25" borderId="0" xfId="0" applyFont="1" applyFill="1" applyBorder="1" applyAlignment="1">
      <alignment horizontal="left" vertical="center"/>
    </xf>
    <xf numFmtId="178" fontId="32" fillId="25" borderId="20" xfId="0" applyNumberFormat="1" applyFont="1" applyFill="1" applyBorder="1" applyAlignment="1">
      <alignment horizontal="right" vertical="center"/>
    </xf>
    <xf numFmtId="177" fontId="32" fillId="25" borderId="20" xfId="0" applyNumberFormat="1" applyFont="1" applyFill="1" applyBorder="1" applyAlignment="1">
      <alignment horizontal="right" vertical="center"/>
    </xf>
    <xf numFmtId="178" fontId="32" fillId="25" borderId="20" xfId="0" applyNumberFormat="1" applyFont="1" applyFill="1" applyBorder="1" applyAlignment="1">
      <alignment vertical="center"/>
    </xf>
    <xf numFmtId="183" fontId="32" fillId="25" borderId="20" xfId="0" applyNumberFormat="1" applyFont="1" applyFill="1" applyBorder="1" applyAlignment="1">
      <alignment horizontal="right" vertical="center"/>
    </xf>
    <xf numFmtId="177" fontId="32" fillId="25" borderId="20" xfId="0" applyNumberFormat="1" applyFont="1" applyFill="1" applyBorder="1" applyAlignment="1">
      <alignment vertical="center"/>
    </xf>
    <xf numFmtId="0" fontId="32" fillId="25" borderId="16" xfId="0" applyFont="1" applyFill="1" applyBorder="1" applyAlignment="1">
      <alignment horizontal="center" vertical="center" wrapText="1"/>
    </xf>
    <xf numFmtId="178" fontId="32" fillId="25" borderId="0" xfId="0" applyNumberFormat="1" applyFont="1" applyFill="1" applyBorder="1" applyAlignment="1">
      <alignment horizontal="right" vertical="center"/>
    </xf>
    <xf numFmtId="177" fontId="32" fillId="25" borderId="0" xfId="0" applyNumberFormat="1" applyFont="1" applyFill="1" applyBorder="1" applyAlignment="1">
      <alignment horizontal="right" vertical="center"/>
    </xf>
    <xf numFmtId="178" fontId="32" fillId="25" borderId="0" xfId="0" applyNumberFormat="1" applyFont="1" applyFill="1" applyBorder="1" applyAlignment="1">
      <alignment vertical="center"/>
    </xf>
    <xf numFmtId="183" fontId="32" fillId="25" borderId="0" xfId="0" applyNumberFormat="1" applyFont="1" applyFill="1" applyBorder="1" applyAlignment="1">
      <alignment horizontal="right" vertical="center"/>
    </xf>
    <xf numFmtId="177" fontId="32" fillId="25" borderId="0" xfId="0" applyNumberFormat="1" applyFont="1" applyFill="1" applyBorder="1" applyAlignment="1">
      <alignment vertical="center"/>
    </xf>
    <xf numFmtId="177" fontId="32" fillId="25" borderId="17" xfId="0" applyNumberFormat="1" applyFont="1" applyFill="1" applyBorder="1" applyAlignment="1">
      <alignment vertical="center"/>
    </xf>
    <xf numFmtId="0" fontId="32" fillId="25" borderId="32" xfId="0" applyFont="1" applyFill="1" applyBorder="1" applyAlignment="1">
      <alignment horizontal="center" vertical="center" wrapText="1"/>
    </xf>
    <xf numFmtId="183" fontId="32" fillId="25" borderId="0" xfId="0" applyNumberFormat="1" applyFont="1" applyFill="1" applyAlignment="1">
      <alignment horizontal="right" vertical="center"/>
    </xf>
    <xf numFmtId="0" fontId="32" fillId="25" borderId="22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50" xfId="0" applyFont="1" applyFill="1" applyBorder="1" applyAlignment="1">
      <alignment horizontal="center" vertical="center" wrapText="1"/>
    </xf>
    <xf numFmtId="0" fontId="32" fillId="25" borderId="27" xfId="0" applyFont="1" applyFill="1" applyBorder="1" applyAlignment="1">
      <alignment horizontal="center" vertical="center" wrapText="1"/>
    </xf>
    <xf numFmtId="0" fontId="32" fillId="25" borderId="28" xfId="0" applyFont="1" applyFill="1" applyBorder="1" applyAlignment="1">
      <alignment horizontal="center" vertical="center" wrapText="1"/>
    </xf>
    <xf numFmtId="0" fontId="32" fillId="25" borderId="39" xfId="0" applyFont="1" applyFill="1" applyBorder="1" applyAlignment="1">
      <alignment horizontal="center" vertical="center" wrapText="1"/>
    </xf>
    <xf numFmtId="0" fontId="32" fillId="25" borderId="51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vertical="center"/>
    </xf>
    <xf numFmtId="0" fontId="32" fillId="25" borderId="15" xfId="0" applyFont="1" applyFill="1" applyBorder="1" applyAlignment="1">
      <alignment horizontal="right" vertical="center"/>
    </xf>
    <xf numFmtId="0" fontId="32" fillId="25" borderId="15" xfId="0" applyFont="1" applyFill="1" applyBorder="1" applyAlignment="1">
      <alignment horizontal="center" vertical="center"/>
    </xf>
    <xf numFmtId="0" fontId="31" fillId="25" borderId="0" xfId="0" applyFont="1" applyFill="1" applyAlignment="1">
      <alignment/>
    </xf>
    <xf numFmtId="0" fontId="32" fillId="25" borderId="20" xfId="0" applyFont="1" applyFill="1" applyBorder="1" applyAlignment="1">
      <alignment vertical="center"/>
    </xf>
    <xf numFmtId="177" fontId="32" fillId="25" borderId="17" xfId="0" applyNumberFormat="1" applyFont="1" applyFill="1" applyBorder="1" applyAlignment="1">
      <alignment horizontal="right" vertical="center"/>
    </xf>
    <xf numFmtId="177" fontId="32" fillId="0" borderId="0" xfId="0" applyNumberFormat="1" applyFont="1" applyBorder="1" applyAlignment="1" applyProtection="1">
      <alignment horizontal="right" vertical="center"/>
      <protection locked="0"/>
    </xf>
    <xf numFmtId="177" fontId="32" fillId="0" borderId="17" xfId="0" applyNumberFormat="1" applyFont="1" applyBorder="1" applyAlignment="1" applyProtection="1">
      <alignment horizontal="right" vertical="center"/>
      <protection locked="0"/>
    </xf>
    <xf numFmtId="49" fontId="32" fillId="25" borderId="19" xfId="37" applyNumberFormat="1" applyFont="1" applyFill="1" applyBorder="1" applyAlignment="1">
      <alignment horizontal="center" vertical="center" wrapText="1"/>
      <protection/>
    </xf>
    <xf numFmtId="49" fontId="32" fillId="25" borderId="13" xfId="37" applyNumberFormat="1" applyFont="1" applyFill="1" applyBorder="1" applyAlignment="1">
      <alignment horizontal="center" vertical="center" wrapText="1"/>
      <protection/>
    </xf>
    <xf numFmtId="49" fontId="32" fillId="25" borderId="12" xfId="37" applyNumberFormat="1" applyFont="1" applyFill="1" applyBorder="1" applyAlignment="1">
      <alignment horizontal="center" vertical="center" wrapText="1"/>
      <protection/>
    </xf>
    <xf numFmtId="0" fontId="32" fillId="25" borderId="34" xfId="0" applyFont="1" applyFill="1" applyBorder="1" applyAlignment="1">
      <alignment horizontal="center" vertical="center" wrapText="1"/>
    </xf>
    <xf numFmtId="177" fontId="32" fillId="26" borderId="20" xfId="0" applyNumberFormat="1" applyFont="1" applyFill="1" applyBorder="1" applyAlignment="1">
      <alignment horizontal="right" vertical="center"/>
    </xf>
    <xf numFmtId="0" fontId="32" fillId="25" borderId="45" xfId="0" applyFont="1" applyFill="1" applyBorder="1" applyAlignment="1">
      <alignment horizontal="center" vertical="center" wrapText="1"/>
    </xf>
    <xf numFmtId="177" fontId="32" fillId="26" borderId="0" xfId="0" applyNumberFormat="1" applyFont="1" applyFill="1" applyBorder="1" applyAlignment="1">
      <alignment horizontal="right" vertical="center"/>
    </xf>
    <xf numFmtId="177" fontId="43" fillId="26" borderId="0" xfId="0" applyNumberFormat="1" applyFont="1" applyFill="1" applyBorder="1" applyAlignment="1">
      <alignment horizontal="right" vertical="center"/>
    </xf>
    <xf numFmtId="0" fontId="32" fillId="25" borderId="16" xfId="0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right" vertical="center"/>
    </xf>
    <xf numFmtId="0" fontId="31" fillId="25" borderId="0" xfId="0" applyFont="1" applyFill="1" applyAlignment="1">
      <alignment vertical="center"/>
    </xf>
    <xf numFmtId="178" fontId="32" fillId="25" borderId="17" xfId="0" applyNumberFormat="1" applyFont="1" applyFill="1" applyBorder="1" applyAlignment="1">
      <alignment horizontal="right" vertical="center"/>
    </xf>
    <xf numFmtId="0" fontId="45" fillId="25" borderId="0" xfId="0" applyFont="1" applyFill="1" applyAlignment="1">
      <alignment vertical="center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3" xfId="38" applyFont="1" applyFill="1" applyBorder="1" applyAlignment="1">
      <alignment horizontal="center" vertical="center" wrapText="1"/>
      <protection/>
    </xf>
    <xf numFmtId="0" fontId="32" fillId="25" borderId="12" xfId="38" applyFont="1" applyFill="1" applyBorder="1" applyAlignment="1">
      <alignment horizontal="center" vertical="center" wrapText="1"/>
      <protection/>
    </xf>
    <xf numFmtId="49" fontId="32" fillId="25" borderId="11" xfId="37" applyNumberFormat="1" applyFont="1" applyFill="1" applyBorder="1" applyAlignment="1">
      <alignment horizontal="center" vertical="center" wrapText="1"/>
      <protection/>
    </xf>
    <xf numFmtId="49" fontId="32" fillId="25" borderId="28" xfId="37" applyNumberFormat="1" applyFont="1" applyFill="1" applyBorder="1" applyAlignment="1">
      <alignment horizontal="center" vertical="center" wrapText="1"/>
      <protection/>
    </xf>
    <xf numFmtId="49" fontId="32" fillId="25" borderId="27" xfId="37" applyNumberFormat="1" applyFont="1" applyFill="1" applyBorder="1" applyAlignment="1">
      <alignment horizontal="center" vertical="center" wrapText="1"/>
      <protection/>
    </xf>
    <xf numFmtId="49" fontId="32" fillId="25" borderId="52" xfId="37" applyNumberFormat="1" applyFont="1" applyFill="1" applyBorder="1" applyAlignment="1">
      <alignment horizontal="center" vertical="center" wrapText="1"/>
      <protection/>
    </xf>
    <xf numFmtId="0" fontId="45" fillId="25" borderId="15" xfId="0" applyFont="1" applyFill="1" applyBorder="1" applyAlignment="1">
      <alignment horizontal="center" vertical="center"/>
    </xf>
    <xf numFmtId="184" fontId="32" fillId="0" borderId="0" xfId="0" applyNumberFormat="1" applyFont="1" applyAlignment="1">
      <alignment vertical="center"/>
    </xf>
    <xf numFmtId="0" fontId="32" fillId="0" borderId="20" xfId="0" applyFont="1" applyBorder="1" applyAlignment="1">
      <alignment vertical="center"/>
    </xf>
    <xf numFmtId="184" fontId="32" fillId="0" borderId="20" xfId="0" applyNumberFormat="1" applyFont="1" applyBorder="1" applyAlignment="1">
      <alignment horizontal="right" vertical="center"/>
    </xf>
    <xf numFmtId="0" fontId="32" fillId="0" borderId="20" xfId="0" applyFont="1" applyBorder="1" applyAlignment="1">
      <alignment horizontal="right" vertical="center" wrapText="1"/>
    </xf>
    <xf numFmtId="41" fontId="32" fillId="0" borderId="20" xfId="0" applyNumberFormat="1" applyFont="1" applyBorder="1" applyAlignment="1">
      <alignment horizontal="right" vertical="center"/>
    </xf>
    <xf numFmtId="184" fontId="32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 wrapText="1"/>
    </xf>
    <xf numFmtId="41" fontId="32" fillId="0" borderId="0" xfId="0" applyNumberFormat="1" applyFont="1" applyBorder="1" applyAlignment="1">
      <alignment horizontal="right" vertical="center"/>
    </xf>
    <xf numFmtId="184" fontId="32" fillId="0" borderId="17" xfId="0" applyNumberFormat="1" applyFont="1" applyBorder="1" applyAlignment="1">
      <alignment horizontal="right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 vertical="center"/>
    </xf>
    <xf numFmtId="3" fontId="32" fillId="0" borderId="17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56" xfId="0" applyFont="1" applyBorder="1" applyAlignment="1" applyProtection="1">
      <alignment horizontal="center" vertical="center"/>
      <protection/>
    </xf>
    <xf numFmtId="0" fontId="37" fillId="0" borderId="71" xfId="0" applyFont="1" applyBorder="1" applyAlignment="1" applyProtection="1">
      <alignment horizontal="center"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72" xfId="0" applyFont="1" applyBorder="1" applyAlignment="1" applyProtection="1">
      <alignment horizontal="center" vertical="center"/>
      <protection/>
    </xf>
    <xf numFmtId="0" fontId="37" fillId="0" borderId="73" xfId="0" applyFont="1" applyBorder="1" applyAlignment="1" applyProtection="1">
      <alignment horizontal="center" vertical="center"/>
      <protection/>
    </xf>
    <xf numFmtId="0" fontId="37" fillId="0" borderId="43" xfId="0" applyFont="1" applyBorder="1" applyAlignment="1" applyProtection="1">
      <alignment horizontal="center" vertical="center"/>
      <protection/>
    </xf>
    <xf numFmtId="0" fontId="37" fillId="0" borderId="72" xfId="0" applyFont="1" applyBorder="1" applyAlignment="1" applyProtection="1">
      <alignment horizontal="center" vertical="center" wrapText="1"/>
      <protection/>
    </xf>
    <xf numFmtId="0" fontId="37" fillId="0" borderId="73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/>
    </xf>
    <xf numFmtId="177" fontId="41" fillId="0" borderId="20" xfId="0" applyNumberFormat="1" applyFont="1" applyBorder="1" applyAlignment="1" applyProtection="1">
      <alignment horizontal="right" vertical="center"/>
      <protection/>
    </xf>
    <xf numFmtId="0" fontId="41" fillId="0" borderId="20" xfId="0" applyFont="1" applyBorder="1" applyAlignment="1">
      <alignment vertical="center"/>
    </xf>
    <xf numFmtId="177" fontId="41" fillId="0" borderId="20" xfId="0" applyNumberFormat="1" applyFont="1" applyBorder="1" applyAlignment="1">
      <alignment horizontal="right" vertical="center"/>
    </xf>
    <xf numFmtId="177" fontId="41" fillId="0" borderId="20" xfId="0" applyNumberFormat="1" applyFont="1" applyBorder="1" applyAlignment="1" applyProtection="1">
      <alignment horizontal="right" vertical="center"/>
      <protection locked="0"/>
    </xf>
    <xf numFmtId="0" fontId="40" fillId="0" borderId="32" xfId="0" applyFont="1" applyBorder="1" applyAlignment="1">
      <alignment vertical="center"/>
    </xf>
    <xf numFmtId="177" fontId="41" fillId="0" borderId="0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>
      <alignment vertical="center"/>
    </xf>
    <xf numFmtId="177" fontId="41" fillId="0" borderId="0" xfId="0" applyNumberFormat="1" applyFont="1" applyBorder="1" applyAlignment="1">
      <alignment horizontal="right" vertical="center"/>
    </xf>
    <xf numFmtId="177" fontId="41" fillId="0" borderId="0" xfId="0" applyNumberFormat="1" applyFont="1" applyBorder="1" applyAlignment="1" applyProtection="1">
      <alignment horizontal="right" vertical="center"/>
      <protection locked="0"/>
    </xf>
    <xf numFmtId="0" fontId="37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/>
    </xf>
    <xf numFmtId="0" fontId="40" fillId="0" borderId="69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69" xfId="0" applyFont="1" applyBorder="1" applyAlignment="1">
      <alignment vertical="center"/>
    </xf>
    <xf numFmtId="0" fontId="40" fillId="0" borderId="66" xfId="0" applyFont="1" applyBorder="1" applyAlignment="1">
      <alignment vertical="center"/>
    </xf>
    <xf numFmtId="0" fontId="37" fillId="0" borderId="48" xfId="0" applyFont="1" applyBorder="1" applyAlignment="1" applyProtection="1">
      <alignment horizontal="center" vertical="center" wrapText="1"/>
      <protection/>
    </xf>
    <xf numFmtId="0" fontId="40" fillId="0" borderId="26" xfId="0" applyFont="1" applyBorder="1" applyAlignment="1">
      <alignment vertical="center"/>
    </xf>
    <xf numFmtId="0" fontId="37" fillId="0" borderId="48" xfId="0" applyFont="1" applyBorder="1" applyAlignment="1" applyProtection="1">
      <alignment horizontal="center" vertical="center"/>
      <protection/>
    </xf>
    <xf numFmtId="0" fontId="37" fillId="0" borderId="56" xfId="0" applyFont="1" applyBorder="1" applyAlignment="1" applyProtection="1">
      <alignment horizontal="center" vertical="center" wrapText="1"/>
      <protection/>
    </xf>
    <xf numFmtId="0" fontId="40" fillId="0" borderId="27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74" xfId="0" applyFont="1" applyBorder="1" applyAlignment="1" applyProtection="1">
      <alignment horizontal="center" vertical="center"/>
      <protection/>
    </xf>
    <xf numFmtId="0" fontId="37" fillId="0" borderId="75" xfId="0" applyFont="1" applyBorder="1" applyAlignment="1" applyProtection="1">
      <alignment horizontal="center" vertical="center"/>
      <protection/>
    </xf>
    <xf numFmtId="0" fontId="40" fillId="0" borderId="76" xfId="0" applyFont="1" applyBorder="1" applyAlignment="1">
      <alignment vertical="center"/>
    </xf>
    <xf numFmtId="0" fontId="40" fillId="0" borderId="75" xfId="0" applyFont="1" applyBorder="1" applyAlignment="1">
      <alignment vertical="center"/>
    </xf>
    <xf numFmtId="0" fontId="40" fillId="0" borderId="71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68" xfId="0" applyFont="1" applyBorder="1" applyAlignment="1">
      <alignment vertical="center"/>
    </xf>
    <xf numFmtId="0" fontId="37" fillId="0" borderId="77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 wrapText="1"/>
    </xf>
    <xf numFmtId="49" fontId="31" fillId="0" borderId="0" xfId="49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40" fillId="0" borderId="53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7" fillId="0" borderId="24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4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71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26" fillId="0" borderId="7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8" xfId="0" applyFont="1" applyFill="1" applyBorder="1" applyAlignment="1" applyProtection="1">
      <alignment horizontal="center" vertical="center"/>
      <protection/>
    </xf>
    <xf numFmtId="0" fontId="28" fillId="0" borderId="56" xfId="0" applyFont="1" applyFill="1" applyBorder="1" applyAlignment="1" applyProtection="1">
      <alignment horizontal="center" vertical="center"/>
      <protection/>
    </xf>
    <xf numFmtId="0" fontId="28" fillId="0" borderId="79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80" xfId="0" applyFont="1" applyBorder="1" applyAlignment="1" applyProtection="1">
      <alignment horizontal="center" vertical="center"/>
      <protection locked="0"/>
    </xf>
    <xf numFmtId="0" fontId="26" fillId="0" borderId="68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wrapText="1"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center" vertical="center"/>
      <protection/>
    </xf>
    <xf numFmtId="0" fontId="28" fillId="0" borderId="5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27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  <protection locked="0"/>
    </xf>
    <xf numFmtId="0" fontId="28" fillId="0" borderId="27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49" fontId="28" fillId="0" borderId="28" xfId="49" applyNumberFormat="1" applyFont="1" applyFill="1" applyBorder="1" applyAlignment="1" applyProtection="1">
      <alignment horizontal="center" vertical="center"/>
      <protection/>
    </xf>
    <xf numFmtId="0" fontId="26" fillId="0" borderId="48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4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  <protection/>
    </xf>
    <xf numFmtId="0" fontId="28" fillId="0" borderId="75" xfId="0" applyFont="1" applyBorder="1" applyAlignment="1" applyProtection="1">
      <alignment horizontal="center" vertical="center" wrapText="1"/>
      <protection/>
    </xf>
    <xf numFmtId="0" fontId="28" fillId="0" borderId="74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8" fillId="0" borderId="31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0" fontId="26" fillId="0" borderId="4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53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25" borderId="87" xfId="0" applyFont="1" applyFill="1" applyBorder="1" applyAlignment="1">
      <alignment horizontal="center" vertical="center" wrapText="1"/>
    </xf>
    <xf numFmtId="0" fontId="32" fillId="25" borderId="82" xfId="0" applyFont="1" applyFill="1" applyBorder="1" applyAlignment="1">
      <alignment horizontal="center" vertical="center" wrapText="1"/>
    </xf>
    <xf numFmtId="0" fontId="32" fillId="25" borderId="83" xfId="0" applyFont="1" applyFill="1" applyBorder="1" applyAlignment="1">
      <alignment horizontal="center" vertical="center" wrapText="1"/>
    </xf>
    <xf numFmtId="0" fontId="32" fillId="25" borderId="69" xfId="0" applyFont="1" applyFill="1" applyBorder="1" applyAlignment="1">
      <alignment horizontal="center" vertical="center" wrapText="1"/>
    </xf>
    <xf numFmtId="0" fontId="32" fillId="25" borderId="68" xfId="0" applyFont="1" applyFill="1" applyBorder="1" applyAlignment="1">
      <alignment horizontal="center" vertical="center" wrapText="1"/>
    </xf>
    <xf numFmtId="0" fontId="32" fillId="25" borderId="53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right" vertical="center"/>
    </xf>
    <xf numFmtId="0" fontId="31" fillId="25" borderId="0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 wrapText="1"/>
    </xf>
    <xf numFmtId="0" fontId="32" fillId="25" borderId="46" xfId="0" applyFont="1" applyFill="1" applyBorder="1" applyAlignment="1">
      <alignment horizontal="center" vertical="center" wrapText="1"/>
    </xf>
    <xf numFmtId="0" fontId="32" fillId="25" borderId="49" xfId="0" applyFont="1" applyFill="1" applyBorder="1" applyAlignment="1">
      <alignment horizontal="center" vertical="center" wrapText="1"/>
    </xf>
    <xf numFmtId="0" fontId="32" fillId="25" borderId="31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right" vertical="center"/>
    </xf>
    <xf numFmtId="0" fontId="32" fillId="25" borderId="86" xfId="0" applyFont="1" applyFill="1" applyBorder="1" applyAlignment="1">
      <alignment horizontal="center" vertical="center" wrapText="1"/>
    </xf>
    <xf numFmtId="0" fontId="32" fillId="25" borderId="62" xfId="0" applyFont="1" applyFill="1" applyBorder="1" applyAlignment="1">
      <alignment horizontal="center" vertical="center" wrapText="1"/>
    </xf>
    <xf numFmtId="0" fontId="32" fillId="25" borderId="64" xfId="0" applyFont="1" applyFill="1" applyBorder="1" applyAlignment="1">
      <alignment horizontal="center" vertical="center" wrapText="1"/>
    </xf>
    <xf numFmtId="0" fontId="32" fillId="25" borderId="23" xfId="0" applyFont="1" applyFill="1" applyBorder="1" applyAlignment="1">
      <alignment horizontal="center" vertical="center" wrapText="1"/>
    </xf>
    <xf numFmtId="0" fontId="32" fillId="25" borderId="59" xfId="0" applyFont="1" applyFill="1" applyBorder="1" applyAlignment="1">
      <alignment horizontal="center" vertical="center" wrapText="1"/>
    </xf>
    <xf numFmtId="0" fontId="32" fillId="25" borderId="28" xfId="0" applyFont="1" applyFill="1" applyBorder="1" applyAlignment="1">
      <alignment horizontal="center" vertical="center" wrapText="1"/>
    </xf>
    <xf numFmtId="0" fontId="32" fillId="25" borderId="25" xfId="0" applyFont="1" applyFill="1" applyBorder="1" applyAlignment="1">
      <alignment horizontal="center" vertical="center" wrapText="1"/>
    </xf>
    <xf numFmtId="0" fontId="32" fillId="25" borderId="34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0" fontId="32" fillId="25" borderId="88" xfId="0" applyFont="1" applyFill="1" applyBorder="1" applyAlignment="1">
      <alignment horizontal="center" vertical="center" wrapText="1"/>
    </xf>
    <xf numFmtId="0" fontId="32" fillId="25" borderId="73" xfId="0" applyFont="1" applyFill="1" applyBorder="1" applyAlignment="1">
      <alignment horizontal="center" vertical="center" wrapText="1"/>
    </xf>
    <xf numFmtId="0" fontId="32" fillId="25" borderId="89" xfId="0" applyFont="1" applyFill="1" applyBorder="1" applyAlignment="1">
      <alignment horizontal="center" vertical="center" wrapText="1"/>
    </xf>
    <xf numFmtId="0" fontId="32" fillId="25" borderId="32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 wrapText="1"/>
    </xf>
    <xf numFmtId="0" fontId="32" fillId="25" borderId="26" xfId="0" applyFont="1" applyFill="1" applyBorder="1" applyAlignment="1">
      <alignment horizontal="center" vertical="center" wrapText="1"/>
    </xf>
    <xf numFmtId="49" fontId="32" fillId="25" borderId="90" xfId="37" applyNumberFormat="1" applyFont="1" applyFill="1" applyBorder="1" applyAlignment="1">
      <alignment horizontal="center" vertical="center" wrapText="1"/>
      <protection/>
    </xf>
    <xf numFmtId="49" fontId="32" fillId="25" borderId="91" xfId="37" applyNumberFormat="1" applyFont="1" applyFill="1" applyBorder="1" applyAlignment="1">
      <alignment horizontal="center" vertical="center" wrapText="1"/>
      <protection/>
    </xf>
    <xf numFmtId="49" fontId="32" fillId="25" borderId="67" xfId="37" applyNumberFormat="1" applyFont="1" applyFill="1" applyBorder="1" applyAlignment="1">
      <alignment horizontal="center" vertical="center" wrapText="1"/>
      <protection/>
    </xf>
    <xf numFmtId="49" fontId="32" fillId="25" borderId="69" xfId="37" applyNumberFormat="1" applyFont="1" applyFill="1" applyBorder="1" applyAlignment="1">
      <alignment horizontal="center" vertical="center" wrapText="1"/>
      <protection/>
    </xf>
    <xf numFmtId="0" fontId="31" fillId="25" borderId="0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32" fillId="0" borderId="15" xfId="0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1" fillId="0" borderId="0" xfId="36" applyFont="1" applyBorder="1" applyAlignment="1">
      <alignment horizontal="center" vertical="center"/>
      <protection/>
    </xf>
    <xf numFmtId="0" fontId="28" fillId="0" borderId="26" xfId="36" applyFont="1" applyBorder="1" applyAlignment="1">
      <alignment horizontal="center" vertical="center"/>
      <protection/>
    </xf>
    <xf numFmtId="0" fontId="28" fillId="0" borderId="33" xfId="36" applyFont="1" applyBorder="1" applyAlignment="1">
      <alignment horizontal="center" vertical="center"/>
      <protection/>
    </xf>
    <xf numFmtId="0" fontId="26" fillId="0" borderId="53" xfId="36" applyFont="1" applyBorder="1" applyAlignment="1">
      <alignment horizontal="center" vertical="center" wrapText="1"/>
      <protection/>
    </xf>
    <xf numFmtId="0" fontId="26" fillId="0" borderId="32" xfId="36" applyFont="1" applyBorder="1" applyAlignment="1">
      <alignment horizontal="center" vertical="center" wrapText="1"/>
      <protection/>
    </xf>
    <xf numFmtId="0" fontId="26" fillId="0" borderId="16" xfId="36" applyFont="1" applyBorder="1" applyAlignment="1">
      <alignment horizontal="center" vertical="center" wrapText="1"/>
      <protection/>
    </xf>
    <xf numFmtId="0" fontId="28" fillId="0" borderId="49" xfId="36" applyFont="1" applyBorder="1" applyAlignment="1">
      <alignment horizontal="center" vertical="center"/>
      <protection/>
    </xf>
    <xf numFmtId="0" fontId="28" fillId="0" borderId="29" xfId="36" applyFont="1" applyBorder="1" applyAlignment="1">
      <alignment horizontal="center" vertical="center"/>
      <protection/>
    </xf>
    <xf numFmtId="0" fontId="28" fillId="0" borderId="31" xfId="36" applyFont="1" applyBorder="1" applyAlignment="1">
      <alignment horizontal="center" vertical="center"/>
      <protection/>
    </xf>
    <xf numFmtId="0" fontId="28" fillId="0" borderId="17" xfId="36" applyFont="1" applyBorder="1" applyAlignment="1">
      <alignment horizontal="center" vertical="center"/>
      <protection/>
    </xf>
    <xf numFmtId="0" fontId="28" fillId="0" borderId="0" xfId="36" applyFont="1" applyBorder="1" applyAlignment="1">
      <alignment horizontal="center" vertical="center"/>
      <protection/>
    </xf>
    <xf numFmtId="0" fontId="28" fillId="0" borderId="62" xfId="36" applyFont="1" applyBorder="1" applyAlignment="1">
      <alignment horizontal="center" vertical="center"/>
      <protection/>
    </xf>
    <xf numFmtId="0" fontId="28" fillId="0" borderId="64" xfId="36" applyFont="1" applyBorder="1" applyAlignment="1">
      <alignment horizontal="center" vertical="center"/>
      <protection/>
    </xf>
    <xf numFmtId="0" fontId="28" fillId="0" borderId="80" xfId="36" applyFont="1" applyBorder="1" applyAlignment="1">
      <alignment horizontal="center" vertical="center"/>
      <protection/>
    </xf>
    <xf numFmtId="0" fontId="28" fillId="0" borderId="27" xfId="36" applyFont="1" applyBorder="1" applyAlignment="1">
      <alignment horizontal="center" vertical="center"/>
      <protection/>
    </xf>
    <xf numFmtId="0" fontId="28" fillId="0" borderId="27" xfId="36" applyFont="1" applyBorder="1" applyAlignment="1">
      <alignment horizontal="center" vertical="center" wrapText="1"/>
      <protection/>
    </xf>
    <xf numFmtId="0" fontId="28" fillId="0" borderId="66" xfId="36" applyFont="1" applyBorder="1" applyAlignment="1">
      <alignment horizontal="center" vertical="center" wrapText="1"/>
      <protection/>
    </xf>
    <xf numFmtId="0" fontId="28" fillId="0" borderId="56" xfId="36" applyFont="1" applyBorder="1" applyAlignment="1">
      <alignment horizontal="center" vertical="center"/>
      <protection/>
    </xf>
    <xf numFmtId="0" fontId="28" fillId="0" borderId="71" xfId="36" applyFont="1" applyBorder="1" applyAlignment="1">
      <alignment horizontal="center" vertical="center"/>
      <protection/>
    </xf>
    <xf numFmtId="0" fontId="28" fillId="0" borderId="67" xfId="36" applyFont="1" applyBorder="1" applyAlignment="1">
      <alignment horizontal="center" vertical="center"/>
      <protection/>
    </xf>
    <xf numFmtId="0" fontId="28" fillId="0" borderId="69" xfId="36" applyFont="1" applyBorder="1" applyAlignment="1">
      <alignment horizontal="center" vertical="center"/>
      <protection/>
    </xf>
    <xf numFmtId="0" fontId="26" fillId="0" borderId="96" xfId="36" applyFont="1" applyBorder="1" applyAlignment="1">
      <alignment horizontal="center" vertical="center" wrapText="1"/>
      <protection/>
    </xf>
    <xf numFmtId="0" fontId="26" fillId="0" borderId="97" xfId="36" applyFont="1" applyBorder="1" applyAlignment="1">
      <alignment horizontal="center" vertical="center" wrapText="1"/>
      <protection/>
    </xf>
    <xf numFmtId="0" fontId="26" fillId="0" borderId="98" xfId="36" applyFont="1" applyBorder="1" applyAlignment="1">
      <alignment horizontal="center" vertical="center" wrapText="1"/>
      <protection/>
    </xf>
    <xf numFmtId="0" fontId="28" fillId="0" borderId="66" xfId="36" applyFont="1" applyBorder="1" applyAlignment="1">
      <alignment horizontal="center" vertical="center"/>
      <protection/>
    </xf>
    <xf numFmtId="0" fontId="28" fillId="0" borderId="65" xfId="36" applyFont="1" applyBorder="1" applyAlignment="1">
      <alignment horizontal="center" vertical="center"/>
      <protection/>
    </xf>
    <xf numFmtId="0" fontId="28" fillId="0" borderId="63" xfId="36" applyFont="1" applyBorder="1" applyAlignment="1">
      <alignment horizontal="center" vertical="center"/>
      <protection/>
    </xf>
    <xf numFmtId="0" fontId="28" fillId="0" borderId="62" xfId="36" applyFont="1" applyBorder="1" applyAlignment="1">
      <alignment horizontal="center" vertical="center"/>
      <protection/>
    </xf>
    <xf numFmtId="0" fontId="28" fillId="0" borderId="80" xfId="36" applyFont="1" applyBorder="1" applyAlignment="1">
      <alignment horizontal="center" vertical="center" wrapText="1"/>
      <protection/>
    </xf>
    <xf numFmtId="0" fontId="28" fillId="0" borderId="28" xfId="36" applyFont="1" applyBorder="1" applyAlignment="1">
      <alignment horizontal="center" vertical="center"/>
      <protection/>
    </xf>
    <xf numFmtId="0" fontId="28" fillId="0" borderId="95" xfId="36" applyFont="1" applyBorder="1" applyAlignment="1">
      <alignment horizontal="center" vertical="center"/>
      <protection/>
    </xf>
    <xf numFmtId="0" fontId="28" fillId="0" borderId="67" xfId="36" applyFont="1" applyBorder="1" applyAlignment="1">
      <alignment horizontal="center" vertical="center" wrapText="1"/>
      <protection/>
    </xf>
    <xf numFmtId="0" fontId="32" fillId="0" borderId="7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36" applyFont="1" applyBorder="1" applyAlignment="1">
      <alignment horizontal="center" vertical="center"/>
      <protection/>
    </xf>
    <xf numFmtId="0" fontId="32" fillId="0" borderId="27" xfId="36" applyFont="1" applyBorder="1" applyAlignment="1">
      <alignment horizontal="center" vertical="center"/>
      <protection/>
    </xf>
    <xf numFmtId="0" fontId="32" fillId="0" borderId="50" xfId="36" applyFont="1" applyBorder="1" applyAlignment="1">
      <alignment horizontal="center" vertical="center"/>
      <protection/>
    </xf>
    <xf numFmtId="0" fontId="32" fillId="0" borderId="26" xfId="36" applyFont="1" applyBorder="1" applyAlignment="1">
      <alignment horizontal="center" vertical="center"/>
      <protection/>
    </xf>
    <xf numFmtId="0" fontId="32" fillId="0" borderId="86" xfId="36" applyFont="1" applyBorder="1" applyAlignment="1">
      <alignment horizontal="center" vertical="center"/>
      <protection/>
    </xf>
    <xf numFmtId="0" fontId="32" fillId="0" borderId="62" xfId="36" applyFont="1" applyBorder="1" applyAlignment="1">
      <alignment horizontal="center" vertical="center"/>
      <protection/>
    </xf>
    <xf numFmtId="0" fontId="32" fillId="0" borderId="62" xfId="36" applyFont="1" applyBorder="1" applyAlignment="1">
      <alignment horizontal="center" vertical="center"/>
      <protection/>
    </xf>
    <xf numFmtId="0" fontId="32" fillId="0" borderId="70" xfId="36" applyFont="1" applyBorder="1" applyAlignment="1">
      <alignment horizontal="center" vertical="center" wrapText="1"/>
      <protection/>
    </xf>
    <xf numFmtId="0" fontId="25" fillId="0" borderId="27" xfId="36" applyFont="1" applyBorder="1" applyAlignment="1">
      <alignment horizontal="center" vertical="center"/>
      <protection/>
    </xf>
    <xf numFmtId="0" fontId="32" fillId="0" borderId="0" xfId="36" applyFont="1" applyBorder="1" applyAlignment="1">
      <alignment horizontal="center" vertical="center"/>
      <protection/>
    </xf>
    <xf numFmtId="0" fontId="28" fillId="0" borderId="69" xfId="36" applyFont="1" applyBorder="1" applyAlignment="1">
      <alignment horizontal="center" vertical="center" wrapText="1"/>
      <protection/>
    </xf>
    <xf numFmtId="0" fontId="28" fillId="0" borderId="94" xfId="36" applyFont="1" applyBorder="1" applyAlignment="1">
      <alignment horizontal="center" vertical="center" wrapText="1"/>
      <protection/>
    </xf>
    <xf numFmtId="0" fontId="28" fillId="0" borderId="95" xfId="36" applyFont="1" applyBorder="1" applyAlignment="1">
      <alignment horizontal="center" vertical="center" wrapText="1"/>
      <protection/>
    </xf>
    <xf numFmtId="0" fontId="32" fillId="0" borderId="28" xfId="36" applyFont="1" applyBorder="1" applyAlignment="1">
      <alignment horizontal="center" vertical="center" wrapText="1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011-99年社會福利(琴惠)" xfId="35"/>
    <cellStyle name="一般_0914-013-98年調解業務概況(97)" xfId="36"/>
    <cellStyle name="一般_21305_1" xfId="37"/>
    <cellStyle name="一般_6-1" xfId="38"/>
    <cellStyle name="一般_90年道路交通事故" xfId="39"/>
    <cellStyle name="Comma" xfId="40"/>
    <cellStyle name="Comma [0]" xfId="41"/>
    <cellStyle name="千分位[0] 2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1 1" xfId="63"/>
    <cellStyle name="標題 2" xfId="64"/>
    <cellStyle name="標題 3" xfId="65"/>
    <cellStyle name="標題 4" xfId="66"/>
    <cellStyle name="標題 5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8</xdr:row>
      <xdr:rowOff>76200</xdr:rowOff>
    </xdr:from>
    <xdr:to>
      <xdr:col>0</xdr:col>
      <xdr:colOff>657225</xdr:colOff>
      <xdr:row>10</xdr:row>
      <xdr:rowOff>123825</xdr:rowOff>
    </xdr:to>
    <xdr:sp>
      <xdr:nvSpPr>
        <xdr:cNvPr id="1" name="AutoShape 30"/>
        <xdr:cNvSpPr>
          <a:spLocks/>
        </xdr:cNvSpPr>
      </xdr:nvSpPr>
      <xdr:spPr>
        <a:xfrm>
          <a:off x="590550" y="2428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11</xdr:row>
      <xdr:rowOff>76200</xdr:rowOff>
    </xdr:from>
    <xdr:to>
      <xdr:col>0</xdr:col>
      <xdr:colOff>657225</xdr:colOff>
      <xdr:row>13</xdr:row>
      <xdr:rowOff>123825</xdr:rowOff>
    </xdr:to>
    <xdr:sp>
      <xdr:nvSpPr>
        <xdr:cNvPr id="2" name="AutoShape 30"/>
        <xdr:cNvSpPr>
          <a:spLocks/>
        </xdr:cNvSpPr>
      </xdr:nvSpPr>
      <xdr:spPr>
        <a:xfrm>
          <a:off x="590550" y="30003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14</xdr:row>
      <xdr:rowOff>76200</xdr:rowOff>
    </xdr:from>
    <xdr:to>
      <xdr:col>0</xdr:col>
      <xdr:colOff>657225</xdr:colOff>
      <xdr:row>16</xdr:row>
      <xdr:rowOff>123825</xdr:rowOff>
    </xdr:to>
    <xdr:sp>
      <xdr:nvSpPr>
        <xdr:cNvPr id="3" name="AutoShape 30"/>
        <xdr:cNvSpPr>
          <a:spLocks/>
        </xdr:cNvSpPr>
      </xdr:nvSpPr>
      <xdr:spPr>
        <a:xfrm>
          <a:off x="590550" y="3571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17</xdr:row>
      <xdr:rowOff>76200</xdr:rowOff>
    </xdr:from>
    <xdr:to>
      <xdr:col>0</xdr:col>
      <xdr:colOff>657225</xdr:colOff>
      <xdr:row>19</xdr:row>
      <xdr:rowOff>123825</xdr:rowOff>
    </xdr:to>
    <xdr:sp>
      <xdr:nvSpPr>
        <xdr:cNvPr id="4" name="AutoShape 30"/>
        <xdr:cNvSpPr>
          <a:spLocks/>
        </xdr:cNvSpPr>
      </xdr:nvSpPr>
      <xdr:spPr>
        <a:xfrm>
          <a:off x="590550" y="41433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23</xdr:row>
      <xdr:rowOff>76200</xdr:rowOff>
    </xdr:from>
    <xdr:to>
      <xdr:col>0</xdr:col>
      <xdr:colOff>657225</xdr:colOff>
      <xdr:row>25</xdr:row>
      <xdr:rowOff>123825</xdr:rowOff>
    </xdr:to>
    <xdr:sp>
      <xdr:nvSpPr>
        <xdr:cNvPr id="5" name="AutoShape 30"/>
        <xdr:cNvSpPr>
          <a:spLocks/>
        </xdr:cNvSpPr>
      </xdr:nvSpPr>
      <xdr:spPr>
        <a:xfrm>
          <a:off x="590550" y="52863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20</xdr:row>
      <xdr:rowOff>76200</xdr:rowOff>
    </xdr:from>
    <xdr:to>
      <xdr:col>0</xdr:col>
      <xdr:colOff>657225</xdr:colOff>
      <xdr:row>22</xdr:row>
      <xdr:rowOff>123825</xdr:rowOff>
    </xdr:to>
    <xdr:sp>
      <xdr:nvSpPr>
        <xdr:cNvPr id="6" name="AutoShape 30"/>
        <xdr:cNvSpPr>
          <a:spLocks/>
        </xdr:cNvSpPr>
      </xdr:nvSpPr>
      <xdr:spPr>
        <a:xfrm>
          <a:off x="590550" y="4714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600075</xdr:colOff>
      <xdr:row>26</xdr:row>
      <xdr:rowOff>76200</xdr:rowOff>
    </xdr:from>
    <xdr:to>
      <xdr:col>1</xdr:col>
      <xdr:colOff>0</xdr:colOff>
      <xdr:row>28</xdr:row>
      <xdr:rowOff>123825</xdr:rowOff>
    </xdr:to>
    <xdr:sp>
      <xdr:nvSpPr>
        <xdr:cNvPr id="7" name="AutoShape 30"/>
        <xdr:cNvSpPr>
          <a:spLocks/>
        </xdr:cNvSpPr>
      </xdr:nvSpPr>
      <xdr:spPr>
        <a:xfrm>
          <a:off x="600075" y="5857875"/>
          <a:ext cx="57150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29</xdr:row>
      <xdr:rowOff>76200</xdr:rowOff>
    </xdr:from>
    <xdr:to>
      <xdr:col>0</xdr:col>
      <xdr:colOff>657225</xdr:colOff>
      <xdr:row>31</xdr:row>
      <xdr:rowOff>123825</xdr:rowOff>
    </xdr:to>
    <xdr:sp>
      <xdr:nvSpPr>
        <xdr:cNvPr id="8" name="AutoShape 30"/>
        <xdr:cNvSpPr>
          <a:spLocks/>
        </xdr:cNvSpPr>
      </xdr:nvSpPr>
      <xdr:spPr>
        <a:xfrm>
          <a:off x="590550" y="64293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32</xdr:row>
      <xdr:rowOff>76200</xdr:rowOff>
    </xdr:from>
    <xdr:to>
      <xdr:col>0</xdr:col>
      <xdr:colOff>657225</xdr:colOff>
      <xdr:row>34</xdr:row>
      <xdr:rowOff>123825</xdr:rowOff>
    </xdr:to>
    <xdr:sp>
      <xdr:nvSpPr>
        <xdr:cNvPr id="9" name="AutoShape 30"/>
        <xdr:cNvSpPr>
          <a:spLocks/>
        </xdr:cNvSpPr>
      </xdr:nvSpPr>
      <xdr:spPr>
        <a:xfrm>
          <a:off x="590550" y="7000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35</xdr:row>
      <xdr:rowOff>76200</xdr:rowOff>
    </xdr:from>
    <xdr:to>
      <xdr:col>0</xdr:col>
      <xdr:colOff>657225</xdr:colOff>
      <xdr:row>37</xdr:row>
      <xdr:rowOff>123825</xdr:rowOff>
    </xdr:to>
    <xdr:sp>
      <xdr:nvSpPr>
        <xdr:cNvPr id="10" name="AutoShape 30"/>
        <xdr:cNvSpPr>
          <a:spLocks/>
        </xdr:cNvSpPr>
      </xdr:nvSpPr>
      <xdr:spPr>
        <a:xfrm>
          <a:off x="590550" y="75723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35</xdr:row>
      <xdr:rowOff>66675</xdr:rowOff>
    </xdr:from>
    <xdr:to>
      <xdr:col>0</xdr:col>
      <xdr:colOff>695325</xdr:colOff>
      <xdr:row>37</xdr:row>
      <xdr:rowOff>114300</xdr:rowOff>
    </xdr:to>
    <xdr:sp>
      <xdr:nvSpPr>
        <xdr:cNvPr id="1" name="AutoShape 30"/>
        <xdr:cNvSpPr>
          <a:spLocks/>
        </xdr:cNvSpPr>
      </xdr:nvSpPr>
      <xdr:spPr>
        <a:xfrm>
          <a:off x="628650" y="75628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8</xdr:row>
      <xdr:rowOff>76200</xdr:rowOff>
    </xdr:from>
    <xdr:to>
      <xdr:col>0</xdr:col>
      <xdr:colOff>695325</xdr:colOff>
      <xdr:row>10</xdr:row>
      <xdr:rowOff>123825</xdr:rowOff>
    </xdr:to>
    <xdr:sp>
      <xdr:nvSpPr>
        <xdr:cNvPr id="2" name="AutoShape 30"/>
        <xdr:cNvSpPr>
          <a:spLocks/>
        </xdr:cNvSpPr>
      </xdr:nvSpPr>
      <xdr:spPr>
        <a:xfrm>
          <a:off x="628650" y="2428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11</xdr:row>
      <xdr:rowOff>76200</xdr:rowOff>
    </xdr:from>
    <xdr:to>
      <xdr:col>0</xdr:col>
      <xdr:colOff>695325</xdr:colOff>
      <xdr:row>13</xdr:row>
      <xdr:rowOff>123825</xdr:rowOff>
    </xdr:to>
    <xdr:sp>
      <xdr:nvSpPr>
        <xdr:cNvPr id="3" name="AutoShape 30"/>
        <xdr:cNvSpPr>
          <a:spLocks/>
        </xdr:cNvSpPr>
      </xdr:nvSpPr>
      <xdr:spPr>
        <a:xfrm>
          <a:off x="628650" y="30003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638175</xdr:colOff>
      <xdr:row>14</xdr:row>
      <xdr:rowOff>76200</xdr:rowOff>
    </xdr:from>
    <xdr:to>
      <xdr:col>1</xdr:col>
      <xdr:colOff>0</xdr:colOff>
      <xdr:row>16</xdr:row>
      <xdr:rowOff>123825</xdr:rowOff>
    </xdr:to>
    <xdr:sp>
      <xdr:nvSpPr>
        <xdr:cNvPr id="4" name="AutoShape 30"/>
        <xdr:cNvSpPr>
          <a:spLocks/>
        </xdr:cNvSpPr>
      </xdr:nvSpPr>
      <xdr:spPr>
        <a:xfrm>
          <a:off x="638175" y="3571875"/>
          <a:ext cx="57150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17</xdr:row>
      <xdr:rowOff>66675</xdr:rowOff>
    </xdr:from>
    <xdr:to>
      <xdr:col>0</xdr:col>
      <xdr:colOff>695325</xdr:colOff>
      <xdr:row>19</xdr:row>
      <xdr:rowOff>114300</xdr:rowOff>
    </xdr:to>
    <xdr:sp>
      <xdr:nvSpPr>
        <xdr:cNvPr id="5" name="AutoShape 30"/>
        <xdr:cNvSpPr>
          <a:spLocks/>
        </xdr:cNvSpPr>
      </xdr:nvSpPr>
      <xdr:spPr>
        <a:xfrm>
          <a:off x="628650" y="41338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20</xdr:row>
      <xdr:rowOff>76200</xdr:rowOff>
    </xdr:from>
    <xdr:to>
      <xdr:col>0</xdr:col>
      <xdr:colOff>695325</xdr:colOff>
      <xdr:row>22</xdr:row>
      <xdr:rowOff>123825</xdr:rowOff>
    </xdr:to>
    <xdr:sp>
      <xdr:nvSpPr>
        <xdr:cNvPr id="6" name="AutoShape 30"/>
        <xdr:cNvSpPr>
          <a:spLocks/>
        </xdr:cNvSpPr>
      </xdr:nvSpPr>
      <xdr:spPr>
        <a:xfrm>
          <a:off x="628650" y="4714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23</xdr:row>
      <xdr:rowOff>66675</xdr:rowOff>
    </xdr:from>
    <xdr:to>
      <xdr:col>0</xdr:col>
      <xdr:colOff>695325</xdr:colOff>
      <xdr:row>25</xdr:row>
      <xdr:rowOff>114300</xdr:rowOff>
    </xdr:to>
    <xdr:sp>
      <xdr:nvSpPr>
        <xdr:cNvPr id="7" name="AutoShape 30"/>
        <xdr:cNvSpPr>
          <a:spLocks/>
        </xdr:cNvSpPr>
      </xdr:nvSpPr>
      <xdr:spPr>
        <a:xfrm>
          <a:off x="628650" y="52768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26</xdr:row>
      <xdr:rowOff>76200</xdr:rowOff>
    </xdr:from>
    <xdr:to>
      <xdr:col>0</xdr:col>
      <xdr:colOff>695325</xdr:colOff>
      <xdr:row>28</xdr:row>
      <xdr:rowOff>123825</xdr:rowOff>
    </xdr:to>
    <xdr:sp>
      <xdr:nvSpPr>
        <xdr:cNvPr id="8" name="AutoShape 30"/>
        <xdr:cNvSpPr>
          <a:spLocks/>
        </xdr:cNvSpPr>
      </xdr:nvSpPr>
      <xdr:spPr>
        <a:xfrm>
          <a:off x="628650" y="5857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29</xdr:row>
      <xdr:rowOff>66675</xdr:rowOff>
    </xdr:from>
    <xdr:to>
      <xdr:col>0</xdr:col>
      <xdr:colOff>695325</xdr:colOff>
      <xdr:row>31</xdr:row>
      <xdr:rowOff>114300</xdr:rowOff>
    </xdr:to>
    <xdr:sp>
      <xdr:nvSpPr>
        <xdr:cNvPr id="9" name="AutoShape 30"/>
        <xdr:cNvSpPr>
          <a:spLocks/>
        </xdr:cNvSpPr>
      </xdr:nvSpPr>
      <xdr:spPr>
        <a:xfrm>
          <a:off x="628650" y="64198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32</xdr:row>
      <xdr:rowOff>76200</xdr:rowOff>
    </xdr:from>
    <xdr:to>
      <xdr:col>0</xdr:col>
      <xdr:colOff>695325</xdr:colOff>
      <xdr:row>34</xdr:row>
      <xdr:rowOff>123825</xdr:rowOff>
    </xdr:to>
    <xdr:sp>
      <xdr:nvSpPr>
        <xdr:cNvPr id="10" name="AutoShape 30"/>
        <xdr:cNvSpPr>
          <a:spLocks/>
        </xdr:cNvSpPr>
      </xdr:nvSpPr>
      <xdr:spPr>
        <a:xfrm>
          <a:off x="628650" y="7000875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8</xdr:row>
      <xdr:rowOff>76200</xdr:rowOff>
    </xdr:from>
    <xdr:to>
      <xdr:col>0</xdr:col>
      <xdr:colOff>619125</xdr:colOff>
      <xdr:row>10</xdr:row>
      <xdr:rowOff>123825</xdr:rowOff>
    </xdr:to>
    <xdr:sp>
      <xdr:nvSpPr>
        <xdr:cNvPr id="1" name="AutoShape 30"/>
        <xdr:cNvSpPr>
          <a:spLocks/>
        </xdr:cNvSpPr>
      </xdr:nvSpPr>
      <xdr:spPr>
        <a:xfrm>
          <a:off x="552450" y="25717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11</xdr:row>
      <xdr:rowOff>76200</xdr:rowOff>
    </xdr:from>
    <xdr:to>
      <xdr:col>1</xdr:col>
      <xdr:colOff>0</xdr:colOff>
      <xdr:row>13</xdr:row>
      <xdr:rowOff>123825</xdr:rowOff>
    </xdr:to>
    <xdr:sp>
      <xdr:nvSpPr>
        <xdr:cNvPr id="2" name="AutoShape 30"/>
        <xdr:cNvSpPr>
          <a:spLocks/>
        </xdr:cNvSpPr>
      </xdr:nvSpPr>
      <xdr:spPr>
        <a:xfrm>
          <a:off x="552450" y="31432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14</xdr:row>
      <xdr:rowOff>76200</xdr:rowOff>
    </xdr:from>
    <xdr:to>
      <xdr:col>0</xdr:col>
      <xdr:colOff>619125</xdr:colOff>
      <xdr:row>16</xdr:row>
      <xdr:rowOff>123825</xdr:rowOff>
    </xdr:to>
    <xdr:sp>
      <xdr:nvSpPr>
        <xdr:cNvPr id="3" name="AutoShape 30"/>
        <xdr:cNvSpPr>
          <a:spLocks/>
        </xdr:cNvSpPr>
      </xdr:nvSpPr>
      <xdr:spPr>
        <a:xfrm>
          <a:off x="552450" y="37147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17</xdr:row>
      <xdr:rowOff>76200</xdr:rowOff>
    </xdr:from>
    <xdr:to>
      <xdr:col>0</xdr:col>
      <xdr:colOff>619125</xdr:colOff>
      <xdr:row>19</xdr:row>
      <xdr:rowOff>123825</xdr:rowOff>
    </xdr:to>
    <xdr:sp>
      <xdr:nvSpPr>
        <xdr:cNvPr id="4" name="AutoShape 30"/>
        <xdr:cNvSpPr>
          <a:spLocks/>
        </xdr:cNvSpPr>
      </xdr:nvSpPr>
      <xdr:spPr>
        <a:xfrm>
          <a:off x="552450" y="42862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20</xdr:row>
      <xdr:rowOff>76200</xdr:rowOff>
    </xdr:from>
    <xdr:to>
      <xdr:col>0</xdr:col>
      <xdr:colOff>619125</xdr:colOff>
      <xdr:row>22</xdr:row>
      <xdr:rowOff>123825</xdr:rowOff>
    </xdr:to>
    <xdr:sp>
      <xdr:nvSpPr>
        <xdr:cNvPr id="5" name="AutoShape 30"/>
        <xdr:cNvSpPr>
          <a:spLocks/>
        </xdr:cNvSpPr>
      </xdr:nvSpPr>
      <xdr:spPr>
        <a:xfrm>
          <a:off x="552450" y="48577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76200</xdr:rowOff>
    </xdr:from>
    <xdr:to>
      <xdr:col>0</xdr:col>
      <xdr:colOff>619125</xdr:colOff>
      <xdr:row>25</xdr:row>
      <xdr:rowOff>123825</xdr:rowOff>
    </xdr:to>
    <xdr:sp>
      <xdr:nvSpPr>
        <xdr:cNvPr id="6" name="AutoShape 30"/>
        <xdr:cNvSpPr>
          <a:spLocks/>
        </xdr:cNvSpPr>
      </xdr:nvSpPr>
      <xdr:spPr>
        <a:xfrm>
          <a:off x="552450" y="54292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76200</xdr:rowOff>
    </xdr:from>
    <xdr:to>
      <xdr:col>0</xdr:col>
      <xdr:colOff>619125</xdr:colOff>
      <xdr:row>28</xdr:row>
      <xdr:rowOff>123825</xdr:rowOff>
    </xdr:to>
    <xdr:sp>
      <xdr:nvSpPr>
        <xdr:cNvPr id="7" name="AutoShape 30"/>
        <xdr:cNvSpPr>
          <a:spLocks/>
        </xdr:cNvSpPr>
      </xdr:nvSpPr>
      <xdr:spPr>
        <a:xfrm>
          <a:off x="552450" y="60007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29</xdr:row>
      <xdr:rowOff>76200</xdr:rowOff>
    </xdr:from>
    <xdr:to>
      <xdr:col>0</xdr:col>
      <xdr:colOff>619125</xdr:colOff>
      <xdr:row>31</xdr:row>
      <xdr:rowOff>123825</xdr:rowOff>
    </xdr:to>
    <xdr:sp>
      <xdr:nvSpPr>
        <xdr:cNvPr id="8" name="AutoShape 30"/>
        <xdr:cNvSpPr>
          <a:spLocks/>
        </xdr:cNvSpPr>
      </xdr:nvSpPr>
      <xdr:spPr>
        <a:xfrm>
          <a:off x="552450" y="65722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32</xdr:row>
      <xdr:rowOff>76200</xdr:rowOff>
    </xdr:from>
    <xdr:to>
      <xdr:col>0</xdr:col>
      <xdr:colOff>619125</xdr:colOff>
      <xdr:row>34</xdr:row>
      <xdr:rowOff>123825</xdr:rowOff>
    </xdr:to>
    <xdr:sp>
      <xdr:nvSpPr>
        <xdr:cNvPr id="9" name="AutoShape 30"/>
        <xdr:cNvSpPr>
          <a:spLocks/>
        </xdr:cNvSpPr>
      </xdr:nvSpPr>
      <xdr:spPr>
        <a:xfrm>
          <a:off x="552450" y="71437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35</xdr:row>
      <xdr:rowOff>76200</xdr:rowOff>
    </xdr:from>
    <xdr:to>
      <xdr:col>0</xdr:col>
      <xdr:colOff>619125</xdr:colOff>
      <xdr:row>37</xdr:row>
      <xdr:rowOff>123825</xdr:rowOff>
    </xdr:to>
    <xdr:sp>
      <xdr:nvSpPr>
        <xdr:cNvPr id="10" name="AutoShape 30"/>
        <xdr:cNvSpPr>
          <a:spLocks/>
        </xdr:cNvSpPr>
      </xdr:nvSpPr>
      <xdr:spPr>
        <a:xfrm>
          <a:off x="552450" y="771525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35</xdr:row>
      <xdr:rowOff>66675</xdr:rowOff>
    </xdr:from>
    <xdr:to>
      <xdr:col>0</xdr:col>
      <xdr:colOff>619125</xdr:colOff>
      <xdr:row>37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571500" y="7496175"/>
          <a:ext cx="47625" cy="44767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561975</xdr:colOff>
      <xdr:row>32</xdr:row>
      <xdr:rowOff>76200</xdr:rowOff>
    </xdr:from>
    <xdr:to>
      <xdr:col>1</xdr:col>
      <xdr:colOff>0</xdr:colOff>
      <xdr:row>34</xdr:row>
      <xdr:rowOff>123825</xdr:rowOff>
    </xdr:to>
    <xdr:sp>
      <xdr:nvSpPr>
        <xdr:cNvPr id="2" name="AutoShape 30"/>
        <xdr:cNvSpPr>
          <a:spLocks/>
        </xdr:cNvSpPr>
      </xdr:nvSpPr>
      <xdr:spPr>
        <a:xfrm>
          <a:off x="561975" y="6934200"/>
          <a:ext cx="57150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561975</xdr:colOff>
      <xdr:row>29</xdr:row>
      <xdr:rowOff>66675</xdr:rowOff>
    </xdr:from>
    <xdr:to>
      <xdr:col>1</xdr:col>
      <xdr:colOff>0</xdr:colOff>
      <xdr:row>31</xdr:row>
      <xdr:rowOff>114300</xdr:rowOff>
    </xdr:to>
    <xdr:sp>
      <xdr:nvSpPr>
        <xdr:cNvPr id="3" name="AutoShape 30"/>
        <xdr:cNvSpPr>
          <a:spLocks/>
        </xdr:cNvSpPr>
      </xdr:nvSpPr>
      <xdr:spPr>
        <a:xfrm>
          <a:off x="561975" y="6353175"/>
          <a:ext cx="57150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76200</xdr:rowOff>
    </xdr:from>
    <xdr:to>
      <xdr:col>0</xdr:col>
      <xdr:colOff>619125</xdr:colOff>
      <xdr:row>28</xdr:row>
      <xdr:rowOff>123825</xdr:rowOff>
    </xdr:to>
    <xdr:sp>
      <xdr:nvSpPr>
        <xdr:cNvPr id="4" name="AutoShape 30"/>
        <xdr:cNvSpPr>
          <a:spLocks/>
        </xdr:cNvSpPr>
      </xdr:nvSpPr>
      <xdr:spPr>
        <a:xfrm>
          <a:off x="552450" y="579120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76200</xdr:rowOff>
    </xdr:from>
    <xdr:to>
      <xdr:col>0</xdr:col>
      <xdr:colOff>619125</xdr:colOff>
      <xdr:row>25</xdr:row>
      <xdr:rowOff>123825</xdr:rowOff>
    </xdr:to>
    <xdr:sp>
      <xdr:nvSpPr>
        <xdr:cNvPr id="5" name="AutoShape 30"/>
        <xdr:cNvSpPr>
          <a:spLocks/>
        </xdr:cNvSpPr>
      </xdr:nvSpPr>
      <xdr:spPr>
        <a:xfrm>
          <a:off x="552450" y="521970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20</xdr:row>
      <xdr:rowOff>76200</xdr:rowOff>
    </xdr:from>
    <xdr:to>
      <xdr:col>0</xdr:col>
      <xdr:colOff>619125</xdr:colOff>
      <xdr:row>22</xdr:row>
      <xdr:rowOff>123825</xdr:rowOff>
    </xdr:to>
    <xdr:sp>
      <xdr:nvSpPr>
        <xdr:cNvPr id="6" name="AutoShape 30"/>
        <xdr:cNvSpPr>
          <a:spLocks/>
        </xdr:cNvSpPr>
      </xdr:nvSpPr>
      <xdr:spPr>
        <a:xfrm>
          <a:off x="552450" y="464820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561975</xdr:colOff>
      <xdr:row>17</xdr:row>
      <xdr:rowOff>76200</xdr:rowOff>
    </xdr:from>
    <xdr:to>
      <xdr:col>1</xdr:col>
      <xdr:colOff>9525</xdr:colOff>
      <xdr:row>19</xdr:row>
      <xdr:rowOff>123825</xdr:rowOff>
    </xdr:to>
    <xdr:sp>
      <xdr:nvSpPr>
        <xdr:cNvPr id="7" name="AutoShape 30"/>
        <xdr:cNvSpPr>
          <a:spLocks/>
        </xdr:cNvSpPr>
      </xdr:nvSpPr>
      <xdr:spPr>
        <a:xfrm>
          <a:off x="561975" y="407670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76200</xdr:rowOff>
    </xdr:from>
    <xdr:to>
      <xdr:col>1</xdr:col>
      <xdr:colOff>9525</xdr:colOff>
      <xdr:row>16</xdr:row>
      <xdr:rowOff>123825</xdr:rowOff>
    </xdr:to>
    <xdr:sp>
      <xdr:nvSpPr>
        <xdr:cNvPr id="8" name="AutoShape 30"/>
        <xdr:cNvSpPr>
          <a:spLocks/>
        </xdr:cNvSpPr>
      </xdr:nvSpPr>
      <xdr:spPr>
        <a:xfrm>
          <a:off x="561975" y="350520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561975</xdr:colOff>
      <xdr:row>11</xdr:row>
      <xdr:rowOff>76200</xdr:rowOff>
    </xdr:from>
    <xdr:to>
      <xdr:col>1</xdr:col>
      <xdr:colOff>9525</xdr:colOff>
      <xdr:row>13</xdr:row>
      <xdr:rowOff>123825</xdr:rowOff>
    </xdr:to>
    <xdr:sp>
      <xdr:nvSpPr>
        <xdr:cNvPr id="9" name="AutoShape 30"/>
        <xdr:cNvSpPr>
          <a:spLocks/>
        </xdr:cNvSpPr>
      </xdr:nvSpPr>
      <xdr:spPr>
        <a:xfrm>
          <a:off x="561975" y="293370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561975</xdr:colOff>
      <xdr:row>8</xdr:row>
      <xdr:rowOff>76200</xdr:rowOff>
    </xdr:from>
    <xdr:to>
      <xdr:col>1</xdr:col>
      <xdr:colOff>9525</xdr:colOff>
      <xdr:row>10</xdr:row>
      <xdr:rowOff>123825</xdr:rowOff>
    </xdr:to>
    <xdr:sp>
      <xdr:nvSpPr>
        <xdr:cNvPr id="10" name="AutoShape 30"/>
        <xdr:cNvSpPr>
          <a:spLocks/>
        </xdr:cNvSpPr>
      </xdr:nvSpPr>
      <xdr:spPr>
        <a:xfrm>
          <a:off x="561975" y="2362200"/>
          <a:ext cx="66675" cy="428625"/>
        </a:xfrm>
        <a:prstGeom prst="leftBrace">
          <a:avLst>
            <a:gd name="adj" fmla="val -4251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="85" zoomScaleNormal="120" zoomScaleSheetLayoutView="85" workbookViewId="0" topLeftCell="A1">
      <selection activeCell="AH8" sqref="AH8"/>
    </sheetView>
  </sheetViews>
  <sheetFormatPr defaultColWidth="9.00390625" defaultRowHeight="16.5"/>
  <cols>
    <col min="1" max="1" width="8.625" style="8" customWidth="1"/>
    <col min="2" max="2" width="14.125" style="8" customWidth="1"/>
    <col min="3" max="6" width="6.125" style="8" customWidth="1"/>
    <col min="7" max="7" width="6.625" style="8" customWidth="1"/>
    <col min="8" max="9" width="7.125" style="8" customWidth="1"/>
    <col min="10" max="10" width="6.625" style="8" customWidth="1"/>
    <col min="11" max="11" width="5.125" style="8" customWidth="1"/>
    <col min="12" max="14" width="6.125" style="8" customWidth="1"/>
    <col min="15" max="15" width="8.625" style="8" customWidth="1"/>
    <col min="16" max="16" width="7.625" style="8" customWidth="1"/>
    <col min="17" max="17" width="9.625" style="8" customWidth="1"/>
    <col min="18" max="19" width="5.625" style="8" customWidth="1"/>
    <col min="20" max="21" width="7.125" style="8" customWidth="1"/>
    <col min="22" max="16384" width="9.00390625" style="8" customWidth="1"/>
  </cols>
  <sheetData>
    <row r="1" spans="1:21" s="14" customFormat="1" ht="18" customHeight="1">
      <c r="A1" s="14" t="s">
        <v>114</v>
      </c>
      <c r="U1" s="15" t="s">
        <v>90</v>
      </c>
    </row>
    <row r="2" spans="1:21" s="12" customFormat="1" ht="24.75" customHeight="1">
      <c r="A2" s="344" t="s">
        <v>151</v>
      </c>
      <c r="B2" s="344"/>
      <c r="C2" s="344"/>
      <c r="D2" s="344"/>
      <c r="E2" s="344"/>
      <c r="F2" s="344"/>
      <c r="G2" s="344"/>
      <c r="H2" s="344"/>
      <c r="I2" s="344"/>
      <c r="J2" s="344"/>
      <c r="K2" s="344" t="s">
        <v>255</v>
      </c>
      <c r="L2" s="344"/>
      <c r="M2" s="344"/>
      <c r="N2" s="344"/>
      <c r="O2" s="344"/>
      <c r="P2" s="344"/>
      <c r="Q2" s="344"/>
      <c r="R2" s="344"/>
      <c r="S2" s="344"/>
      <c r="T2" s="344"/>
      <c r="U2" s="344"/>
    </row>
    <row r="3" spans="1:21" s="86" customFormat="1" ht="12.75" customHeight="1">
      <c r="A3" s="55"/>
      <c r="B3" s="55"/>
      <c r="C3" s="55"/>
      <c r="D3" s="55"/>
      <c r="E3" s="55"/>
      <c r="F3" s="55"/>
      <c r="G3" s="55"/>
      <c r="H3" s="55"/>
      <c r="J3" s="87" t="s">
        <v>115</v>
      </c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86" customFormat="1" ht="12.75" customHeight="1">
      <c r="A4" s="55"/>
      <c r="B4" s="55"/>
      <c r="C4" s="55"/>
      <c r="D4" s="55"/>
      <c r="E4" s="55"/>
      <c r="F4" s="55"/>
      <c r="G4" s="55"/>
      <c r="H4" s="55"/>
      <c r="J4" s="87" t="s">
        <v>116</v>
      </c>
      <c r="L4" s="55"/>
      <c r="M4" s="55"/>
      <c r="N4" s="55"/>
      <c r="O4" s="55"/>
      <c r="P4" s="55"/>
      <c r="Q4" s="55"/>
      <c r="R4" s="342" t="s">
        <v>33</v>
      </c>
      <c r="S4" s="342"/>
      <c r="T4" s="342"/>
      <c r="U4" s="342"/>
    </row>
    <row r="5" spans="1:22" s="55" customFormat="1" ht="12.75" customHeight="1" thickBot="1">
      <c r="A5" s="83"/>
      <c r="B5" s="83"/>
      <c r="C5" s="83"/>
      <c r="D5" s="83"/>
      <c r="E5" s="83"/>
      <c r="F5" s="83"/>
      <c r="G5" s="83"/>
      <c r="H5" s="83"/>
      <c r="J5" s="108" t="s">
        <v>148</v>
      </c>
      <c r="L5" s="83"/>
      <c r="M5" s="83"/>
      <c r="N5" s="83"/>
      <c r="O5" s="83"/>
      <c r="P5" s="83"/>
      <c r="Q5" s="83"/>
      <c r="R5" s="83"/>
      <c r="S5" s="83"/>
      <c r="T5" s="343" t="s">
        <v>34</v>
      </c>
      <c r="U5" s="343"/>
      <c r="V5" s="57"/>
    </row>
    <row r="6" spans="1:22" s="74" customFormat="1" ht="26.25" customHeight="1" thickBot="1">
      <c r="A6" s="114" t="s">
        <v>149</v>
      </c>
      <c r="B6" s="115" t="s">
        <v>150</v>
      </c>
      <c r="C6" s="345" t="s">
        <v>117</v>
      </c>
      <c r="D6" s="346" t="s">
        <v>118</v>
      </c>
      <c r="E6" s="346"/>
      <c r="F6" s="346"/>
      <c r="G6" s="346"/>
      <c r="H6" s="346"/>
      <c r="I6" s="347" t="s">
        <v>119</v>
      </c>
      <c r="J6" s="347" t="s">
        <v>120</v>
      </c>
      <c r="K6" s="355" t="s">
        <v>121</v>
      </c>
      <c r="L6" s="355"/>
      <c r="M6" s="355"/>
      <c r="N6" s="352" t="s">
        <v>122</v>
      </c>
      <c r="O6" s="353"/>
      <c r="P6" s="354"/>
      <c r="Q6" s="351" t="s">
        <v>123</v>
      </c>
      <c r="R6" s="346" t="s">
        <v>124</v>
      </c>
      <c r="S6" s="346"/>
      <c r="T6" s="346"/>
      <c r="U6" s="350" t="s">
        <v>125</v>
      </c>
      <c r="V6" s="59"/>
    </row>
    <row r="7" spans="1:22" s="74" customFormat="1" ht="26.25" customHeight="1">
      <c r="A7" s="58"/>
      <c r="B7" s="356" t="s">
        <v>32</v>
      </c>
      <c r="C7" s="345"/>
      <c r="D7" s="118" t="s">
        <v>126</v>
      </c>
      <c r="E7" s="119" t="s">
        <v>127</v>
      </c>
      <c r="F7" s="111" t="s">
        <v>128</v>
      </c>
      <c r="G7" s="111" t="s">
        <v>129</v>
      </c>
      <c r="H7" s="106" t="s">
        <v>130</v>
      </c>
      <c r="I7" s="347"/>
      <c r="J7" s="347"/>
      <c r="K7" s="118" t="s">
        <v>126</v>
      </c>
      <c r="L7" s="111" t="s">
        <v>131</v>
      </c>
      <c r="M7" s="111" t="s">
        <v>132</v>
      </c>
      <c r="N7" s="120" t="s">
        <v>321</v>
      </c>
      <c r="O7" s="121" t="s">
        <v>322</v>
      </c>
      <c r="P7" s="121" t="s">
        <v>323</v>
      </c>
      <c r="Q7" s="351"/>
      <c r="R7" s="118" t="s">
        <v>126</v>
      </c>
      <c r="S7" s="122" t="s">
        <v>134</v>
      </c>
      <c r="T7" s="121" t="s">
        <v>135</v>
      </c>
      <c r="U7" s="350"/>
      <c r="V7" s="59"/>
    </row>
    <row r="8" spans="1:22" s="75" customFormat="1" ht="51.75" customHeight="1" thickBot="1">
      <c r="A8" s="91" t="s">
        <v>0</v>
      </c>
      <c r="B8" s="357"/>
      <c r="C8" s="81" t="s">
        <v>65</v>
      </c>
      <c r="D8" s="82" t="s">
        <v>2</v>
      </c>
      <c r="E8" s="82" t="s">
        <v>57</v>
      </c>
      <c r="F8" s="80" t="s">
        <v>58</v>
      </c>
      <c r="G8" s="82" t="s">
        <v>56</v>
      </c>
      <c r="H8" s="82" t="s">
        <v>59</v>
      </c>
      <c r="I8" s="82" t="s">
        <v>113</v>
      </c>
      <c r="J8" s="80" t="s">
        <v>3</v>
      </c>
      <c r="K8" s="82" t="s">
        <v>2</v>
      </c>
      <c r="L8" s="82" t="s">
        <v>60</v>
      </c>
      <c r="M8" s="82" t="s">
        <v>61</v>
      </c>
      <c r="N8" s="82" t="s">
        <v>24</v>
      </c>
      <c r="O8" s="82" t="s">
        <v>25</v>
      </c>
      <c r="P8" s="82" t="s">
        <v>26</v>
      </c>
      <c r="Q8" s="82" t="s">
        <v>152</v>
      </c>
      <c r="R8" s="82" t="s">
        <v>2</v>
      </c>
      <c r="S8" s="82" t="s">
        <v>62</v>
      </c>
      <c r="T8" s="82" t="s">
        <v>63</v>
      </c>
      <c r="U8" s="89" t="s">
        <v>64</v>
      </c>
      <c r="V8" s="104"/>
    </row>
    <row r="9" spans="1:22" s="54" customFormat="1" ht="15" customHeight="1">
      <c r="A9" s="348" t="s">
        <v>139</v>
      </c>
      <c r="B9" s="237" t="s">
        <v>136</v>
      </c>
      <c r="C9" s="239">
        <f>SUM(D9,I9,J9,K9,N9,Q9,R9,U9)+SUM('13-1 續1'!C9:E9,'13-1 續1'!J9,'13-1 續1'!M9:P9)+SUM('13-1 續2'!C9:H9,'13-1 續2'!K9:S9)+SUM('13-1 續3完'!C9:S9)</f>
        <v>49887</v>
      </c>
      <c r="D9" s="25">
        <f>SUM(E9:H9)</f>
        <v>30728</v>
      </c>
      <c r="E9" s="25">
        <v>37</v>
      </c>
      <c r="F9" s="25">
        <v>12676</v>
      </c>
      <c r="G9" s="25">
        <v>5829</v>
      </c>
      <c r="H9" s="25">
        <v>12186</v>
      </c>
      <c r="I9" s="25">
        <v>69</v>
      </c>
      <c r="J9" s="25">
        <v>405</v>
      </c>
      <c r="K9" s="25">
        <f>SUM(L9:M9)</f>
        <v>505</v>
      </c>
      <c r="L9" s="25">
        <v>1</v>
      </c>
      <c r="M9" s="25">
        <v>504</v>
      </c>
      <c r="N9" s="25">
        <f>SUM(O9:P9)</f>
        <v>3900</v>
      </c>
      <c r="O9" s="240">
        <v>3895</v>
      </c>
      <c r="P9" s="240">
        <v>5</v>
      </c>
      <c r="Q9" s="25">
        <v>176</v>
      </c>
      <c r="R9" s="25">
        <f>SUM(S9:T9)</f>
        <v>86</v>
      </c>
      <c r="S9" s="25">
        <v>80</v>
      </c>
      <c r="T9" s="25">
        <v>6</v>
      </c>
      <c r="U9" s="25">
        <v>148</v>
      </c>
      <c r="V9" s="241"/>
    </row>
    <row r="10" spans="1:21" s="14" customFormat="1" ht="15" customHeight="1">
      <c r="A10" s="348"/>
      <c r="B10" s="123" t="s">
        <v>137</v>
      </c>
      <c r="C10" s="23">
        <f>SUM(D10,I10,J10,K10,N10,Q10,R10,U10)+SUM('13-1 續1'!C10:E10,'13-1 續1'!J10,'13-1 續1'!M10:P10)+SUM('13-1 續2'!C10:H10,'13-1 續2'!K10:S10)+SUM('13-1 續3完'!C10:S10)</f>
        <v>31604</v>
      </c>
      <c r="D10" s="25">
        <f aca="true" t="shared" si="0" ref="D10:D38">SUM(E10:H10)</f>
        <v>19243</v>
      </c>
      <c r="E10" s="24">
        <v>21</v>
      </c>
      <c r="F10" s="24">
        <v>3227</v>
      </c>
      <c r="G10" s="24">
        <v>4746</v>
      </c>
      <c r="H10" s="24">
        <v>11249</v>
      </c>
      <c r="I10" s="24">
        <v>49</v>
      </c>
      <c r="J10" s="24">
        <v>401</v>
      </c>
      <c r="K10" s="25">
        <f aca="true" t="shared" si="1" ref="K10:K38">SUM(L10:M10)</f>
        <v>227</v>
      </c>
      <c r="L10" s="24">
        <v>1</v>
      </c>
      <c r="M10" s="24">
        <v>226</v>
      </c>
      <c r="N10" s="25">
        <f aca="true" t="shared" si="2" ref="N10:N38">SUM(O10:P10)</f>
        <v>1771</v>
      </c>
      <c r="O10" s="90">
        <v>1771</v>
      </c>
      <c r="P10" s="90" t="s">
        <v>4</v>
      </c>
      <c r="Q10" s="24">
        <v>95</v>
      </c>
      <c r="R10" s="25">
        <f aca="true" t="shared" si="3" ref="R10:R38">SUM(S10:T10)</f>
        <v>85</v>
      </c>
      <c r="S10" s="24">
        <v>79</v>
      </c>
      <c r="T10" s="24">
        <v>6</v>
      </c>
      <c r="U10" s="24">
        <v>146</v>
      </c>
    </row>
    <row r="11" spans="1:21" s="14" customFormat="1" ht="15" customHeight="1">
      <c r="A11" s="348"/>
      <c r="B11" s="123" t="s">
        <v>138</v>
      </c>
      <c r="C11" s="23">
        <f>SUM(D11,I11,J11,K11,N11,Q11,R11,U11)+SUM('13-1 續1'!C11:E11,'13-1 續1'!J11,'13-1 續1'!M11:P11)+SUM('13-1 續2'!C11:H11,'13-1 續2'!K11:S11)+SUM('13-1 續3完'!C11:S11)</f>
        <v>16539</v>
      </c>
      <c r="D11" s="25">
        <f t="shared" si="0"/>
        <v>3463</v>
      </c>
      <c r="E11" s="24">
        <v>39</v>
      </c>
      <c r="F11" s="24">
        <v>2294</v>
      </c>
      <c r="G11" s="24">
        <v>347</v>
      </c>
      <c r="H11" s="24">
        <v>783</v>
      </c>
      <c r="I11" s="24">
        <v>53</v>
      </c>
      <c r="J11" s="24">
        <v>629</v>
      </c>
      <c r="K11" s="25">
        <f t="shared" si="1"/>
        <v>278</v>
      </c>
      <c r="L11" s="24">
        <v>1</v>
      </c>
      <c r="M11" s="24">
        <v>277</v>
      </c>
      <c r="N11" s="25">
        <f t="shared" si="2"/>
        <v>1286</v>
      </c>
      <c r="O11" s="90">
        <v>1286</v>
      </c>
      <c r="P11" s="90" t="s">
        <v>4</v>
      </c>
      <c r="Q11" s="24">
        <v>179</v>
      </c>
      <c r="R11" s="25">
        <f t="shared" si="3"/>
        <v>178</v>
      </c>
      <c r="S11" s="24">
        <v>173</v>
      </c>
      <c r="T11" s="24">
        <v>5</v>
      </c>
      <c r="U11" s="24">
        <v>145</v>
      </c>
    </row>
    <row r="12" spans="1:21" s="19" customFormat="1" ht="15" customHeight="1">
      <c r="A12" s="348" t="s">
        <v>140</v>
      </c>
      <c r="B12" s="123" t="s">
        <v>136</v>
      </c>
      <c r="C12" s="23">
        <f>SUM(D12,I12,J12,K12,N12,Q12,R12,U12)+SUM('13-1 續1'!C12:E12,'13-1 續1'!J12,'13-1 續1'!M12:P12)+SUM('13-1 續2'!C12:H12,'13-1 續2'!K12:S12)+SUM('13-1 續3完'!C12:S12)</f>
        <v>40641</v>
      </c>
      <c r="D12" s="25">
        <f t="shared" si="0"/>
        <v>20189</v>
      </c>
      <c r="E12" s="24">
        <v>31</v>
      </c>
      <c r="F12" s="24">
        <v>7373</v>
      </c>
      <c r="G12" s="24">
        <v>4373</v>
      </c>
      <c r="H12" s="24">
        <v>8412</v>
      </c>
      <c r="I12" s="24">
        <v>66</v>
      </c>
      <c r="J12" s="24">
        <v>630</v>
      </c>
      <c r="K12" s="25">
        <f t="shared" si="1"/>
        <v>453</v>
      </c>
      <c r="L12" s="24">
        <v>7</v>
      </c>
      <c r="M12" s="24">
        <v>446</v>
      </c>
      <c r="N12" s="25">
        <f t="shared" si="2"/>
        <v>2946</v>
      </c>
      <c r="O12" s="24">
        <v>2926</v>
      </c>
      <c r="P12" s="24">
        <v>20</v>
      </c>
      <c r="Q12" s="24">
        <v>184</v>
      </c>
      <c r="R12" s="25">
        <f t="shared" si="3"/>
        <v>73</v>
      </c>
      <c r="S12" s="24">
        <v>67</v>
      </c>
      <c r="T12" s="24">
        <v>6</v>
      </c>
      <c r="U12" s="24">
        <v>218</v>
      </c>
    </row>
    <row r="13" spans="1:21" s="19" customFormat="1" ht="15" customHeight="1">
      <c r="A13" s="348"/>
      <c r="B13" s="123" t="s">
        <v>137</v>
      </c>
      <c r="C13" s="23">
        <f>SUM(D13,I13,J13,K13,N13,Q13,R13,U13)+SUM('13-1 續1'!C13:E13,'13-1 續1'!J13,'13-1 續1'!M13:P13)+SUM('13-1 續2'!C13:H13,'13-1 續2'!K13:S13)+SUM('13-1 續3完'!C13:S13)</f>
        <v>31433</v>
      </c>
      <c r="D13" s="25">
        <f t="shared" si="0"/>
        <v>14692</v>
      </c>
      <c r="E13" s="24">
        <v>17</v>
      </c>
      <c r="F13" s="24">
        <v>3692</v>
      </c>
      <c r="G13" s="24">
        <v>3386</v>
      </c>
      <c r="H13" s="24">
        <v>7597</v>
      </c>
      <c r="I13" s="24">
        <v>50</v>
      </c>
      <c r="J13" s="24">
        <v>643</v>
      </c>
      <c r="K13" s="25">
        <f t="shared" si="1"/>
        <v>345</v>
      </c>
      <c r="L13" s="24">
        <v>7</v>
      </c>
      <c r="M13" s="24">
        <v>338</v>
      </c>
      <c r="N13" s="25">
        <f t="shared" si="2"/>
        <v>2197</v>
      </c>
      <c r="O13" s="24">
        <v>2197</v>
      </c>
      <c r="P13" s="24" t="s">
        <v>4</v>
      </c>
      <c r="Q13" s="24">
        <v>142</v>
      </c>
      <c r="R13" s="25">
        <f t="shared" si="3"/>
        <v>72</v>
      </c>
      <c r="S13" s="24">
        <v>66</v>
      </c>
      <c r="T13" s="24">
        <v>6</v>
      </c>
      <c r="U13" s="24">
        <v>216</v>
      </c>
    </row>
    <row r="14" spans="1:21" s="19" customFormat="1" ht="15" customHeight="1">
      <c r="A14" s="348"/>
      <c r="B14" s="123" t="s">
        <v>138</v>
      </c>
      <c r="C14" s="23">
        <f>SUM(D14,I14,J14,K14,N14,Q14,R14,U14)+SUM('13-1 續1'!C14:E14,'13-1 續1'!J14,'13-1 續1'!M14:P14)+SUM('13-1 續2'!C14:H14,'13-1 續2'!K14:S14)+SUM('13-1 續3完'!C14:S14)</f>
        <v>21053</v>
      </c>
      <c r="D14" s="25">
        <f t="shared" si="0"/>
        <v>3364</v>
      </c>
      <c r="E14" s="24">
        <v>29</v>
      </c>
      <c r="F14" s="24">
        <v>2608</v>
      </c>
      <c r="G14" s="24">
        <v>231</v>
      </c>
      <c r="H14" s="24">
        <v>496</v>
      </c>
      <c r="I14" s="24">
        <v>50</v>
      </c>
      <c r="J14" s="24">
        <v>940</v>
      </c>
      <c r="K14" s="25">
        <f t="shared" si="1"/>
        <v>426</v>
      </c>
      <c r="L14" s="24">
        <v>9</v>
      </c>
      <c r="M14" s="24">
        <v>417</v>
      </c>
      <c r="N14" s="25">
        <f t="shared" si="2"/>
        <v>1586</v>
      </c>
      <c r="O14" s="24">
        <v>1586</v>
      </c>
      <c r="P14" s="24" t="s">
        <v>4</v>
      </c>
      <c r="Q14" s="24">
        <v>209</v>
      </c>
      <c r="R14" s="25">
        <f t="shared" si="3"/>
        <v>120</v>
      </c>
      <c r="S14" s="24">
        <v>114</v>
      </c>
      <c r="T14" s="24">
        <v>6</v>
      </c>
      <c r="U14" s="24">
        <v>217</v>
      </c>
    </row>
    <row r="15" spans="1:21" s="14" customFormat="1" ht="15" customHeight="1">
      <c r="A15" s="348" t="s">
        <v>141</v>
      </c>
      <c r="B15" s="123" t="s">
        <v>136</v>
      </c>
      <c r="C15" s="23">
        <f>SUM(D15,I15,J15,K15,N15,Q15,R15,U15)+SUM('13-1 續1'!C15:E15,'13-1 續1'!J15,'13-1 續1'!M15:P15)+SUM('13-1 續2'!C15:H15,'13-1 續2'!K15:S15)+SUM('13-1 續3完'!C15:S15)</f>
        <v>35368</v>
      </c>
      <c r="D15" s="25">
        <f t="shared" si="0"/>
        <v>16777</v>
      </c>
      <c r="E15" s="24">
        <v>18</v>
      </c>
      <c r="F15" s="24">
        <v>5429</v>
      </c>
      <c r="G15" s="24">
        <v>4050</v>
      </c>
      <c r="H15" s="24">
        <v>7280</v>
      </c>
      <c r="I15" s="24">
        <v>116</v>
      </c>
      <c r="J15" s="24">
        <v>523</v>
      </c>
      <c r="K15" s="25">
        <f t="shared" si="1"/>
        <v>167</v>
      </c>
      <c r="L15" s="24" t="s">
        <v>4</v>
      </c>
      <c r="M15" s="24">
        <v>167</v>
      </c>
      <c r="N15" s="25">
        <f t="shared" si="2"/>
        <v>2634</v>
      </c>
      <c r="O15" s="24">
        <v>2630</v>
      </c>
      <c r="P15" s="24">
        <v>4</v>
      </c>
      <c r="Q15" s="24">
        <v>90</v>
      </c>
      <c r="R15" s="25">
        <f t="shared" si="3"/>
        <v>80</v>
      </c>
      <c r="S15" s="24">
        <v>75</v>
      </c>
      <c r="T15" s="24">
        <v>5</v>
      </c>
      <c r="U15" s="24">
        <v>68</v>
      </c>
    </row>
    <row r="16" spans="1:21" s="14" customFormat="1" ht="15" customHeight="1">
      <c r="A16" s="348"/>
      <c r="B16" s="123" t="s">
        <v>137</v>
      </c>
      <c r="C16" s="23">
        <f>SUM(D16,I16,J16,K16,N16,Q16,R16,U16)+SUM('13-1 續1'!C16:E16,'13-1 續1'!J16,'13-1 續1'!M16:P16)+SUM('13-1 續2'!C16:H16,'13-1 續2'!K16:S16)+SUM('13-1 續3完'!C16:S16)</f>
        <v>29610</v>
      </c>
      <c r="D16" s="25">
        <f t="shared" si="0"/>
        <v>13078</v>
      </c>
      <c r="E16" s="24">
        <v>18</v>
      </c>
      <c r="F16" s="24">
        <v>3208</v>
      </c>
      <c r="G16" s="24">
        <v>3375</v>
      </c>
      <c r="H16" s="24">
        <v>6477</v>
      </c>
      <c r="I16" s="24">
        <v>64</v>
      </c>
      <c r="J16" s="24">
        <v>530</v>
      </c>
      <c r="K16" s="25">
        <f t="shared" si="1"/>
        <v>138</v>
      </c>
      <c r="L16" s="24" t="s">
        <v>4</v>
      </c>
      <c r="M16" s="24">
        <v>138</v>
      </c>
      <c r="N16" s="25">
        <f t="shared" si="2"/>
        <v>2650</v>
      </c>
      <c r="O16" s="24">
        <v>2649</v>
      </c>
      <c r="P16" s="24">
        <v>1</v>
      </c>
      <c r="Q16" s="24">
        <v>88</v>
      </c>
      <c r="R16" s="25">
        <f t="shared" si="3"/>
        <v>80</v>
      </c>
      <c r="S16" s="24">
        <v>75</v>
      </c>
      <c r="T16" s="24">
        <v>5</v>
      </c>
      <c r="U16" s="24">
        <v>67</v>
      </c>
    </row>
    <row r="17" spans="1:21" s="19" customFormat="1" ht="15" customHeight="1">
      <c r="A17" s="348"/>
      <c r="B17" s="123" t="s">
        <v>138</v>
      </c>
      <c r="C17" s="239">
        <f>SUM(D17,I17,J17,K17,N17,Q17,R17,U17)+SUM('13-1 續1'!C17:E17,'13-1 續1'!J17,'13-1 續1'!M17:P17)+SUM('13-1 續2'!C17:H17,'13-1 續2'!K17:S17)+SUM('13-1 續3完'!C17:S17)</f>
        <v>21543</v>
      </c>
      <c r="D17" s="25">
        <f t="shared" si="0"/>
        <v>3741</v>
      </c>
      <c r="E17" s="24">
        <v>60</v>
      </c>
      <c r="F17" s="24">
        <v>2788</v>
      </c>
      <c r="G17" s="24">
        <v>408</v>
      </c>
      <c r="H17" s="24">
        <v>485</v>
      </c>
      <c r="I17" s="24">
        <v>50</v>
      </c>
      <c r="J17" s="24">
        <v>786</v>
      </c>
      <c r="K17" s="25">
        <f t="shared" si="1"/>
        <v>180</v>
      </c>
      <c r="L17" s="24" t="s">
        <v>4</v>
      </c>
      <c r="M17" s="24">
        <v>180</v>
      </c>
      <c r="N17" s="25">
        <f t="shared" si="2"/>
        <v>2530</v>
      </c>
      <c r="O17" s="24">
        <v>2530</v>
      </c>
      <c r="P17" s="24" t="s">
        <v>4</v>
      </c>
      <c r="Q17" s="24">
        <v>115</v>
      </c>
      <c r="R17" s="25">
        <f t="shared" si="3"/>
        <v>120</v>
      </c>
      <c r="S17" s="24">
        <v>115</v>
      </c>
      <c r="T17" s="24">
        <v>5</v>
      </c>
      <c r="U17" s="24">
        <v>68</v>
      </c>
    </row>
    <row r="18" spans="1:21" s="14" customFormat="1" ht="15" customHeight="1">
      <c r="A18" s="348" t="s">
        <v>142</v>
      </c>
      <c r="B18" s="123" t="s">
        <v>136</v>
      </c>
      <c r="C18" s="23">
        <f>SUM(D18,I18,J18,K18,N18,Q18,R18,U18)+SUM('13-1 續1'!C18:E18,'13-1 續1'!J18,'13-1 續1'!M18:P18)+SUM('13-1 續2'!C18:H18,'13-1 續2'!K18:S18)+SUM('13-1 續3完'!C18:S18)</f>
        <v>30348</v>
      </c>
      <c r="D18" s="25">
        <f t="shared" si="0"/>
        <v>12169</v>
      </c>
      <c r="E18" s="24">
        <v>15</v>
      </c>
      <c r="F18" s="24">
        <v>4298</v>
      </c>
      <c r="G18" s="24">
        <v>2384</v>
      </c>
      <c r="H18" s="24">
        <v>5472</v>
      </c>
      <c r="I18" s="24">
        <v>134</v>
      </c>
      <c r="J18" s="24">
        <v>463</v>
      </c>
      <c r="K18" s="25">
        <f t="shared" si="1"/>
        <v>145</v>
      </c>
      <c r="L18" s="24">
        <v>2</v>
      </c>
      <c r="M18" s="24">
        <v>143</v>
      </c>
      <c r="N18" s="25">
        <f t="shared" si="2"/>
        <v>2854</v>
      </c>
      <c r="O18" s="24">
        <v>2843</v>
      </c>
      <c r="P18" s="24">
        <v>11</v>
      </c>
      <c r="Q18" s="24">
        <v>117</v>
      </c>
      <c r="R18" s="25">
        <f t="shared" si="3"/>
        <v>76</v>
      </c>
      <c r="S18" s="24">
        <v>75</v>
      </c>
      <c r="T18" s="24">
        <v>1</v>
      </c>
      <c r="U18" s="24">
        <v>53</v>
      </c>
    </row>
    <row r="19" spans="1:21" s="14" customFormat="1" ht="15" customHeight="1">
      <c r="A19" s="348"/>
      <c r="B19" s="123" t="s">
        <v>137</v>
      </c>
      <c r="C19" s="23">
        <f>SUM(D19,I19,J19,K19,N19,Q19,R19,U19)+SUM('13-1 續1'!C19:E19,'13-1 續1'!J19,'13-1 續1'!M19:P19)+SUM('13-1 續2'!C19:H19,'13-1 續2'!K19:S19)+SUM('13-1 續3完'!C19:S19)</f>
        <v>25756</v>
      </c>
      <c r="D19" s="25">
        <f t="shared" si="0"/>
        <v>9596</v>
      </c>
      <c r="E19" s="24">
        <v>12</v>
      </c>
      <c r="F19" s="24">
        <v>2828</v>
      </c>
      <c r="G19" s="24">
        <v>1869</v>
      </c>
      <c r="H19" s="24">
        <v>4887</v>
      </c>
      <c r="I19" s="24">
        <v>124</v>
      </c>
      <c r="J19" s="24">
        <v>454</v>
      </c>
      <c r="K19" s="25">
        <f t="shared" si="1"/>
        <v>97</v>
      </c>
      <c r="L19" s="24">
        <v>1</v>
      </c>
      <c r="M19" s="24">
        <v>96</v>
      </c>
      <c r="N19" s="25">
        <f t="shared" si="2"/>
        <v>2677</v>
      </c>
      <c r="O19" s="24">
        <v>2673</v>
      </c>
      <c r="P19" s="24">
        <v>4</v>
      </c>
      <c r="Q19" s="24">
        <v>79</v>
      </c>
      <c r="R19" s="25">
        <f t="shared" si="3"/>
        <v>80</v>
      </c>
      <c r="S19" s="24">
        <v>79</v>
      </c>
      <c r="T19" s="24">
        <v>1</v>
      </c>
      <c r="U19" s="24">
        <v>51</v>
      </c>
    </row>
    <row r="20" spans="1:21" s="19" customFormat="1" ht="15" customHeight="1">
      <c r="A20" s="348"/>
      <c r="B20" s="123" t="s">
        <v>138</v>
      </c>
      <c r="C20" s="23">
        <f>SUM(D20,I20,J20,K20,N20,Q20,R20,U20)+SUM('13-1 續1'!C20:E20,'13-1 續1'!J20,'13-1 續1'!M20:P20)+SUM('13-1 續2'!C20:H20,'13-1 續2'!K20:S20)+SUM('13-1 續3完'!C20:S20)</f>
        <v>20774</v>
      </c>
      <c r="D20" s="25">
        <f t="shared" si="0"/>
        <v>3196</v>
      </c>
      <c r="E20" s="24">
        <v>27</v>
      </c>
      <c r="F20" s="24">
        <v>2342</v>
      </c>
      <c r="G20" s="24">
        <v>353</v>
      </c>
      <c r="H20" s="24">
        <v>474</v>
      </c>
      <c r="I20" s="24">
        <v>124</v>
      </c>
      <c r="J20" s="24">
        <v>801</v>
      </c>
      <c r="K20" s="25">
        <f t="shared" si="1"/>
        <v>119</v>
      </c>
      <c r="L20" s="24">
        <v>1</v>
      </c>
      <c r="M20" s="24">
        <v>118</v>
      </c>
      <c r="N20" s="25">
        <f t="shared" si="2"/>
        <v>2476</v>
      </c>
      <c r="O20" s="24">
        <v>2471</v>
      </c>
      <c r="P20" s="24">
        <v>5</v>
      </c>
      <c r="Q20" s="24">
        <v>103</v>
      </c>
      <c r="R20" s="25">
        <f t="shared" si="3"/>
        <v>160</v>
      </c>
      <c r="S20" s="24">
        <v>157</v>
      </c>
      <c r="T20" s="24">
        <v>3</v>
      </c>
      <c r="U20" s="24">
        <v>50</v>
      </c>
    </row>
    <row r="21" spans="1:21" s="14" customFormat="1" ht="15" customHeight="1">
      <c r="A21" s="348" t="s">
        <v>143</v>
      </c>
      <c r="B21" s="123" t="s">
        <v>136</v>
      </c>
      <c r="C21" s="23">
        <f>SUM(D21,I21,J21,K21,N21,Q21,R21,U21)+SUM('13-1 續1'!C21:E21,'13-1 續1'!J21,'13-1 續1'!M21:P21)+SUM('13-1 續2'!C21:H21,'13-1 續2'!K21:S21)+SUM('13-1 續3完'!C21:S21)</f>
        <v>27234</v>
      </c>
      <c r="D21" s="25">
        <f t="shared" si="0"/>
        <v>11211</v>
      </c>
      <c r="E21" s="24">
        <v>6</v>
      </c>
      <c r="F21" s="24">
        <v>4069</v>
      </c>
      <c r="G21" s="24">
        <v>2031</v>
      </c>
      <c r="H21" s="24">
        <v>5105</v>
      </c>
      <c r="I21" s="24">
        <v>183</v>
      </c>
      <c r="J21" s="24">
        <v>421</v>
      </c>
      <c r="K21" s="25">
        <f t="shared" si="1"/>
        <v>114</v>
      </c>
      <c r="L21" s="24">
        <v>1</v>
      </c>
      <c r="M21" s="24">
        <v>113</v>
      </c>
      <c r="N21" s="25">
        <f t="shared" si="2"/>
        <v>1984</v>
      </c>
      <c r="O21" s="24">
        <v>1974</v>
      </c>
      <c r="P21" s="24">
        <v>10</v>
      </c>
      <c r="Q21" s="24">
        <v>123</v>
      </c>
      <c r="R21" s="25">
        <f t="shared" si="3"/>
        <v>65</v>
      </c>
      <c r="S21" s="24">
        <v>65</v>
      </c>
      <c r="T21" s="24" t="s">
        <v>4</v>
      </c>
      <c r="U21" s="24">
        <v>38</v>
      </c>
    </row>
    <row r="22" spans="1:21" s="14" customFormat="1" ht="15" customHeight="1">
      <c r="A22" s="348"/>
      <c r="B22" s="123" t="s">
        <v>137</v>
      </c>
      <c r="C22" s="239">
        <f>SUM(D22,I22,J22,K22,N22,Q22,R22,U22)+SUM('13-1 續1'!C22:E22,'13-1 續1'!J22,'13-1 續1'!M22:P22)+SUM('13-1 續2'!C22:H22,'13-1 續2'!K22:S22)+SUM('13-1 續3完'!C22:S22)</f>
        <v>23807.5</v>
      </c>
      <c r="D22" s="25">
        <f t="shared" si="0"/>
        <v>9192</v>
      </c>
      <c r="E22" s="24">
        <v>4</v>
      </c>
      <c r="F22" s="24">
        <v>3077</v>
      </c>
      <c r="G22" s="24">
        <v>1654</v>
      </c>
      <c r="H22" s="24">
        <v>4457</v>
      </c>
      <c r="I22" s="24">
        <v>198</v>
      </c>
      <c r="J22" s="24">
        <v>404</v>
      </c>
      <c r="K22" s="25">
        <f t="shared" si="1"/>
        <v>92</v>
      </c>
      <c r="L22" s="24">
        <v>1</v>
      </c>
      <c r="M22" s="24">
        <v>91</v>
      </c>
      <c r="N22" s="25">
        <f t="shared" si="2"/>
        <v>1875</v>
      </c>
      <c r="O22" s="24">
        <v>1872</v>
      </c>
      <c r="P22" s="24">
        <v>3</v>
      </c>
      <c r="Q22" s="24">
        <v>89</v>
      </c>
      <c r="R22" s="25">
        <f t="shared" si="3"/>
        <v>64</v>
      </c>
      <c r="S22" s="24">
        <v>64</v>
      </c>
      <c r="T22" s="24" t="s">
        <v>4</v>
      </c>
      <c r="U22" s="24">
        <v>36</v>
      </c>
    </row>
    <row r="23" spans="1:21" s="14" customFormat="1" ht="15" customHeight="1">
      <c r="A23" s="348"/>
      <c r="B23" s="123" t="s">
        <v>138</v>
      </c>
      <c r="C23" s="23">
        <f>SUM(D23,I23,J23,K23,N23,Q23,R23,U23)+SUM('13-1 續1'!C23:E23,'13-1 續1'!J23,'13-1 續1'!M23:P23)+SUM('13-1 續2'!C23:H23,'13-1 續2'!K23:S23)+SUM('13-1 續3完'!C23:S23)</f>
        <v>19075</v>
      </c>
      <c r="D23" s="25">
        <f t="shared" si="0"/>
        <v>3395</v>
      </c>
      <c r="E23" s="24">
        <v>8</v>
      </c>
      <c r="F23" s="24">
        <v>2607</v>
      </c>
      <c r="G23" s="24">
        <v>364</v>
      </c>
      <c r="H23" s="24">
        <v>416</v>
      </c>
      <c r="I23" s="24">
        <v>145</v>
      </c>
      <c r="J23" s="24">
        <v>695</v>
      </c>
      <c r="K23" s="25">
        <f t="shared" si="1"/>
        <v>141</v>
      </c>
      <c r="L23" s="24">
        <v>2</v>
      </c>
      <c r="M23" s="24">
        <v>139</v>
      </c>
      <c r="N23" s="25">
        <f t="shared" si="2"/>
        <v>1627</v>
      </c>
      <c r="O23" s="24">
        <v>1624</v>
      </c>
      <c r="P23" s="24">
        <v>3</v>
      </c>
      <c r="Q23" s="24">
        <v>112</v>
      </c>
      <c r="R23" s="25">
        <f t="shared" si="3"/>
        <v>104</v>
      </c>
      <c r="S23" s="24">
        <v>104</v>
      </c>
      <c r="T23" s="24" t="s">
        <v>4</v>
      </c>
      <c r="U23" s="24">
        <v>37</v>
      </c>
    </row>
    <row r="24" spans="1:22" s="14" customFormat="1" ht="15" customHeight="1">
      <c r="A24" s="348" t="s">
        <v>144</v>
      </c>
      <c r="B24" s="123" t="s">
        <v>136</v>
      </c>
      <c r="C24" s="23">
        <f>SUM(D24,I24,J24,K24,N24,Q24,R24,U24)+SUM('13-1 續1'!C24:E24,'13-1 續1'!J24,'13-1 續1'!M24:P24)+SUM('13-1 續2'!C24:H24,'13-1 續2'!K24:S24)+SUM('13-1 續3完'!C24:S24)</f>
        <v>23864</v>
      </c>
      <c r="D24" s="25">
        <f t="shared" si="0"/>
        <v>9586</v>
      </c>
      <c r="E24" s="24">
        <v>12</v>
      </c>
      <c r="F24" s="24">
        <v>3756</v>
      </c>
      <c r="G24" s="24">
        <v>1552</v>
      </c>
      <c r="H24" s="24">
        <v>4266</v>
      </c>
      <c r="I24" s="24">
        <v>342</v>
      </c>
      <c r="J24" s="24">
        <v>419</v>
      </c>
      <c r="K24" s="25">
        <f t="shared" si="1"/>
        <v>118</v>
      </c>
      <c r="L24" s="24">
        <v>5</v>
      </c>
      <c r="M24" s="24">
        <v>113</v>
      </c>
      <c r="N24" s="25">
        <f t="shared" si="2"/>
        <v>1264</v>
      </c>
      <c r="O24" s="24">
        <v>1259</v>
      </c>
      <c r="P24" s="24">
        <v>5</v>
      </c>
      <c r="Q24" s="24">
        <v>140</v>
      </c>
      <c r="R24" s="25">
        <f t="shared" si="3"/>
        <v>51</v>
      </c>
      <c r="S24" s="24">
        <v>51</v>
      </c>
      <c r="T24" s="24" t="s">
        <v>4</v>
      </c>
      <c r="U24" s="24">
        <v>90</v>
      </c>
      <c r="V24" s="76"/>
    </row>
    <row r="25" spans="1:22" s="14" customFormat="1" ht="15" customHeight="1">
      <c r="A25" s="348"/>
      <c r="B25" s="123" t="s">
        <v>137</v>
      </c>
      <c r="C25" s="23">
        <f>SUM(D25,I25,J25,K25,N25,Q25,R25,U25)+SUM('13-1 續1'!C25:E25,'13-1 續1'!J25,'13-1 續1'!M25:P25)+SUM('13-1 續2'!C25:H25,'13-1 續2'!K25:S25)+SUM('13-1 續3完'!C25:S25)</f>
        <v>21025</v>
      </c>
      <c r="D25" s="25">
        <f t="shared" si="0"/>
        <v>7962</v>
      </c>
      <c r="E25" s="24">
        <v>7</v>
      </c>
      <c r="F25" s="24">
        <v>2904</v>
      </c>
      <c r="G25" s="24">
        <v>1212</v>
      </c>
      <c r="H25" s="24">
        <v>3839</v>
      </c>
      <c r="I25" s="24">
        <v>353</v>
      </c>
      <c r="J25" s="24">
        <v>383</v>
      </c>
      <c r="K25" s="25">
        <f t="shared" si="1"/>
        <v>104</v>
      </c>
      <c r="L25" s="24">
        <v>5</v>
      </c>
      <c r="M25" s="24">
        <v>99</v>
      </c>
      <c r="N25" s="25">
        <f t="shared" si="2"/>
        <v>1220</v>
      </c>
      <c r="O25" s="24">
        <v>1217</v>
      </c>
      <c r="P25" s="24">
        <v>3</v>
      </c>
      <c r="Q25" s="24">
        <v>113</v>
      </c>
      <c r="R25" s="25">
        <f t="shared" si="3"/>
        <v>52</v>
      </c>
      <c r="S25" s="24">
        <v>52</v>
      </c>
      <c r="T25" s="24" t="s">
        <v>4</v>
      </c>
      <c r="U25" s="24">
        <v>89</v>
      </c>
      <c r="V25" s="76"/>
    </row>
    <row r="26" spans="1:22" s="14" customFormat="1" ht="15" customHeight="1">
      <c r="A26" s="348"/>
      <c r="B26" s="123" t="s">
        <v>138</v>
      </c>
      <c r="C26" s="23">
        <f>SUM(D26,I26,J26,K26,N26,Q26,R26,U26)+SUM('13-1 續1'!C26:E26,'13-1 續1'!J26,'13-1 續1'!M26:P26)+SUM('13-1 續2'!C26:H26,'13-1 續2'!K26:S26)+SUM('13-1 續3完'!C26:S26)</f>
        <v>17228</v>
      </c>
      <c r="D26" s="25">
        <f t="shared" si="0"/>
        <v>2932</v>
      </c>
      <c r="E26" s="24">
        <v>13</v>
      </c>
      <c r="F26" s="24">
        <v>2323</v>
      </c>
      <c r="G26" s="24">
        <v>279</v>
      </c>
      <c r="H26" s="24">
        <v>317</v>
      </c>
      <c r="I26" s="24">
        <v>197</v>
      </c>
      <c r="J26" s="24">
        <v>762</v>
      </c>
      <c r="K26" s="25">
        <f t="shared" si="1"/>
        <v>116</v>
      </c>
      <c r="L26" s="24">
        <v>5</v>
      </c>
      <c r="M26" s="24">
        <v>111</v>
      </c>
      <c r="N26" s="25">
        <f t="shared" si="2"/>
        <v>1198</v>
      </c>
      <c r="O26" s="24">
        <v>1196</v>
      </c>
      <c r="P26" s="24">
        <v>2</v>
      </c>
      <c r="Q26" s="24">
        <v>123</v>
      </c>
      <c r="R26" s="25">
        <f t="shared" si="3"/>
        <v>108</v>
      </c>
      <c r="S26" s="24">
        <v>108</v>
      </c>
      <c r="T26" s="24" t="s">
        <v>4</v>
      </c>
      <c r="U26" s="24">
        <v>87</v>
      </c>
      <c r="V26" s="76"/>
    </row>
    <row r="27" spans="1:22" s="14" customFormat="1" ht="15" customHeight="1" thickBot="1">
      <c r="A27" s="358" t="s">
        <v>324</v>
      </c>
      <c r="B27" s="123" t="s">
        <v>136</v>
      </c>
      <c r="C27" s="23">
        <f>SUM(D27,I27,J27,K27,N27,Q27,R27,U27)+SUM('13-1 續1'!C27:E27,'13-1 續1'!J27,'13-1 續1'!M27:P27)+SUM('13-1 續2'!C27:H27,'13-1 續2'!K27:S27)+SUM('13-1 續3完'!C27:S27)</f>
        <v>21495</v>
      </c>
      <c r="D27" s="25">
        <f t="shared" si="0"/>
        <v>9296</v>
      </c>
      <c r="E27" s="24">
        <v>13</v>
      </c>
      <c r="F27" s="24">
        <v>4075</v>
      </c>
      <c r="G27" s="24">
        <v>1355</v>
      </c>
      <c r="H27" s="24">
        <v>3853</v>
      </c>
      <c r="I27" s="24">
        <v>300</v>
      </c>
      <c r="J27" s="24">
        <v>281</v>
      </c>
      <c r="K27" s="25">
        <f t="shared" si="1"/>
        <v>154</v>
      </c>
      <c r="L27" s="24">
        <v>4</v>
      </c>
      <c r="M27" s="24">
        <v>150</v>
      </c>
      <c r="N27" s="25">
        <f t="shared" si="2"/>
        <v>936</v>
      </c>
      <c r="O27" s="24">
        <v>928</v>
      </c>
      <c r="P27" s="24">
        <v>8</v>
      </c>
      <c r="Q27" s="24">
        <v>128</v>
      </c>
      <c r="R27" s="25">
        <f t="shared" si="3"/>
        <v>50</v>
      </c>
      <c r="S27" s="24">
        <v>50</v>
      </c>
      <c r="T27" s="24" t="s">
        <v>4</v>
      </c>
      <c r="U27" s="24">
        <v>71</v>
      </c>
      <c r="V27" s="76"/>
    </row>
    <row r="28" spans="1:22" s="14" customFormat="1" ht="15" customHeight="1" thickBot="1">
      <c r="A28" s="358"/>
      <c r="B28" s="123" t="s">
        <v>137</v>
      </c>
      <c r="C28" s="23">
        <f>SUM(D28,I28,J28,K28,N28,Q28,R28,U28)+SUM('13-1 續1'!C28:E28,'13-1 續1'!J28,'13-1 續1'!M28:P28)+SUM('13-1 續2'!C28:H28,'13-1 續2'!K28:S28)+SUM('13-1 續3完'!C28:S28)</f>
        <v>19057</v>
      </c>
      <c r="D28" s="25">
        <f t="shared" si="0"/>
        <v>8079</v>
      </c>
      <c r="E28" s="24">
        <v>8</v>
      </c>
      <c r="F28" s="24">
        <v>3327</v>
      </c>
      <c r="G28" s="24">
        <v>1121</v>
      </c>
      <c r="H28" s="24">
        <v>3623</v>
      </c>
      <c r="I28" s="24">
        <v>289</v>
      </c>
      <c r="J28" s="24">
        <v>254</v>
      </c>
      <c r="K28" s="25">
        <f t="shared" si="1"/>
        <v>143</v>
      </c>
      <c r="L28" s="24">
        <v>3</v>
      </c>
      <c r="M28" s="24">
        <v>140</v>
      </c>
      <c r="N28" s="25">
        <f t="shared" si="2"/>
        <v>840</v>
      </c>
      <c r="O28" s="24">
        <v>840</v>
      </c>
      <c r="P28" s="24" t="s">
        <v>4</v>
      </c>
      <c r="Q28" s="24">
        <v>110</v>
      </c>
      <c r="R28" s="25">
        <f t="shared" si="3"/>
        <v>50</v>
      </c>
      <c r="S28" s="24">
        <v>50</v>
      </c>
      <c r="T28" s="24" t="s">
        <v>4</v>
      </c>
      <c r="U28" s="24">
        <v>69</v>
      </c>
      <c r="V28" s="76"/>
    </row>
    <row r="29" spans="1:22" s="14" customFormat="1" ht="15" customHeight="1">
      <c r="A29" s="348"/>
      <c r="B29" s="123" t="s">
        <v>138</v>
      </c>
      <c r="C29" s="23">
        <f>SUM(D29,I29,J29,K29,N29,Q29,R29,U29)+SUM('13-1 續1'!C29:E29,'13-1 續1'!J29,'13-1 續1'!M29:P29)+SUM('13-1 續2'!C29:H29,'13-1 續2'!K29:S29)+SUM('13-1 續3完'!C29:S29)</f>
        <v>15339</v>
      </c>
      <c r="D29" s="25">
        <f t="shared" si="0"/>
        <v>3162</v>
      </c>
      <c r="E29" s="24">
        <v>22</v>
      </c>
      <c r="F29" s="24">
        <v>2588</v>
      </c>
      <c r="G29" s="24">
        <v>231</v>
      </c>
      <c r="H29" s="24">
        <v>321</v>
      </c>
      <c r="I29" s="24">
        <v>183</v>
      </c>
      <c r="J29" s="24">
        <v>464</v>
      </c>
      <c r="K29" s="25">
        <f t="shared" si="1"/>
        <v>260</v>
      </c>
      <c r="L29" s="24">
        <v>13</v>
      </c>
      <c r="M29" s="24">
        <v>247</v>
      </c>
      <c r="N29" s="25">
        <f t="shared" si="2"/>
        <v>967</v>
      </c>
      <c r="O29" s="24">
        <v>967</v>
      </c>
      <c r="P29" s="24" t="s">
        <v>4</v>
      </c>
      <c r="Q29" s="24">
        <v>125</v>
      </c>
      <c r="R29" s="25">
        <f t="shared" si="3"/>
        <v>73</v>
      </c>
      <c r="S29" s="24">
        <v>73</v>
      </c>
      <c r="T29" s="24" t="s">
        <v>4</v>
      </c>
      <c r="U29" s="24">
        <v>69</v>
      </c>
      <c r="V29" s="76"/>
    </row>
    <row r="30" spans="1:22" s="14" customFormat="1" ht="15" customHeight="1" thickBot="1">
      <c r="A30" s="358" t="s">
        <v>325</v>
      </c>
      <c r="B30" s="123" t="s">
        <v>136</v>
      </c>
      <c r="C30" s="23">
        <f>SUM(D30,I30,J30,K30,N30,Q30,R30,U30)+SUM('13-1 續1'!C30:E30,'13-1 續1'!J30,'13-1 續1'!M30:P30)+SUM('13-1 續2'!C30:H30,'13-1 續2'!K30:S30)+SUM('13-1 續3完'!C30:S30)</f>
        <v>20328</v>
      </c>
      <c r="D30" s="25">
        <f t="shared" si="0"/>
        <v>7717</v>
      </c>
      <c r="E30" s="24">
        <v>4</v>
      </c>
      <c r="F30" s="24">
        <v>3400</v>
      </c>
      <c r="G30" s="24">
        <v>1089</v>
      </c>
      <c r="H30" s="24">
        <v>3224</v>
      </c>
      <c r="I30" s="24">
        <v>147</v>
      </c>
      <c r="J30" s="24">
        <v>243</v>
      </c>
      <c r="K30" s="25">
        <f t="shared" si="1"/>
        <v>85</v>
      </c>
      <c r="L30" s="24">
        <v>1</v>
      </c>
      <c r="M30" s="24">
        <v>84</v>
      </c>
      <c r="N30" s="25">
        <f t="shared" si="2"/>
        <v>867</v>
      </c>
      <c r="O30" s="24">
        <v>861</v>
      </c>
      <c r="P30" s="24">
        <v>6</v>
      </c>
      <c r="Q30" s="24">
        <v>106</v>
      </c>
      <c r="R30" s="25">
        <f t="shared" si="3"/>
        <v>55</v>
      </c>
      <c r="S30" s="24">
        <v>55</v>
      </c>
      <c r="T30" s="24" t="s">
        <v>4</v>
      </c>
      <c r="U30" s="24">
        <v>45</v>
      </c>
      <c r="V30" s="76"/>
    </row>
    <row r="31" spans="1:22" s="14" customFormat="1" ht="15" customHeight="1" thickBot="1">
      <c r="A31" s="358"/>
      <c r="B31" s="123" t="s">
        <v>137</v>
      </c>
      <c r="C31" s="23">
        <f>SUM(D31,I31,J31,K31,N31,Q31,R31,U31)+SUM('13-1 續1'!C31:E31,'13-1 續1'!J31,'13-1 續1'!M31:P31)+SUM('13-1 續2'!C31:H31,'13-1 續2'!K31:S31)+SUM('13-1 續3完'!C31:S31)</f>
        <v>17790</v>
      </c>
      <c r="D31" s="25">
        <f t="shared" si="0"/>
        <v>6491</v>
      </c>
      <c r="E31" s="24">
        <v>4</v>
      </c>
      <c r="F31" s="24">
        <v>2708</v>
      </c>
      <c r="G31" s="24">
        <v>915</v>
      </c>
      <c r="H31" s="24">
        <v>2864</v>
      </c>
      <c r="I31" s="24">
        <v>142</v>
      </c>
      <c r="J31" s="24">
        <v>208</v>
      </c>
      <c r="K31" s="25">
        <f t="shared" si="1"/>
        <v>74</v>
      </c>
      <c r="L31" s="24">
        <v>1</v>
      </c>
      <c r="M31" s="24">
        <v>73</v>
      </c>
      <c r="N31" s="25">
        <f t="shared" si="2"/>
        <v>594</v>
      </c>
      <c r="O31" s="24">
        <v>593</v>
      </c>
      <c r="P31" s="24">
        <v>1</v>
      </c>
      <c r="Q31" s="24">
        <v>98</v>
      </c>
      <c r="R31" s="25">
        <f t="shared" si="3"/>
        <v>52</v>
      </c>
      <c r="S31" s="24">
        <v>52</v>
      </c>
      <c r="T31" s="24" t="s">
        <v>4</v>
      </c>
      <c r="U31" s="24">
        <v>43</v>
      </c>
      <c r="V31" s="76"/>
    </row>
    <row r="32" spans="1:22" s="14" customFormat="1" ht="15" customHeight="1">
      <c r="A32" s="348"/>
      <c r="B32" s="123" t="s">
        <v>138</v>
      </c>
      <c r="C32" s="23">
        <f>SUM(D32,I32,J32,K32,N32,Q32,R32,U32)+SUM('13-1 續1'!C32:E32,'13-1 續1'!J32,'13-1 續1'!M32:P32)+SUM('13-1 續2'!C32:H32,'13-1 續2'!K32:S32)+SUM('13-1 續3完'!C32:S32)</f>
        <v>15627</v>
      </c>
      <c r="D32" s="25">
        <f t="shared" si="0"/>
        <v>3211</v>
      </c>
      <c r="E32" s="24">
        <v>7</v>
      </c>
      <c r="F32" s="24">
        <v>2655</v>
      </c>
      <c r="G32" s="24">
        <v>220</v>
      </c>
      <c r="H32" s="24">
        <v>329</v>
      </c>
      <c r="I32" s="24">
        <v>147</v>
      </c>
      <c r="J32" s="24">
        <v>408</v>
      </c>
      <c r="K32" s="25">
        <f t="shared" si="1"/>
        <v>99</v>
      </c>
      <c r="L32" s="24">
        <v>2</v>
      </c>
      <c r="M32" s="24">
        <v>97</v>
      </c>
      <c r="N32" s="25">
        <f t="shared" si="2"/>
        <v>638</v>
      </c>
      <c r="O32" s="24">
        <v>637</v>
      </c>
      <c r="P32" s="24">
        <v>1</v>
      </c>
      <c r="Q32" s="24">
        <v>113</v>
      </c>
      <c r="R32" s="25">
        <f t="shared" si="3"/>
        <v>92</v>
      </c>
      <c r="S32" s="24">
        <v>92</v>
      </c>
      <c r="T32" s="24" t="s">
        <v>4</v>
      </c>
      <c r="U32" s="24">
        <v>47</v>
      </c>
      <c r="V32" s="76"/>
    </row>
    <row r="33" spans="1:22" s="14" customFormat="1" ht="15" customHeight="1" thickBot="1">
      <c r="A33" s="358" t="s">
        <v>260</v>
      </c>
      <c r="B33" s="123" t="s">
        <v>136</v>
      </c>
      <c r="C33" s="23">
        <f>SUM(D33,I33,J33,K33,N33,Q33,R33,U33)+SUM('13-1 續1'!C33:E33,'13-1 續1'!J33,'13-1 續1'!M33:P33)+SUM('13-1 續2'!C33:H33,'13-1 續2'!K33:S33)+SUM('13-1 續3完'!C33:S33)</f>
        <v>20169</v>
      </c>
      <c r="D33" s="25">
        <f t="shared" si="0"/>
        <v>7121</v>
      </c>
      <c r="E33" s="24">
        <v>4</v>
      </c>
      <c r="F33" s="24">
        <v>3038</v>
      </c>
      <c r="G33" s="24">
        <v>1011</v>
      </c>
      <c r="H33" s="24">
        <v>3068</v>
      </c>
      <c r="I33" s="24">
        <v>146</v>
      </c>
      <c r="J33" s="24">
        <v>270</v>
      </c>
      <c r="K33" s="25">
        <f t="shared" si="1"/>
        <v>106</v>
      </c>
      <c r="L33" s="24">
        <v>1</v>
      </c>
      <c r="M33" s="24">
        <v>105</v>
      </c>
      <c r="N33" s="25">
        <f t="shared" si="2"/>
        <v>828</v>
      </c>
      <c r="O33" s="24">
        <v>821</v>
      </c>
      <c r="P33" s="24">
        <v>7</v>
      </c>
      <c r="Q33" s="24">
        <v>108</v>
      </c>
      <c r="R33" s="25">
        <f t="shared" si="3"/>
        <v>38</v>
      </c>
      <c r="S33" s="24">
        <v>38</v>
      </c>
      <c r="T33" s="24" t="s">
        <v>4</v>
      </c>
      <c r="U33" s="24">
        <v>65</v>
      </c>
      <c r="V33" s="76"/>
    </row>
    <row r="34" spans="1:22" s="14" customFormat="1" ht="15" customHeight="1" thickBot="1">
      <c r="A34" s="358"/>
      <c r="B34" s="123" t="s">
        <v>137</v>
      </c>
      <c r="C34" s="23">
        <f>SUM(D34,I34,J34,K34,N34,Q34,R34,U34)+SUM('13-1 續1'!C34:E34,'13-1 續1'!J34,'13-1 續1'!M34:P34)+SUM('13-1 續2'!C34:H34,'13-1 續2'!K34:S34)+SUM('13-1 續3完'!C34:S34)</f>
        <v>17953</v>
      </c>
      <c r="D34" s="25">
        <f t="shared" si="0"/>
        <v>6049</v>
      </c>
      <c r="E34" s="24">
        <v>4</v>
      </c>
      <c r="F34" s="24">
        <v>2515</v>
      </c>
      <c r="G34" s="24">
        <v>823</v>
      </c>
      <c r="H34" s="24">
        <v>2707</v>
      </c>
      <c r="I34" s="24">
        <v>133</v>
      </c>
      <c r="J34" s="24">
        <v>243</v>
      </c>
      <c r="K34" s="25">
        <f t="shared" si="1"/>
        <v>91</v>
      </c>
      <c r="L34" s="24">
        <v>1</v>
      </c>
      <c r="M34" s="24">
        <v>90</v>
      </c>
      <c r="N34" s="25">
        <f t="shared" si="2"/>
        <v>702</v>
      </c>
      <c r="O34" s="24">
        <v>697</v>
      </c>
      <c r="P34" s="24">
        <v>5</v>
      </c>
      <c r="Q34" s="24">
        <v>98</v>
      </c>
      <c r="R34" s="25">
        <f t="shared" si="3"/>
        <v>36</v>
      </c>
      <c r="S34" s="24">
        <v>36</v>
      </c>
      <c r="T34" s="24" t="s">
        <v>4</v>
      </c>
      <c r="U34" s="24">
        <v>63</v>
      </c>
      <c r="V34" s="76"/>
    </row>
    <row r="35" spans="1:22" s="14" customFormat="1" ht="15" customHeight="1">
      <c r="A35" s="348"/>
      <c r="B35" s="123" t="s">
        <v>138</v>
      </c>
      <c r="C35" s="23">
        <f>SUM(D35,I35,J35,K35,N35,Q35,R35,U35)+SUM('13-1 續1'!C35:E35,'13-1 續1'!J35,'13-1 續1'!M35:P35)+SUM('13-1 續2'!C35:H35,'13-1 續2'!K35:S35)+SUM('13-1 續3完'!C35:S35)</f>
        <v>15563</v>
      </c>
      <c r="D35" s="25">
        <f t="shared" si="0"/>
        <v>2826</v>
      </c>
      <c r="E35" s="24">
        <v>6</v>
      </c>
      <c r="F35" s="24">
        <v>2282</v>
      </c>
      <c r="G35" s="24">
        <v>250</v>
      </c>
      <c r="H35" s="24">
        <v>288</v>
      </c>
      <c r="I35" s="24">
        <v>139</v>
      </c>
      <c r="J35" s="24">
        <v>492</v>
      </c>
      <c r="K35" s="25">
        <f t="shared" si="1"/>
        <v>126</v>
      </c>
      <c r="L35" s="24">
        <v>2</v>
      </c>
      <c r="M35" s="24">
        <v>124</v>
      </c>
      <c r="N35" s="25">
        <f t="shared" si="2"/>
        <v>674</v>
      </c>
      <c r="O35" s="24">
        <v>666</v>
      </c>
      <c r="P35" s="24">
        <v>8</v>
      </c>
      <c r="Q35" s="24">
        <v>105</v>
      </c>
      <c r="R35" s="25">
        <f t="shared" si="3"/>
        <v>58</v>
      </c>
      <c r="S35" s="24">
        <v>58</v>
      </c>
      <c r="T35" s="24" t="s">
        <v>4</v>
      </c>
      <c r="U35" s="24">
        <v>66</v>
      </c>
      <c r="V35" s="76"/>
    </row>
    <row r="36" spans="1:21" s="14" customFormat="1" ht="15" customHeight="1">
      <c r="A36" s="348" t="s">
        <v>479</v>
      </c>
      <c r="B36" s="123" t="s">
        <v>136</v>
      </c>
      <c r="C36" s="23">
        <f>SUM(D36,I36,J36,K36,N36,Q36,R36,U36)+SUM('13-1 續1'!C36:E36,'13-1 續1'!J36,'13-1 續1'!M36:P36)+SUM('13-1 續2'!C36:H36,'13-1 續2'!K36:S36)+SUM('13-1 續3完'!C36:S36)</f>
        <v>20254</v>
      </c>
      <c r="D36" s="25">
        <f t="shared" si="0"/>
        <v>6534</v>
      </c>
      <c r="E36" s="24">
        <v>5</v>
      </c>
      <c r="F36" s="25">
        <v>2727</v>
      </c>
      <c r="G36" s="24">
        <v>1019</v>
      </c>
      <c r="H36" s="24">
        <v>2783</v>
      </c>
      <c r="I36" s="24">
        <v>69</v>
      </c>
      <c r="J36" s="24">
        <v>258</v>
      </c>
      <c r="K36" s="25">
        <f t="shared" si="1"/>
        <v>105</v>
      </c>
      <c r="L36" s="24">
        <v>3</v>
      </c>
      <c r="M36" s="24">
        <v>102</v>
      </c>
      <c r="N36" s="25">
        <f t="shared" si="2"/>
        <v>823</v>
      </c>
      <c r="O36" s="240">
        <v>817</v>
      </c>
      <c r="P36" s="240">
        <v>6</v>
      </c>
      <c r="Q36" s="24">
        <v>114</v>
      </c>
      <c r="R36" s="25">
        <f t="shared" si="3"/>
        <v>34</v>
      </c>
      <c r="S36" s="24">
        <v>34</v>
      </c>
      <c r="T36" s="24" t="s">
        <v>486</v>
      </c>
      <c r="U36" s="24">
        <v>114</v>
      </c>
    </row>
    <row r="37" spans="1:21" s="14" customFormat="1" ht="15" customHeight="1">
      <c r="A37" s="348"/>
      <c r="B37" s="123" t="s">
        <v>137</v>
      </c>
      <c r="C37" s="23">
        <f>SUM(D37,I37,J37,K37,N37,Q37,R37,U37)+SUM('13-1 續1'!C37:E37,'13-1 續1'!J37,'13-1 續1'!M37:P37)+SUM('13-1 續2'!C37:H37,'13-1 續2'!K37:S37)+SUM('13-1 續3完'!C37:S37)</f>
        <v>18175</v>
      </c>
      <c r="D37" s="25">
        <f t="shared" si="0"/>
        <v>5696</v>
      </c>
      <c r="E37" s="24">
        <v>6</v>
      </c>
      <c r="F37" s="24">
        <v>2313</v>
      </c>
      <c r="G37" s="24">
        <v>781</v>
      </c>
      <c r="H37" s="24">
        <v>2596</v>
      </c>
      <c r="I37" s="24">
        <v>61</v>
      </c>
      <c r="J37" s="24">
        <v>203</v>
      </c>
      <c r="K37" s="25">
        <f t="shared" si="1"/>
        <v>98</v>
      </c>
      <c r="L37" s="24">
        <v>3</v>
      </c>
      <c r="M37" s="24">
        <v>95</v>
      </c>
      <c r="N37" s="25">
        <f t="shared" si="2"/>
        <v>767</v>
      </c>
      <c r="O37" s="240">
        <v>767</v>
      </c>
      <c r="P37" s="240" t="s">
        <v>23</v>
      </c>
      <c r="Q37" s="24">
        <v>94</v>
      </c>
      <c r="R37" s="25">
        <f t="shared" si="3"/>
        <v>35</v>
      </c>
      <c r="S37" s="24">
        <v>35</v>
      </c>
      <c r="T37" s="24" t="s">
        <v>487</v>
      </c>
      <c r="U37" s="24">
        <v>112</v>
      </c>
    </row>
    <row r="38" spans="1:21" s="14" customFormat="1" ht="15" customHeight="1" thickBot="1">
      <c r="A38" s="349"/>
      <c r="B38" s="230" t="s">
        <v>138</v>
      </c>
      <c r="C38" s="29">
        <f>SUM(D38,I38,J38,K38,N38,Q38,R38,U38)+SUM('13-1 續1'!C38:E38,'13-1 續1'!J38,'13-1 續1'!M38:P38)+SUM('13-1 續2'!C38:H38,'13-1 續2'!K38:S38)+SUM('13-1 續3完'!C38:S38)</f>
        <v>16827</v>
      </c>
      <c r="D38" s="242">
        <f t="shared" si="0"/>
        <v>2950</v>
      </c>
      <c r="E38" s="231">
        <v>38</v>
      </c>
      <c r="F38" s="231">
        <v>2272</v>
      </c>
      <c r="G38" s="231">
        <v>297</v>
      </c>
      <c r="H38" s="231">
        <v>343</v>
      </c>
      <c r="I38" s="231">
        <v>81</v>
      </c>
      <c r="J38" s="231">
        <v>390</v>
      </c>
      <c r="K38" s="242">
        <f t="shared" si="1"/>
        <v>150</v>
      </c>
      <c r="L38" s="231">
        <v>5</v>
      </c>
      <c r="M38" s="231">
        <v>145</v>
      </c>
      <c r="N38" s="242">
        <f t="shared" si="2"/>
        <v>943</v>
      </c>
      <c r="O38" s="249">
        <v>943</v>
      </c>
      <c r="P38" s="249" t="s">
        <v>488</v>
      </c>
      <c r="Q38" s="231">
        <v>100</v>
      </c>
      <c r="R38" s="242">
        <f t="shared" si="3"/>
        <v>87</v>
      </c>
      <c r="S38" s="231">
        <v>87</v>
      </c>
      <c r="T38" s="231" t="s">
        <v>487</v>
      </c>
      <c r="U38" s="231">
        <v>112</v>
      </c>
    </row>
    <row r="39" spans="1:11" s="14" customFormat="1" ht="15" customHeight="1">
      <c r="A39" s="55" t="s">
        <v>147</v>
      </c>
      <c r="B39" s="55"/>
      <c r="K39" s="55" t="s">
        <v>5</v>
      </c>
    </row>
    <row r="40" s="14" customFormat="1" ht="13.5"/>
  </sheetData>
  <sheetProtection selectLockedCells="1" selectUnlockedCells="1"/>
  <mergeCells count="24">
    <mergeCell ref="A33:A35"/>
    <mergeCell ref="A9:A11"/>
    <mergeCell ref="A12:A14"/>
    <mergeCell ref="A15:A17"/>
    <mergeCell ref="A18:A20"/>
    <mergeCell ref="A27:A29"/>
    <mergeCell ref="A36:A38"/>
    <mergeCell ref="R6:T6"/>
    <mergeCell ref="U6:U7"/>
    <mergeCell ref="Q6:Q7"/>
    <mergeCell ref="N6:P6"/>
    <mergeCell ref="K6:M6"/>
    <mergeCell ref="B7:B8"/>
    <mergeCell ref="A30:A32"/>
    <mergeCell ref="A21:A23"/>
    <mergeCell ref="A24:A26"/>
    <mergeCell ref="R4:U4"/>
    <mergeCell ref="T5:U5"/>
    <mergeCell ref="A2:J2"/>
    <mergeCell ref="C6:C7"/>
    <mergeCell ref="D6:H6"/>
    <mergeCell ref="I6:I7"/>
    <mergeCell ref="J6:J7"/>
    <mergeCell ref="K2:U2"/>
  </mergeCells>
  <printOptions horizontalCentered="1"/>
  <pageMargins left="1.1811023622047245" right="1.1811023622047245" top="1.5748031496062993" bottom="1.535433070866142" header="0.5118110236220472" footer="0.9055118110236221"/>
  <pageSetup firstPageNumber="454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85" zoomScaleNormal="120" zoomScaleSheetLayoutView="85" zoomScalePageLayoutView="0" workbookViewId="0" topLeftCell="A1">
      <pane ySplit="7" topLeftCell="A8" activePane="bottomLeft" state="frozen"/>
      <selection pane="topLeft" activeCell="AH8" sqref="AH8"/>
      <selection pane="bottomLeft" activeCell="AH8" sqref="AH8"/>
    </sheetView>
  </sheetViews>
  <sheetFormatPr defaultColWidth="9.00390625" defaultRowHeight="16.5"/>
  <cols>
    <col min="1" max="4" width="18.625" style="258" customWidth="1"/>
    <col min="5" max="7" width="9.125" style="258" customWidth="1"/>
    <col min="8" max="9" width="9.625" style="258" customWidth="1"/>
    <col min="10" max="10" width="9.125" style="258" customWidth="1"/>
    <col min="11" max="12" width="9.625" style="258" customWidth="1"/>
    <col min="13" max="16384" width="9.00390625" style="258" customWidth="1"/>
  </cols>
  <sheetData>
    <row r="1" spans="1:12" ht="18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550" t="s">
        <v>551</v>
      </c>
      <c r="L1" s="550"/>
    </row>
    <row r="2" spans="1:12" s="288" customFormat="1" ht="24.75" customHeight="1">
      <c r="A2" s="551" t="s">
        <v>550</v>
      </c>
      <c r="B2" s="551"/>
      <c r="C2" s="551"/>
      <c r="D2" s="551"/>
      <c r="E2" s="551" t="s">
        <v>549</v>
      </c>
      <c r="F2" s="551"/>
      <c r="G2" s="551"/>
      <c r="H2" s="551"/>
      <c r="I2" s="551"/>
      <c r="J2" s="551"/>
      <c r="K2" s="551"/>
      <c r="L2" s="551"/>
    </row>
    <row r="3" spans="1:12" ht="15" customHeight="1" thickBot="1">
      <c r="A3" s="287"/>
      <c r="B3" s="285"/>
      <c r="C3" s="285"/>
      <c r="D3" s="285"/>
      <c r="E3" s="285"/>
      <c r="F3" s="285"/>
      <c r="G3" s="285"/>
      <c r="H3" s="285"/>
      <c r="I3" s="286"/>
      <c r="J3" s="285"/>
      <c r="K3" s="285"/>
      <c r="L3" s="285"/>
    </row>
    <row r="4" spans="1:12" ht="24.75" customHeight="1" thickBot="1">
      <c r="A4" s="549" t="s">
        <v>548</v>
      </c>
      <c r="B4" s="554" t="s">
        <v>547</v>
      </c>
      <c r="C4" s="552"/>
      <c r="D4" s="555"/>
      <c r="E4" s="552" t="s">
        <v>546</v>
      </c>
      <c r="F4" s="552"/>
      <c r="G4" s="552"/>
      <c r="H4" s="552"/>
      <c r="I4" s="552"/>
      <c r="J4" s="552"/>
      <c r="K4" s="552"/>
      <c r="L4" s="553"/>
    </row>
    <row r="5" spans="1:12" ht="24.75" customHeight="1" thickBot="1">
      <c r="A5" s="549"/>
      <c r="B5" s="544" t="s">
        <v>545</v>
      </c>
      <c r="C5" s="545"/>
      <c r="D5" s="546"/>
      <c r="E5" s="547" t="s">
        <v>544</v>
      </c>
      <c r="F5" s="547"/>
      <c r="G5" s="547"/>
      <c r="H5" s="547"/>
      <c r="I5" s="547"/>
      <c r="J5" s="547"/>
      <c r="K5" s="547"/>
      <c r="L5" s="548"/>
    </row>
    <row r="6" spans="1:12" ht="31.5" customHeight="1">
      <c r="A6" s="549"/>
      <c r="B6" s="284" t="s">
        <v>543</v>
      </c>
      <c r="C6" s="283" t="s">
        <v>542</v>
      </c>
      <c r="D6" s="283" t="s">
        <v>541</v>
      </c>
      <c r="E6" s="281" t="s">
        <v>238</v>
      </c>
      <c r="F6" s="282" t="s">
        <v>540</v>
      </c>
      <c r="G6" s="282" t="s">
        <v>539</v>
      </c>
      <c r="H6" s="282" t="s">
        <v>538</v>
      </c>
      <c r="I6" s="282" t="s">
        <v>537</v>
      </c>
      <c r="J6" s="282" t="s">
        <v>536</v>
      </c>
      <c r="K6" s="281" t="s">
        <v>535</v>
      </c>
      <c r="L6" s="280" t="s">
        <v>534</v>
      </c>
    </row>
    <row r="7" spans="1:12" ht="31.5" customHeight="1" thickBot="1">
      <c r="A7" s="267" t="s">
        <v>533</v>
      </c>
      <c r="B7" s="279" t="s">
        <v>532</v>
      </c>
      <c r="C7" s="278" t="s">
        <v>531</v>
      </c>
      <c r="D7" s="278" t="s">
        <v>530</v>
      </c>
      <c r="E7" s="277" t="s">
        <v>529</v>
      </c>
      <c r="F7" s="277" t="s">
        <v>528</v>
      </c>
      <c r="G7" s="277" t="s">
        <v>527</v>
      </c>
      <c r="H7" s="277" t="s">
        <v>526</v>
      </c>
      <c r="I7" s="278" t="s">
        <v>525</v>
      </c>
      <c r="J7" s="278" t="s">
        <v>524</v>
      </c>
      <c r="K7" s="277" t="s">
        <v>523</v>
      </c>
      <c r="L7" s="276" t="s">
        <v>522</v>
      </c>
    </row>
    <row r="8" spans="1:12" ht="45.75" customHeight="1">
      <c r="A8" s="274" t="s">
        <v>521</v>
      </c>
      <c r="B8" s="273">
        <f aca="true" t="shared" si="0" ref="B8:B17">SUM(C8:D8)</f>
        <v>2341</v>
      </c>
      <c r="C8" s="272">
        <v>768</v>
      </c>
      <c r="D8" s="272">
        <v>1573</v>
      </c>
      <c r="E8" s="272">
        <f aca="true" t="shared" si="1" ref="E8:E15">SUM(F8:K8)</f>
        <v>160</v>
      </c>
      <c r="F8" s="270">
        <v>15</v>
      </c>
      <c r="G8" s="270">
        <v>12</v>
      </c>
      <c r="H8" s="268">
        <v>90</v>
      </c>
      <c r="I8" s="270">
        <v>24</v>
      </c>
      <c r="J8" s="269" t="s">
        <v>4</v>
      </c>
      <c r="K8" s="268">
        <v>19</v>
      </c>
      <c r="L8" s="269" t="s">
        <v>4</v>
      </c>
    </row>
    <row r="9" spans="1:12" ht="45.75" customHeight="1">
      <c r="A9" s="274" t="s">
        <v>520</v>
      </c>
      <c r="B9" s="273">
        <f t="shared" si="0"/>
        <v>2399</v>
      </c>
      <c r="C9" s="272">
        <v>859</v>
      </c>
      <c r="D9" s="272">
        <v>1540</v>
      </c>
      <c r="E9" s="272">
        <f t="shared" si="1"/>
        <v>157</v>
      </c>
      <c r="F9" s="270">
        <v>16</v>
      </c>
      <c r="G9" s="270">
        <v>12</v>
      </c>
      <c r="H9" s="268">
        <v>88</v>
      </c>
      <c r="I9" s="270">
        <v>23</v>
      </c>
      <c r="J9" s="269" t="s">
        <v>4</v>
      </c>
      <c r="K9" s="268">
        <v>18</v>
      </c>
      <c r="L9" s="269" t="s">
        <v>4</v>
      </c>
    </row>
    <row r="10" spans="1:12" ht="45.75" customHeight="1">
      <c r="A10" s="274" t="s">
        <v>519</v>
      </c>
      <c r="B10" s="272">
        <f t="shared" si="0"/>
        <v>2406</v>
      </c>
      <c r="C10" s="272">
        <v>865</v>
      </c>
      <c r="D10" s="272">
        <v>1541</v>
      </c>
      <c r="E10" s="272">
        <f t="shared" si="1"/>
        <v>165</v>
      </c>
      <c r="F10" s="270">
        <v>16</v>
      </c>
      <c r="G10" s="270">
        <v>13</v>
      </c>
      <c r="H10" s="268">
        <v>92</v>
      </c>
      <c r="I10" s="270">
        <v>27</v>
      </c>
      <c r="J10" s="269" t="s">
        <v>4</v>
      </c>
      <c r="K10" s="268">
        <v>17</v>
      </c>
      <c r="L10" s="269" t="s">
        <v>4</v>
      </c>
    </row>
    <row r="11" spans="1:12" ht="45.75" customHeight="1">
      <c r="A11" s="274" t="s">
        <v>518</v>
      </c>
      <c r="B11" s="272">
        <f t="shared" si="0"/>
        <v>2460</v>
      </c>
      <c r="C11" s="272">
        <v>922</v>
      </c>
      <c r="D11" s="272">
        <v>1538</v>
      </c>
      <c r="E11" s="272">
        <f t="shared" si="1"/>
        <v>166</v>
      </c>
      <c r="F11" s="275">
        <v>15</v>
      </c>
      <c r="G11" s="270">
        <v>14</v>
      </c>
      <c r="H11" s="268">
        <v>92</v>
      </c>
      <c r="I11" s="270">
        <v>28</v>
      </c>
      <c r="J11" s="269" t="s">
        <v>4</v>
      </c>
      <c r="K11" s="268">
        <v>17</v>
      </c>
      <c r="L11" s="269" t="s">
        <v>4</v>
      </c>
    </row>
    <row r="12" spans="1:12" ht="45.75" customHeight="1">
      <c r="A12" s="274" t="s">
        <v>517</v>
      </c>
      <c r="B12" s="273">
        <f t="shared" si="0"/>
        <v>2564</v>
      </c>
      <c r="C12" s="272">
        <v>965</v>
      </c>
      <c r="D12" s="272">
        <v>1599</v>
      </c>
      <c r="E12" s="272">
        <f t="shared" si="1"/>
        <v>166</v>
      </c>
      <c r="F12" s="275">
        <v>15</v>
      </c>
      <c r="G12" s="270">
        <v>14</v>
      </c>
      <c r="H12" s="268">
        <v>93</v>
      </c>
      <c r="I12" s="270">
        <v>27</v>
      </c>
      <c r="J12" s="269" t="s">
        <v>4</v>
      </c>
      <c r="K12" s="268">
        <v>17</v>
      </c>
      <c r="L12" s="269" t="s">
        <v>4</v>
      </c>
    </row>
    <row r="13" spans="1:12" ht="45.75" customHeight="1">
      <c r="A13" s="274" t="s">
        <v>516</v>
      </c>
      <c r="B13" s="273">
        <f t="shared" si="0"/>
        <v>2606</v>
      </c>
      <c r="C13" s="272">
        <v>1015</v>
      </c>
      <c r="D13" s="272">
        <v>1591</v>
      </c>
      <c r="E13" s="272">
        <f t="shared" si="1"/>
        <v>163</v>
      </c>
      <c r="F13" s="271">
        <v>14</v>
      </c>
      <c r="G13" s="270">
        <v>14</v>
      </c>
      <c r="H13" s="268">
        <v>91</v>
      </c>
      <c r="I13" s="270">
        <v>27</v>
      </c>
      <c r="J13" s="269" t="s">
        <v>4</v>
      </c>
      <c r="K13" s="268">
        <v>17</v>
      </c>
      <c r="L13" s="269" t="s">
        <v>4</v>
      </c>
    </row>
    <row r="14" spans="1:12" ht="45.75" customHeight="1">
      <c r="A14" s="274" t="s">
        <v>515</v>
      </c>
      <c r="B14" s="273">
        <f t="shared" si="0"/>
        <v>2678</v>
      </c>
      <c r="C14" s="272">
        <v>1022</v>
      </c>
      <c r="D14" s="272">
        <v>1656</v>
      </c>
      <c r="E14" s="272">
        <f t="shared" si="1"/>
        <v>165</v>
      </c>
      <c r="F14" s="271">
        <v>18</v>
      </c>
      <c r="G14" s="270">
        <v>13</v>
      </c>
      <c r="H14" s="268">
        <v>91</v>
      </c>
      <c r="I14" s="270">
        <v>26</v>
      </c>
      <c r="J14" s="269" t="s">
        <v>4</v>
      </c>
      <c r="K14" s="268">
        <v>17</v>
      </c>
      <c r="L14" s="269" t="s">
        <v>4</v>
      </c>
    </row>
    <row r="15" spans="1:12" ht="45.75" customHeight="1">
      <c r="A15" s="274" t="s">
        <v>514</v>
      </c>
      <c r="B15" s="273">
        <f t="shared" si="0"/>
        <v>2746</v>
      </c>
      <c r="C15" s="272">
        <v>1024</v>
      </c>
      <c r="D15" s="272">
        <v>1722</v>
      </c>
      <c r="E15" s="272">
        <f t="shared" si="1"/>
        <v>162</v>
      </c>
      <c r="F15" s="271">
        <v>17</v>
      </c>
      <c r="G15" s="270">
        <v>13</v>
      </c>
      <c r="H15" s="268">
        <v>90</v>
      </c>
      <c r="I15" s="270">
        <v>26</v>
      </c>
      <c r="J15" s="269" t="s">
        <v>512</v>
      </c>
      <c r="K15" s="268">
        <v>16</v>
      </c>
      <c r="L15" s="268">
        <v>0</v>
      </c>
    </row>
    <row r="16" spans="1:12" ht="45.75" customHeight="1">
      <c r="A16" s="274" t="s">
        <v>513</v>
      </c>
      <c r="B16" s="273">
        <f t="shared" si="0"/>
        <v>2832</v>
      </c>
      <c r="C16" s="272">
        <v>1071</v>
      </c>
      <c r="D16" s="272">
        <v>1761</v>
      </c>
      <c r="E16" s="272">
        <v>161</v>
      </c>
      <c r="F16" s="271">
        <v>14</v>
      </c>
      <c r="G16" s="270">
        <v>11</v>
      </c>
      <c r="H16" s="268">
        <v>91</v>
      </c>
      <c r="I16" s="270">
        <v>30</v>
      </c>
      <c r="J16" s="269" t="s">
        <v>512</v>
      </c>
      <c r="K16" s="268">
        <v>15</v>
      </c>
      <c r="L16" s="268">
        <v>0</v>
      </c>
    </row>
    <row r="17" spans="1:12" ht="45.75" customHeight="1" thickBot="1">
      <c r="A17" s="267" t="s">
        <v>511</v>
      </c>
      <c r="B17" s="266">
        <f t="shared" si="0"/>
        <v>3024</v>
      </c>
      <c r="C17" s="266">
        <v>1125</v>
      </c>
      <c r="D17" s="266">
        <v>1899</v>
      </c>
      <c r="E17" s="266">
        <v>167</v>
      </c>
      <c r="F17" s="265">
        <v>15</v>
      </c>
      <c r="G17" s="264">
        <v>12</v>
      </c>
      <c r="H17" s="262">
        <v>99</v>
      </c>
      <c r="I17" s="264">
        <v>28</v>
      </c>
      <c r="J17" s="263" t="s">
        <v>4</v>
      </c>
      <c r="K17" s="262">
        <v>13</v>
      </c>
      <c r="L17" s="262" t="s">
        <v>4</v>
      </c>
    </row>
    <row r="18" spans="1:5" s="259" customFormat="1" ht="15" customHeight="1">
      <c r="A18" s="261" t="s">
        <v>510</v>
      </c>
      <c r="B18" s="260"/>
      <c r="E18" s="259" t="s">
        <v>509</v>
      </c>
    </row>
  </sheetData>
  <sheetProtection selectLockedCells="1" selectUnlockedCells="1"/>
  <mergeCells count="8">
    <mergeCell ref="B5:D5"/>
    <mergeCell ref="E5:L5"/>
    <mergeCell ref="A4:A6"/>
    <mergeCell ref="K1:L1"/>
    <mergeCell ref="E2:L2"/>
    <mergeCell ref="A2:D2"/>
    <mergeCell ref="E4:L4"/>
    <mergeCell ref="B4:D4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85" zoomScaleNormal="130" zoomScaleSheetLayoutView="85" zoomScalePageLayoutView="0" workbookViewId="0" topLeftCell="A1">
      <pane ySplit="6" topLeftCell="A7" activePane="bottomLeft" state="frozen"/>
      <selection pane="topLeft" activeCell="AH8" sqref="AH8"/>
      <selection pane="bottomLeft" activeCell="AH8" sqref="AH8"/>
    </sheetView>
  </sheetViews>
  <sheetFormatPr defaultColWidth="9.00390625" defaultRowHeight="16.5"/>
  <cols>
    <col min="1" max="1" width="11.125" style="258" customWidth="1"/>
    <col min="2" max="9" width="10.625" style="258" customWidth="1"/>
    <col min="10" max="10" width="11.125" style="258" customWidth="1"/>
    <col min="11" max="14" width="10.625" style="258" customWidth="1"/>
    <col min="15" max="16384" width="9.00390625" style="258" customWidth="1"/>
  </cols>
  <sheetData>
    <row r="1" spans="1:14" ht="18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550" t="s">
        <v>551</v>
      </c>
      <c r="N1" s="550"/>
    </row>
    <row r="2" spans="1:14" s="288" customFormat="1" ht="24.75" customHeight="1">
      <c r="A2" s="551" t="s">
        <v>583</v>
      </c>
      <c r="B2" s="551"/>
      <c r="C2" s="551"/>
      <c r="D2" s="551"/>
      <c r="E2" s="551"/>
      <c r="F2" s="551"/>
      <c r="G2" s="551"/>
      <c r="H2" s="551" t="s">
        <v>582</v>
      </c>
      <c r="I2" s="551"/>
      <c r="J2" s="551"/>
      <c r="K2" s="551"/>
      <c r="L2" s="551"/>
      <c r="M2" s="551"/>
      <c r="N2" s="551"/>
    </row>
    <row r="3" spans="1:14" ht="15" customHeight="1" thickBot="1">
      <c r="A3" s="28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556"/>
      <c r="N3" s="556"/>
    </row>
    <row r="4" spans="1:14" ht="24.75" customHeight="1" thickBot="1">
      <c r="A4" s="549" t="s">
        <v>548</v>
      </c>
      <c r="B4" s="557" t="s">
        <v>581</v>
      </c>
      <c r="C4" s="558"/>
      <c r="D4" s="558"/>
      <c r="E4" s="558"/>
      <c r="F4" s="558"/>
      <c r="G4" s="558"/>
      <c r="H4" s="558" t="s">
        <v>580</v>
      </c>
      <c r="I4" s="558"/>
      <c r="J4" s="558"/>
      <c r="K4" s="558"/>
      <c r="L4" s="558"/>
      <c r="M4" s="558"/>
      <c r="N4" s="559"/>
    </row>
    <row r="5" spans="1:14" ht="34.5" customHeight="1">
      <c r="A5" s="549"/>
      <c r="B5" s="281" t="s">
        <v>247</v>
      </c>
      <c r="C5" s="282" t="s">
        <v>579</v>
      </c>
      <c r="D5" s="282" t="s">
        <v>578</v>
      </c>
      <c r="E5" s="282" t="s">
        <v>577</v>
      </c>
      <c r="F5" s="282" t="s">
        <v>576</v>
      </c>
      <c r="G5" s="282" t="s">
        <v>575</v>
      </c>
      <c r="H5" s="281" t="s">
        <v>574</v>
      </c>
      <c r="I5" s="282" t="s">
        <v>573</v>
      </c>
      <c r="J5" s="282" t="s">
        <v>572</v>
      </c>
      <c r="K5" s="282" t="s">
        <v>571</v>
      </c>
      <c r="L5" s="282" t="s">
        <v>570</v>
      </c>
      <c r="M5" s="282" t="s">
        <v>569</v>
      </c>
      <c r="N5" s="296" t="s">
        <v>568</v>
      </c>
    </row>
    <row r="6" spans="1:14" ht="45.75" customHeight="1" thickBot="1">
      <c r="A6" s="267" t="s">
        <v>533</v>
      </c>
      <c r="B6" s="294" t="s">
        <v>529</v>
      </c>
      <c r="C6" s="294" t="s">
        <v>567</v>
      </c>
      <c r="D6" s="294" t="s">
        <v>566</v>
      </c>
      <c r="E6" s="294" t="s">
        <v>565</v>
      </c>
      <c r="F6" s="294" t="s">
        <v>564</v>
      </c>
      <c r="G6" s="295" t="s">
        <v>563</v>
      </c>
      <c r="H6" s="294" t="s">
        <v>562</v>
      </c>
      <c r="I6" s="294" t="s">
        <v>561</v>
      </c>
      <c r="J6" s="294" t="s">
        <v>560</v>
      </c>
      <c r="K6" s="295" t="s">
        <v>559</v>
      </c>
      <c r="L6" s="294" t="s">
        <v>558</v>
      </c>
      <c r="M6" s="294" t="s">
        <v>557</v>
      </c>
      <c r="N6" s="293" t="s">
        <v>556</v>
      </c>
    </row>
    <row r="7" spans="1:14" ht="46.5" customHeight="1">
      <c r="A7" s="274" t="s">
        <v>521</v>
      </c>
      <c r="B7" s="292">
        <v>35</v>
      </c>
      <c r="C7" s="269">
        <v>4</v>
      </c>
      <c r="D7" s="269">
        <v>4</v>
      </c>
      <c r="E7" s="269">
        <v>10</v>
      </c>
      <c r="F7" s="291">
        <v>4</v>
      </c>
      <c r="G7" s="269">
        <v>7</v>
      </c>
      <c r="H7" s="269">
        <v>1</v>
      </c>
      <c r="I7" s="269">
        <v>2</v>
      </c>
      <c r="J7" s="269">
        <v>2</v>
      </c>
      <c r="K7" s="269">
        <v>1</v>
      </c>
      <c r="L7" s="269" t="s">
        <v>4</v>
      </c>
      <c r="M7" s="269" t="s">
        <v>4</v>
      </c>
      <c r="N7" s="269" t="s">
        <v>4</v>
      </c>
    </row>
    <row r="8" spans="1:14" ht="46.5" customHeight="1">
      <c r="A8" s="274" t="s">
        <v>520</v>
      </c>
      <c r="B8" s="292">
        <v>35</v>
      </c>
      <c r="C8" s="269">
        <v>4</v>
      </c>
      <c r="D8" s="269">
        <v>4</v>
      </c>
      <c r="E8" s="269">
        <v>10</v>
      </c>
      <c r="F8" s="291">
        <v>4</v>
      </c>
      <c r="G8" s="269">
        <v>7</v>
      </c>
      <c r="H8" s="269">
        <v>1</v>
      </c>
      <c r="I8" s="269">
        <v>2</v>
      </c>
      <c r="J8" s="269">
        <v>2</v>
      </c>
      <c r="K8" s="269">
        <v>1</v>
      </c>
      <c r="L8" s="269" t="s">
        <v>4</v>
      </c>
      <c r="M8" s="269" t="s">
        <v>4</v>
      </c>
      <c r="N8" s="269" t="s">
        <v>4</v>
      </c>
    </row>
    <row r="9" spans="1:14" ht="46.5" customHeight="1">
      <c r="A9" s="274" t="s">
        <v>519</v>
      </c>
      <c r="B9" s="292">
        <v>36</v>
      </c>
      <c r="C9" s="269">
        <v>4</v>
      </c>
      <c r="D9" s="269">
        <v>4</v>
      </c>
      <c r="E9" s="269">
        <v>10</v>
      </c>
      <c r="F9" s="291">
        <v>4</v>
      </c>
      <c r="G9" s="269">
        <v>8</v>
      </c>
      <c r="H9" s="269">
        <v>1</v>
      </c>
      <c r="I9" s="269">
        <v>2</v>
      </c>
      <c r="J9" s="269">
        <v>2</v>
      </c>
      <c r="K9" s="269">
        <v>1</v>
      </c>
      <c r="L9" s="269" t="s">
        <v>4</v>
      </c>
      <c r="M9" s="269" t="s">
        <v>4</v>
      </c>
      <c r="N9" s="269" t="s">
        <v>4</v>
      </c>
    </row>
    <row r="10" spans="1:14" ht="46.5" customHeight="1">
      <c r="A10" s="274" t="s">
        <v>518</v>
      </c>
      <c r="B10" s="269">
        <f>SUM(C10:N10)</f>
        <v>35</v>
      </c>
      <c r="C10" s="269">
        <v>3</v>
      </c>
      <c r="D10" s="269">
        <v>4</v>
      </c>
      <c r="E10" s="269">
        <v>10</v>
      </c>
      <c r="F10" s="260">
        <v>4</v>
      </c>
      <c r="G10" s="269">
        <v>8</v>
      </c>
      <c r="H10" s="269">
        <v>1</v>
      </c>
      <c r="I10" s="269">
        <v>2</v>
      </c>
      <c r="J10" s="269">
        <v>2</v>
      </c>
      <c r="K10" s="269">
        <v>1</v>
      </c>
      <c r="L10" s="269" t="s">
        <v>4</v>
      </c>
      <c r="M10" s="269" t="s">
        <v>4</v>
      </c>
      <c r="N10" s="269" t="s">
        <v>4</v>
      </c>
    </row>
    <row r="11" spans="1:14" ht="46.5" customHeight="1">
      <c r="A11" s="274" t="s">
        <v>517</v>
      </c>
      <c r="B11" s="269">
        <f>SUM(C11:N11)</f>
        <v>36</v>
      </c>
      <c r="C11" s="269">
        <v>3</v>
      </c>
      <c r="D11" s="269">
        <v>4</v>
      </c>
      <c r="E11" s="269">
        <v>10</v>
      </c>
      <c r="F11" s="260">
        <v>4</v>
      </c>
      <c r="G11" s="269">
        <v>9</v>
      </c>
      <c r="H11" s="269">
        <v>1</v>
      </c>
      <c r="I11" s="269">
        <v>2</v>
      </c>
      <c r="J11" s="269">
        <v>2</v>
      </c>
      <c r="K11" s="269">
        <v>1</v>
      </c>
      <c r="L11" s="269" t="s">
        <v>4</v>
      </c>
      <c r="M11" s="269" t="s">
        <v>4</v>
      </c>
      <c r="N11" s="269" t="s">
        <v>4</v>
      </c>
    </row>
    <row r="12" spans="1:14" ht="46.5" customHeight="1">
      <c r="A12" s="274" t="s">
        <v>516</v>
      </c>
      <c r="B12" s="269">
        <f>SUM(C12:N12)</f>
        <v>38</v>
      </c>
      <c r="C12" s="269">
        <v>4</v>
      </c>
      <c r="D12" s="269">
        <v>3</v>
      </c>
      <c r="E12" s="269">
        <v>9</v>
      </c>
      <c r="F12" s="260">
        <v>3</v>
      </c>
      <c r="G12" s="269">
        <v>10</v>
      </c>
      <c r="H12" s="269">
        <v>1</v>
      </c>
      <c r="I12" s="269">
        <v>4</v>
      </c>
      <c r="J12" s="269">
        <v>3</v>
      </c>
      <c r="K12" s="269">
        <v>1</v>
      </c>
      <c r="L12" s="269" t="s">
        <v>4</v>
      </c>
      <c r="M12" s="269" t="s">
        <v>4</v>
      </c>
      <c r="N12" s="269" t="s">
        <v>4</v>
      </c>
    </row>
    <row r="13" spans="1:14" ht="46.5" customHeight="1">
      <c r="A13" s="274" t="s">
        <v>555</v>
      </c>
      <c r="B13" s="269">
        <f>SUM(C13:N13)</f>
        <v>42</v>
      </c>
      <c r="C13" s="269">
        <v>4</v>
      </c>
      <c r="D13" s="269">
        <v>3</v>
      </c>
      <c r="E13" s="269">
        <v>9</v>
      </c>
      <c r="F13" s="260">
        <v>3</v>
      </c>
      <c r="G13" s="269">
        <v>15</v>
      </c>
      <c r="H13" s="269" t="s">
        <v>4</v>
      </c>
      <c r="I13" s="269">
        <v>5</v>
      </c>
      <c r="J13" s="269">
        <v>2</v>
      </c>
      <c r="K13" s="269">
        <v>1</v>
      </c>
      <c r="L13" s="269" t="s">
        <v>4</v>
      </c>
      <c r="M13" s="269" t="s">
        <v>4</v>
      </c>
      <c r="N13" s="269" t="s">
        <v>4</v>
      </c>
    </row>
    <row r="14" spans="1:14" ht="46.5" customHeight="1">
      <c r="A14" s="274" t="s">
        <v>554</v>
      </c>
      <c r="B14" s="290">
        <f>SUM(C14:N14)</f>
        <v>51</v>
      </c>
      <c r="C14" s="269">
        <v>4</v>
      </c>
      <c r="D14" s="269">
        <v>3</v>
      </c>
      <c r="E14" s="269">
        <v>9</v>
      </c>
      <c r="F14" s="260">
        <v>3</v>
      </c>
      <c r="G14" s="269">
        <v>17</v>
      </c>
      <c r="H14" s="269" t="s">
        <v>23</v>
      </c>
      <c r="I14" s="269">
        <v>5</v>
      </c>
      <c r="J14" s="269">
        <v>2</v>
      </c>
      <c r="K14" s="269">
        <v>1</v>
      </c>
      <c r="L14" s="269" t="s">
        <v>23</v>
      </c>
      <c r="M14" s="269" t="s">
        <v>23</v>
      </c>
      <c r="N14" s="269">
        <v>7</v>
      </c>
    </row>
    <row r="15" spans="1:14" ht="46.5" customHeight="1">
      <c r="A15" s="274" t="s">
        <v>553</v>
      </c>
      <c r="B15" s="269">
        <v>64</v>
      </c>
      <c r="C15" s="269">
        <v>5</v>
      </c>
      <c r="D15" s="269">
        <v>3</v>
      </c>
      <c r="E15" s="269">
        <v>8</v>
      </c>
      <c r="F15" s="260">
        <v>2</v>
      </c>
      <c r="G15" s="269">
        <v>25</v>
      </c>
      <c r="H15" s="269" t="s">
        <v>23</v>
      </c>
      <c r="I15" s="269">
        <v>9</v>
      </c>
      <c r="J15" s="269">
        <v>2</v>
      </c>
      <c r="K15" s="269">
        <v>1</v>
      </c>
      <c r="L15" s="269" t="s">
        <v>23</v>
      </c>
      <c r="M15" s="269" t="s">
        <v>23</v>
      </c>
      <c r="N15" s="269">
        <v>9</v>
      </c>
    </row>
    <row r="16" spans="1:14" ht="46.5" customHeight="1" thickBot="1">
      <c r="A16" s="267" t="s">
        <v>552</v>
      </c>
      <c r="B16" s="263">
        <v>65</v>
      </c>
      <c r="C16" s="263">
        <v>4</v>
      </c>
      <c r="D16" s="263">
        <v>3</v>
      </c>
      <c r="E16" s="263">
        <v>8</v>
      </c>
      <c r="F16" s="289">
        <v>2</v>
      </c>
      <c r="G16" s="263">
        <v>27</v>
      </c>
      <c r="H16" s="263" t="s">
        <v>4</v>
      </c>
      <c r="I16" s="263">
        <v>9</v>
      </c>
      <c r="J16" s="263">
        <v>2</v>
      </c>
      <c r="K16" s="263">
        <v>1</v>
      </c>
      <c r="L16" s="263" t="s">
        <v>4</v>
      </c>
      <c r="M16" s="263" t="s">
        <v>4</v>
      </c>
      <c r="N16" s="263">
        <v>9</v>
      </c>
    </row>
    <row r="17" s="259" customFormat="1" ht="15" customHeight="1">
      <c r="A17" s="261"/>
    </row>
  </sheetData>
  <sheetProtection selectLockedCells="1" selectUnlockedCells="1"/>
  <mergeCells count="7">
    <mergeCell ref="M1:N1"/>
    <mergeCell ref="M3:N3"/>
    <mergeCell ref="A4:A5"/>
    <mergeCell ref="A2:G2"/>
    <mergeCell ref="H2:N2"/>
    <mergeCell ref="B4:G4"/>
    <mergeCell ref="H4:N4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90" zoomScaleNormal="120" zoomScaleSheetLayoutView="90" zoomScalePageLayoutView="0" workbookViewId="0" topLeftCell="A1">
      <pane ySplit="7" topLeftCell="A8" activePane="bottomLeft" state="frozen"/>
      <selection pane="topLeft" activeCell="AH8" sqref="AH8"/>
      <selection pane="bottomLeft" activeCell="AH8" sqref="AH8"/>
    </sheetView>
  </sheetViews>
  <sheetFormatPr defaultColWidth="9.00390625" defaultRowHeight="16.5"/>
  <cols>
    <col min="1" max="1" width="13.125" style="258" customWidth="1"/>
    <col min="2" max="2" width="11.625" style="258" customWidth="1"/>
    <col min="3" max="6" width="12.125" style="258" customWidth="1"/>
    <col min="7" max="8" width="12.625" style="258" customWidth="1"/>
    <col min="9" max="12" width="12.125" style="258" customWidth="1"/>
    <col min="13" max="16384" width="9.00390625" style="258" customWidth="1"/>
  </cols>
  <sheetData>
    <row r="1" spans="1:12" ht="18" customHeight="1">
      <c r="A1" s="259" t="s">
        <v>114</v>
      </c>
      <c r="L1" s="15" t="s">
        <v>90</v>
      </c>
    </row>
    <row r="2" spans="1:12" s="303" customFormat="1" ht="24.75" customHeight="1">
      <c r="A2" s="551" t="s">
        <v>610</v>
      </c>
      <c r="B2" s="551"/>
      <c r="C2" s="551"/>
      <c r="D2" s="551"/>
      <c r="E2" s="551"/>
      <c r="F2" s="551"/>
      <c r="G2" s="551" t="s">
        <v>609</v>
      </c>
      <c r="H2" s="551"/>
      <c r="I2" s="551"/>
      <c r="J2" s="551"/>
      <c r="K2" s="551"/>
      <c r="L2" s="551"/>
    </row>
    <row r="3" spans="1:12" s="259" customFormat="1" ht="15" customHeight="1" thickBot="1">
      <c r="A3" s="287"/>
      <c r="B3" s="285"/>
      <c r="C3" s="285"/>
      <c r="D3" s="285"/>
      <c r="E3" s="285"/>
      <c r="F3" s="285"/>
      <c r="G3" s="285"/>
      <c r="H3" s="285"/>
      <c r="I3" s="285"/>
      <c r="J3" s="286"/>
      <c r="K3" s="302"/>
      <c r="L3" s="285"/>
    </row>
    <row r="4" spans="1:12" s="259" customFormat="1" ht="24.75" customHeight="1" thickBot="1">
      <c r="A4" s="549" t="s">
        <v>548</v>
      </c>
      <c r="B4" s="554" t="s">
        <v>608</v>
      </c>
      <c r="C4" s="552"/>
      <c r="D4" s="552"/>
      <c r="E4" s="552"/>
      <c r="F4" s="552"/>
      <c r="G4" s="552" t="s">
        <v>607</v>
      </c>
      <c r="H4" s="552"/>
      <c r="I4" s="555"/>
      <c r="J4" s="560" t="s">
        <v>606</v>
      </c>
      <c r="K4" s="560"/>
      <c r="L4" s="561"/>
    </row>
    <row r="5" spans="1:12" s="259" customFormat="1" ht="24.75" customHeight="1">
      <c r="A5" s="549"/>
      <c r="B5" s="566" t="s">
        <v>605</v>
      </c>
      <c r="C5" s="567"/>
      <c r="D5" s="567"/>
      <c r="E5" s="567"/>
      <c r="F5" s="567"/>
      <c r="G5" s="567" t="s">
        <v>604</v>
      </c>
      <c r="H5" s="568"/>
      <c r="I5" s="571" t="s">
        <v>603</v>
      </c>
      <c r="J5" s="562" t="s">
        <v>543</v>
      </c>
      <c r="K5" s="562" t="s">
        <v>602</v>
      </c>
      <c r="L5" s="564" t="s">
        <v>601</v>
      </c>
    </row>
    <row r="6" spans="1:12" s="259" customFormat="1" ht="31.5" customHeight="1">
      <c r="A6" s="569" t="s">
        <v>533</v>
      </c>
      <c r="B6" s="282" t="s">
        <v>543</v>
      </c>
      <c r="C6" s="282" t="s">
        <v>600</v>
      </c>
      <c r="D6" s="282" t="s">
        <v>599</v>
      </c>
      <c r="E6" s="282" t="s">
        <v>598</v>
      </c>
      <c r="F6" s="282" t="s">
        <v>597</v>
      </c>
      <c r="G6" s="281" t="s">
        <v>596</v>
      </c>
      <c r="H6" s="282" t="s">
        <v>595</v>
      </c>
      <c r="I6" s="572"/>
      <c r="J6" s="563"/>
      <c r="K6" s="563"/>
      <c r="L6" s="565"/>
    </row>
    <row r="7" spans="1:12" s="259" customFormat="1" ht="45.75" customHeight="1" thickBot="1">
      <c r="A7" s="570"/>
      <c r="B7" s="295" t="s">
        <v>529</v>
      </c>
      <c r="C7" s="294" t="s">
        <v>594</v>
      </c>
      <c r="D7" s="294" t="s">
        <v>593</v>
      </c>
      <c r="E7" s="294" t="s">
        <v>592</v>
      </c>
      <c r="F7" s="294" t="s">
        <v>591</v>
      </c>
      <c r="G7" s="294" t="s">
        <v>590</v>
      </c>
      <c r="H7" s="295" t="s">
        <v>589</v>
      </c>
      <c r="I7" s="294" t="s">
        <v>588</v>
      </c>
      <c r="J7" s="278" t="s">
        <v>2</v>
      </c>
      <c r="K7" s="277" t="s">
        <v>587</v>
      </c>
      <c r="L7" s="276" t="s">
        <v>586</v>
      </c>
    </row>
    <row r="8" spans="1:12" s="259" customFormat="1" ht="45" customHeight="1">
      <c r="A8" s="274" t="s">
        <v>521</v>
      </c>
      <c r="B8" s="273">
        <f aca="true" t="shared" si="0" ref="B8:B15">SUM(C8:H8)</f>
        <v>29</v>
      </c>
      <c r="C8" s="270">
        <v>25</v>
      </c>
      <c r="D8" s="268">
        <v>1</v>
      </c>
      <c r="E8" s="270">
        <v>1</v>
      </c>
      <c r="F8" s="269" t="s">
        <v>4</v>
      </c>
      <c r="G8" s="270">
        <v>1</v>
      </c>
      <c r="H8" s="268">
        <v>1</v>
      </c>
      <c r="I8" s="270">
        <v>199</v>
      </c>
      <c r="J8" s="269">
        <f aca="true" t="shared" si="1" ref="J8:J15">SUM(K8:L8)</f>
        <v>83</v>
      </c>
      <c r="K8" s="269">
        <v>79</v>
      </c>
      <c r="L8" s="272">
        <v>4</v>
      </c>
    </row>
    <row r="9" spans="1:12" s="259" customFormat="1" ht="45" customHeight="1">
      <c r="A9" s="274" t="s">
        <v>520</v>
      </c>
      <c r="B9" s="273">
        <f t="shared" si="0"/>
        <v>36</v>
      </c>
      <c r="C9" s="270">
        <v>30</v>
      </c>
      <c r="D9" s="268">
        <v>2</v>
      </c>
      <c r="E9" s="270">
        <v>2</v>
      </c>
      <c r="F9" s="269" t="s">
        <v>4</v>
      </c>
      <c r="G9" s="270">
        <v>1</v>
      </c>
      <c r="H9" s="268">
        <v>1</v>
      </c>
      <c r="I9" s="270">
        <v>194</v>
      </c>
      <c r="J9" s="269">
        <f t="shared" si="1"/>
        <v>85</v>
      </c>
      <c r="K9" s="269">
        <v>81</v>
      </c>
      <c r="L9" s="272">
        <v>4</v>
      </c>
    </row>
    <row r="10" spans="1:12" s="259" customFormat="1" ht="45" customHeight="1">
      <c r="A10" s="274" t="s">
        <v>519</v>
      </c>
      <c r="B10" s="273">
        <f t="shared" si="0"/>
        <v>35</v>
      </c>
      <c r="C10" s="270">
        <v>30</v>
      </c>
      <c r="D10" s="268">
        <v>1</v>
      </c>
      <c r="E10" s="270">
        <v>2</v>
      </c>
      <c r="F10" s="269" t="s">
        <v>4</v>
      </c>
      <c r="G10" s="270">
        <v>1</v>
      </c>
      <c r="H10" s="268">
        <v>1</v>
      </c>
      <c r="I10" s="270">
        <v>182</v>
      </c>
      <c r="J10" s="269">
        <f t="shared" si="1"/>
        <v>93</v>
      </c>
      <c r="K10" s="269">
        <v>93</v>
      </c>
      <c r="L10" s="269" t="s">
        <v>4</v>
      </c>
    </row>
    <row r="11" spans="1:12" s="259" customFormat="1" ht="45" customHeight="1">
      <c r="A11" s="274" t="s">
        <v>518</v>
      </c>
      <c r="B11" s="273">
        <f t="shared" si="0"/>
        <v>36</v>
      </c>
      <c r="C11" s="270">
        <v>31</v>
      </c>
      <c r="D11" s="268">
        <v>1</v>
      </c>
      <c r="E11" s="270">
        <v>2</v>
      </c>
      <c r="F11" s="269" t="s">
        <v>4</v>
      </c>
      <c r="G11" s="270">
        <v>1</v>
      </c>
      <c r="H11" s="268">
        <v>1</v>
      </c>
      <c r="I11" s="270">
        <v>178</v>
      </c>
      <c r="J11" s="269">
        <f t="shared" si="1"/>
        <v>98</v>
      </c>
      <c r="K11" s="269">
        <v>98</v>
      </c>
      <c r="L11" s="269" t="s">
        <v>4</v>
      </c>
    </row>
    <row r="12" spans="1:12" s="259" customFormat="1" ht="45" customHeight="1">
      <c r="A12" s="274" t="s">
        <v>517</v>
      </c>
      <c r="B12" s="273">
        <f t="shared" si="0"/>
        <v>36</v>
      </c>
      <c r="C12" s="270">
        <v>31</v>
      </c>
      <c r="D12" s="268">
        <v>1</v>
      </c>
      <c r="E12" s="270">
        <v>2</v>
      </c>
      <c r="F12" s="269" t="s">
        <v>4</v>
      </c>
      <c r="G12" s="270">
        <v>1</v>
      </c>
      <c r="H12" s="268">
        <v>1</v>
      </c>
      <c r="I12" s="270">
        <v>183</v>
      </c>
      <c r="J12" s="269">
        <f t="shared" si="1"/>
        <v>101</v>
      </c>
      <c r="K12" s="269">
        <v>101</v>
      </c>
      <c r="L12" s="269" t="s">
        <v>4</v>
      </c>
    </row>
    <row r="13" spans="1:12" s="259" customFormat="1" ht="45" customHeight="1">
      <c r="A13" s="274" t="s">
        <v>516</v>
      </c>
      <c r="B13" s="273">
        <f t="shared" si="0"/>
        <v>37</v>
      </c>
      <c r="C13" s="270">
        <v>33</v>
      </c>
      <c r="D13" s="268">
        <v>1</v>
      </c>
      <c r="E13" s="270">
        <v>2</v>
      </c>
      <c r="F13" s="269" t="s">
        <v>4</v>
      </c>
      <c r="G13" s="270">
        <v>1</v>
      </c>
      <c r="H13" s="269" t="s">
        <v>4</v>
      </c>
      <c r="I13" s="270">
        <v>195</v>
      </c>
      <c r="J13" s="269">
        <f t="shared" si="1"/>
        <v>102</v>
      </c>
      <c r="K13" s="269">
        <v>102</v>
      </c>
      <c r="L13" s="269" t="s">
        <v>4</v>
      </c>
    </row>
    <row r="14" spans="1:12" s="259" customFormat="1" ht="45" customHeight="1">
      <c r="A14" s="274" t="s">
        <v>555</v>
      </c>
      <c r="B14" s="273">
        <f t="shared" si="0"/>
        <v>37</v>
      </c>
      <c r="C14" s="270">
        <v>33</v>
      </c>
      <c r="D14" s="268">
        <v>1</v>
      </c>
      <c r="E14" s="270">
        <v>2</v>
      </c>
      <c r="F14" s="269" t="s">
        <v>4</v>
      </c>
      <c r="G14" s="270">
        <v>1</v>
      </c>
      <c r="H14" s="269" t="s">
        <v>4</v>
      </c>
      <c r="I14" s="270">
        <v>193</v>
      </c>
      <c r="J14" s="269">
        <f t="shared" si="1"/>
        <v>102</v>
      </c>
      <c r="K14" s="269">
        <v>102</v>
      </c>
      <c r="L14" s="269" t="s">
        <v>4</v>
      </c>
    </row>
    <row r="15" spans="1:12" s="259" customFormat="1" ht="45" customHeight="1">
      <c r="A15" s="274" t="s">
        <v>554</v>
      </c>
      <c r="B15" s="273">
        <f t="shared" si="0"/>
        <v>38</v>
      </c>
      <c r="C15" s="270">
        <v>34</v>
      </c>
      <c r="D15" s="268">
        <v>1</v>
      </c>
      <c r="E15" s="270">
        <v>2</v>
      </c>
      <c r="F15" s="269" t="s">
        <v>4</v>
      </c>
      <c r="G15" s="270">
        <v>1</v>
      </c>
      <c r="H15" s="269" t="s">
        <v>4</v>
      </c>
      <c r="I15" s="270">
        <v>213</v>
      </c>
      <c r="J15" s="269">
        <f t="shared" si="1"/>
        <v>96</v>
      </c>
      <c r="K15" s="269">
        <v>96</v>
      </c>
      <c r="L15" s="269" t="s">
        <v>4</v>
      </c>
    </row>
    <row r="16" spans="1:12" s="259" customFormat="1" ht="45" customHeight="1">
      <c r="A16" s="274" t="s">
        <v>553</v>
      </c>
      <c r="B16" s="273">
        <v>36</v>
      </c>
      <c r="C16" s="270">
        <v>32</v>
      </c>
      <c r="D16" s="268">
        <v>1</v>
      </c>
      <c r="E16" s="270">
        <v>2</v>
      </c>
      <c r="F16" s="269" t="s">
        <v>4</v>
      </c>
      <c r="G16" s="300" t="s">
        <v>585</v>
      </c>
      <c r="H16" s="299" t="s">
        <v>584</v>
      </c>
      <c r="I16" s="270">
        <v>258</v>
      </c>
      <c r="J16" s="269">
        <v>128</v>
      </c>
      <c r="K16" s="269">
        <v>128</v>
      </c>
      <c r="L16" s="269" t="s">
        <v>4</v>
      </c>
    </row>
    <row r="17" spans="1:12" s="259" customFormat="1" ht="45" customHeight="1" thickBot="1">
      <c r="A17" s="298" t="s">
        <v>552</v>
      </c>
      <c r="B17" s="266">
        <v>34</v>
      </c>
      <c r="C17" s="264">
        <v>30</v>
      </c>
      <c r="D17" s="262">
        <v>1</v>
      </c>
      <c r="E17" s="264">
        <v>2</v>
      </c>
      <c r="F17" s="263" t="s">
        <v>4</v>
      </c>
      <c r="G17" s="297">
        <v>1</v>
      </c>
      <c r="H17" s="297" t="s">
        <v>4</v>
      </c>
      <c r="I17" s="264">
        <v>278</v>
      </c>
      <c r="J17" s="263">
        <v>120</v>
      </c>
      <c r="K17" s="263">
        <v>120</v>
      </c>
      <c r="L17" s="263" t="s">
        <v>4</v>
      </c>
    </row>
  </sheetData>
  <sheetProtection selectLockedCells="1" selectUnlockedCells="1"/>
  <mergeCells count="13">
    <mergeCell ref="A6:A7"/>
    <mergeCell ref="I5:I6"/>
    <mergeCell ref="J5:J6"/>
    <mergeCell ref="A2:F2"/>
    <mergeCell ref="G2:L2"/>
    <mergeCell ref="A4:A5"/>
    <mergeCell ref="J4:L4"/>
    <mergeCell ref="G4:I4"/>
    <mergeCell ref="B4:F4"/>
    <mergeCell ref="K5:K6"/>
    <mergeCell ref="L5:L6"/>
    <mergeCell ref="B5:F5"/>
    <mergeCell ref="G5:H5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5" zoomScaleNormal="120" zoomScaleSheetLayoutView="85" zoomScalePageLayoutView="0" workbookViewId="0" topLeftCell="A1">
      <pane ySplit="6" topLeftCell="A7" activePane="bottomLeft" state="frozen"/>
      <selection pane="topLeft" activeCell="AH8" sqref="AH8"/>
      <selection pane="bottomLeft" activeCell="AH8" sqref="AH8"/>
    </sheetView>
  </sheetViews>
  <sheetFormatPr defaultColWidth="9.00390625" defaultRowHeight="16.5"/>
  <cols>
    <col min="1" max="1" width="11.625" style="258" customWidth="1"/>
    <col min="2" max="2" width="13.625" style="258" customWidth="1"/>
    <col min="3" max="3" width="9.625" style="258" customWidth="1"/>
    <col min="4" max="4" width="13.625" style="258" customWidth="1"/>
    <col min="5" max="6" width="13.125" style="258" customWidth="1"/>
    <col min="7" max="10" width="12.625" style="258" customWidth="1"/>
    <col min="11" max="12" width="12.125" style="258" customWidth="1"/>
    <col min="13" max="16384" width="9.00390625" style="258" customWidth="1"/>
  </cols>
  <sheetData>
    <row r="1" spans="1:12" s="259" customFormat="1" ht="18" customHeight="1">
      <c r="A1" s="259" t="s">
        <v>114</v>
      </c>
      <c r="L1" s="15" t="s">
        <v>637</v>
      </c>
    </row>
    <row r="2" spans="1:12" s="303" customFormat="1" ht="24.75" customHeight="1">
      <c r="A2" s="577" t="s">
        <v>636</v>
      </c>
      <c r="B2" s="577"/>
      <c r="C2" s="577"/>
      <c r="D2" s="577"/>
      <c r="E2" s="577"/>
      <c r="F2" s="577"/>
      <c r="G2" s="578" t="s">
        <v>635</v>
      </c>
      <c r="H2" s="578"/>
      <c r="I2" s="578"/>
      <c r="J2" s="578"/>
      <c r="K2" s="578"/>
      <c r="L2" s="578"/>
    </row>
    <row r="3" s="305" customFormat="1" ht="15" customHeight="1" thickBot="1">
      <c r="A3" s="313"/>
    </row>
    <row r="4" spans="1:12" s="305" customFormat="1" ht="24.75" customHeight="1" thickBot="1">
      <c r="A4" s="549" t="s">
        <v>548</v>
      </c>
      <c r="B4" s="554" t="s">
        <v>634</v>
      </c>
      <c r="C4" s="552"/>
      <c r="D4" s="552"/>
      <c r="E4" s="552"/>
      <c r="F4" s="552"/>
      <c r="G4" s="552" t="s">
        <v>633</v>
      </c>
      <c r="H4" s="552"/>
      <c r="I4" s="552"/>
      <c r="J4" s="553"/>
      <c r="K4" s="573" t="s">
        <v>632</v>
      </c>
      <c r="L4" s="574"/>
    </row>
    <row r="5" spans="1:12" s="305" customFormat="1" ht="30" customHeight="1">
      <c r="A5" s="549"/>
      <c r="B5" s="312" t="s">
        <v>631</v>
      </c>
      <c r="C5" s="310" t="s">
        <v>630</v>
      </c>
      <c r="D5" s="310" t="s">
        <v>629</v>
      </c>
      <c r="E5" s="310" t="s">
        <v>628</v>
      </c>
      <c r="F5" s="310" t="s">
        <v>627</v>
      </c>
      <c r="G5" s="311" t="s">
        <v>626</v>
      </c>
      <c r="H5" s="310" t="s">
        <v>625</v>
      </c>
      <c r="I5" s="310" t="s">
        <v>624</v>
      </c>
      <c r="J5" s="310" t="s">
        <v>623</v>
      </c>
      <c r="K5" s="575" t="s">
        <v>622</v>
      </c>
      <c r="L5" s="576"/>
    </row>
    <row r="6" spans="1:12" s="305" customFormat="1" ht="60" customHeight="1" thickBot="1">
      <c r="A6" s="301" t="s">
        <v>533</v>
      </c>
      <c r="B6" s="309" t="s">
        <v>621</v>
      </c>
      <c r="C6" s="294" t="s">
        <v>620</v>
      </c>
      <c r="D6" s="308" t="s">
        <v>619</v>
      </c>
      <c r="E6" s="307" t="s">
        <v>618</v>
      </c>
      <c r="F6" s="295" t="s">
        <v>617</v>
      </c>
      <c r="G6" s="294" t="s">
        <v>616</v>
      </c>
      <c r="H6" s="294" t="s">
        <v>615</v>
      </c>
      <c r="I6" s="294" t="s">
        <v>614</v>
      </c>
      <c r="J6" s="294" t="s">
        <v>613</v>
      </c>
      <c r="K6" s="294" t="s">
        <v>612</v>
      </c>
      <c r="L6" s="306" t="s">
        <v>611</v>
      </c>
    </row>
    <row r="7" spans="1:12" s="259" customFormat="1" ht="46.5" customHeight="1">
      <c r="A7" s="274" t="s">
        <v>521</v>
      </c>
      <c r="B7" s="268">
        <v>522</v>
      </c>
      <c r="C7" s="268">
        <v>78</v>
      </c>
      <c r="D7" s="268">
        <v>336</v>
      </c>
      <c r="E7" s="269" t="s">
        <v>4</v>
      </c>
      <c r="F7" s="268">
        <v>177</v>
      </c>
      <c r="G7" s="268">
        <v>49</v>
      </c>
      <c r="H7" s="268">
        <v>38</v>
      </c>
      <c r="I7" s="269" t="s">
        <v>4</v>
      </c>
      <c r="J7" s="268">
        <v>177</v>
      </c>
      <c r="K7" s="272">
        <v>7525</v>
      </c>
      <c r="L7" s="272">
        <v>1354</v>
      </c>
    </row>
    <row r="8" spans="1:12" s="259" customFormat="1" ht="46.5" customHeight="1">
      <c r="A8" s="274" t="s">
        <v>520</v>
      </c>
      <c r="B8" s="268">
        <v>767</v>
      </c>
      <c r="C8" s="268">
        <v>64</v>
      </c>
      <c r="D8" s="268">
        <v>358</v>
      </c>
      <c r="E8" s="269" t="s">
        <v>4</v>
      </c>
      <c r="F8" s="268">
        <v>175</v>
      </c>
      <c r="G8" s="268">
        <v>51</v>
      </c>
      <c r="H8" s="268">
        <v>48</v>
      </c>
      <c r="I8" s="268">
        <v>22</v>
      </c>
      <c r="J8" s="268">
        <v>156</v>
      </c>
      <c r="K8" s="272">
        <v>8040</v>
      </c>
      <c r="L8" s="272">
        <v>1391</v>
      </c>
    </row>
    <row r="9" spans="1:12" s="259" customFormat="1" ht="46.5" customHeight="1">
      <c r="A9" s="274" t="s">
        <v>519</v>
      </c>
      <c r="B9" s="268">
        <v>875</v>
      </c>
      <c r="C9" s="268">
        <v>66</v>
      </c>
      <c r="D9" s="268">
        <v>1065</v>
      </c>
      <c r="E9" s="269" t="s">
        <v>4</v>
      </c>
      <c r="F9" s="268">
        <v>172</v>
      </c>
      <c r="G9" s="268">
        <v>51</v>
      </c>
      <c r="H9" s="268">
        <v>49</v>
      </c>
      <c r="I9" s="268">
        <v>26</v>
      </c>
      <c r="J9" s="268">
        <v>173</v>
      </c>
      <c r="K9" s="269">
        <v>8358</v>
      </c>
      <c r="L9" s="269">
        <v>1374</v>
      </c>
    </row>
    <row r="10" spans="1:12" s="259" customFormat="1" ht="46.5" customHeight="1">
      <c r="A10" s="274" t="s">
        <v>518</v>
      </c>
      <c r="B10" s="268">
        <v>913</v>
      </c>
      <c r="C10" s="268">
        <v>63</v>
      </c>
      <c r="D10" s="268">
        <v>790</v>
      </c>
      <c r="E10" s="269" t="s">
        <v>4</v>
      </c>
      <c r="F10" s="268">
        <v>170</v>
      </c>
      <c r="G10" s="268">
        <v>50</v>
      </c>
      <c r="H10" s="268">
        <v>49</v>
      </c>
      <c r="I10" s="268">
        <v>25</v>
      </c>
      <c r="J10" s="268">
        <v>160</v>
      </c>
      <c r="K10" s="272">
        <v>8529</v>
      </c>
      <c r="L10" s="272">
        <v>1394</v>
      </c>
    </row>
    <row r="11" spans="1:12" s="259" customFormat="1" ht="46.5" customHeight="1">
      <c r="A11" s="274" t="s">
        <v>517</v>
      </c>
      <c r="B11" s="268">
        <v>911</v>
      </c>
      <c r="C11" s="268">
        <v>60</v>
      </c>
      <c r="D11" s="268">
        <v>1163</v>
      </c>
      <c r="E11" s="269" t="s">
        <v>4</v>
      </c>
      <c r="F11" s="268">
        <v>169</v>
      </c>
      <c r="G11" s="268">
        <v>50</v>
      </c>
      <c r="H11" s="268">
        <v>48</v>
      </c>
      <c r="I11" s="268">
        <v>30</v>
      </c>
      <c r="J11" s="268">
        <v>134</v>
      </c>
      <c r="K11" s="272">
        <v>8681</v>
      </c>
      <c r="L11" s="272">
        <v>1566</v>
      </c>
    </row>
    <row r="12" spans="1:12" s="259" customFormat="1" ht="46.5" customHeight="1">
      <c r="A12" s="274" t="s">
        <v>516</v>
      </c>
      <c r="B12" s="268">
        <v>877</v>
      </c>
      <c r="C12" s="268">
        <v>65</v>
      </c>
      <c r="D12" s="268">
        <v>1162</v>
      </c>
      <c r="E12" s="269" t="s">
        <v>4</v>
      </c>
      <c r="F12" s="268">
        <v>165</v>
      </c>
      <c r="G12" s="268">
        <v>49</v>
      </c>
      <c r="H12" s="268">
        <v>49</v>
      </c>
      <c r="I12" s="268">
        <v>30</v>
      </c>
      <c r="J12" s="268">
        <v>121</v>
      </c>
      <c r="K12" s="269">
        <v>8965</v>
      </c>
      <c r="L12" s="269">
        <v>1656</v>
      </c>
    </row>
    <row r="13" spans="1:12" s="259" customFormat="1" ht="46.5" customHeight="1">
      <c r="A13" s="274" t="s">
        <v>555</v>
      </c>
      <c r="B13" s="268">
        <v>967</v>
      </c>
      <c r="C13" s="268">
        <v>65</v>
      </c>
      <c r="D13" s="268">
        <v>1450</v>
      </c>
      <c r="E13" s="269" t="s">
        <v>4</v>
      </c>
      <c r="F13" s="268">
        <v>152</v>
      </c>
      <c r="G13" s="268">
        <v>47</v>
      </c>
      <c r="H13" s="268">
        <v>50</v>
      </c>
      <c r="I13" s="268">
        <v>36</v>
      </c>
      <c r="J13" s="268">
        <v>122</v>
      </c>
      <c r="K13" s="269">
        <v>9152</v>
      </c>
      <c r="L13" s="269">
        <v>1710</v>
      </c>
    </row>
    <row r="14" spans="1:12" s="259" customFormat="1" ht="46.5" customHeight="1">
      <c r="A14" s="274" t="s">
        <v>554</v>
      </c>
      <c r="B14" s="268">
        <v>973</v>
      </c>
      <c r="C14" s="268">
        <v>68</v>
      </c>
      <c r="D14" s="268">
        <v>1448</v>
      </c>
      <c r="E14" s="269" t="s">
        <v>4</v>
      </c>
      <c r="F14" s="268">
        <v>151</v>
      </c>
      <c r="G14" s="268">
        <v>52</v>
      </c>
      <c r="H14" s="268">
        <v>69</v>
      </c>
      <c r="I14" s="268">
        <v>31</v>
      </c>
      <c r="J14" s="268">
        <v>126</v>
      </c>
      <c r="K14" s="269">
        <v>9253</v>
      </c>
      <c r="L14" s="269">
        <v>1742</v>
      </c>
    </row>
    <row r="15" spans="1:12" s="259" customFormat="1" ht="46.5" customHeight="1">
      <c r="A15" s="274" t="s">
        <v>553</v>
      </c>
      <c r="B15" s="304">
        <v>1062</v>
      </c>
      <c r="C15" s="268">
        <v>66</v>
      </c>
      <c r="D15" s="268">
        <v>1643</v>
      </c>
      <c r="E15" s="269" t="s">
        <v>4</v>
      </c>
      <c r="F15" s="268">
        <v>187</v>
      </c>
      <c r="G15" s="268">
        <v>50</v>
      </c>
      <c r="H15" s="268">
        <v>74</v>
      </c>
      <c r="I15" s="268">
        <v>30</v>
      </c>
      <c r="J15" s="268">
        <v>130</v>
      </c>
      <c r="K15" s="269">
        <v>13311</v>
      </c>
      <c r="L15" s="269">
        <v>2136</v>
      </c>
    </row>
    <row r="16" spans="1:12" s="259" customFormat="1" ht="46.5" customHeight="1" thickBot="1">
      <c r="A16" s="298" t="s">
        <v>552</v>
      </c>
      <c r="B16" s="262">
        <v>999</v>
      </c>
      <c r="C16" s="262">
        <v>63</v>
      </c>
      <c r="D16" s="262">
        <v>1660</v>
      </c>
      <c r="E16" s="263" t="s">
        <v>4</v>
      </c>
      <c r="F16" s="262">
        <v>196</v>
      </c>
      <c r="G16" s="262">
        <v>51</v>
      </c>
      <c r="H16" s="262">
        <v>71</v>
      </c>
      <c r="I16" s="262">
        <v>31</v>
      </c>
      <c r="J16" s="262">
        <v>116</v>
      </c>
      <c r="K16" s="263">
        <v>13385</v>
      </c>
      <c r="L16" s="263">
        <v>2182</v>
      </c>
    </row>
  </sheetData>
  <sheetProtection selectLockedCells="1" selectUnlockedCells="1"/>
  <mergeCells count="7">
    <mergeCell ref="G4:J4"/>
    <mergeCell ref="B4:F4"/>
    <mergeCell ref="A4:A5"/>
    <mergeCell ref="K4:L4"/>
    <mergeCell ref="K5:L5"/>
    <mergeCell ref="A2:F2"/>
    <mergeCell ref="G2:L2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19"/>
  <sheetViews>
    <sheetView showGridLines="0" view="pageBreakPreview" zoomScale="90" zoomScaleNormal="120" zoomScaleSheetLayoutView="90" zoomScalePageLayoutView="0" workbookViewId="0" topLeftCell="A1">
      <selection activeCell="AH8" sqref="AH8"/>
    </sheetView>
  </sheetViews>
  <sheetFormatPr defaultColWidth="6.625" defaultRowHeight="19.5" customHeight="1"/>
  <cols>
    <col min="1" max="1" width="9.625" style="55" customWidth="1"/>
    <col min="2" max="3" width="6.625" style="55" customWidth="1"/>
    <col min="4" max="4" width="8.25390625" style="55" customWidth="1"/>
    <col min="5" max="5" width="6.625" style="55" customWidth="1"/>
    <col min="6" max="6" width="7.625" style="55" customWidth="1"/>
    <col min="7" max="7" width="8.125" style="55" customWidth="1"/>
    <col min="8" max="8" width="6.625" style="55" customWidth="1"/>
    <col min="9" max="9" width="7.625" style="55" customWidth="1"/>
    <col min="10" max="10" width="7.125" style="55" customWidth="1"/>
    <col min="11" max="11" width="6.125" style="55" customWidth="1"/>
    <col min="12" max="12" width="6.625" style="55" customWidth="1"/>
    <col min="13" max="13" width="9.125" style="55" customWidth="1"/>
    <col min="14" max="14" width="7.625" style="55" customWidth="1"/>
    <col min="15" max="15" width="8.125" style="55" customWidth="1"/>
    <col min="16" max="16" width="6.875" style="55" customWidth="1"/>
    <col min="17" max="19" width="6.125" style="55" customWidth="1"/>
    <col min="20" max="20" width="6.625" style="55" customWidth="1"/>
    <col min="21" max="21" width="5.625" style="55" customWidth="1"/>
    <col min="22" max="22" width="7.00390625" style="55" customWidth="1"/>
    <col min="23" max="16384" width="6.625" style="55" customWidth="1"/>
  </cols>
  <sheetData>
    <row r="1" spans="1:21" s="14" customFormat="1" ht="18" customHeight="1">
      <c r="A1" s="14" t="s">
        <v>114</v>
      </c>
      <c r="U1" s="15" t="s">
        <v>696</v>
      </c>
    </row>
    <row r="2" spans="1:21" s="12" customFormat="1" ht="24.75" customHeight="1">
      <c r="A2" s="344" t="s">
        <v>695</v>
      </c>
      <c r="B2" s="344"/>
      <c r="C2" s="344"/>
      <c r="D2" s="344"/>
      <c r="E2" s="344"/>
      <c r="F2" s="344"/>
      <c r="G2" s="344"/>
      <c r="H2" s="344"/>
      <c r="I2" s="344"/>
      <c r="J2" s="344"/>
      <c r="K2" s="344" t="s">
        <v>694</v>
      </c>
      <c r="L2" s="344"/>
      <c r="M2" s="344"/>
      <c r="N2" s="344"/>
      <c r="O2" s="344"/>
      <c r="P2" s="344"/>
      <c r="Q2" s="344"/>
      <c r="R2" s="344"/>
      <c r="S2" s="344"/>
      <c r="T2" s="344"/>
      <c r="U2" s="344"/>
    </row>
    <row r="3" spans="1:21" s="19" customFormat="1" ht="1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T3" s="579"/>
      <c r="U3" s="579"/>
    </row>
    <row r="4" spans="1:22" s="14" customFormat="1" ht="24.75" customHeight="1" thickBot="1">
      <c r="A4" s="540" t="s">
        <v>693</v>
      </c>
      <c r="B4" s="580" t="s">
        <v>692</v>
      </c>
      <c r="C4" s="581"/>
      <c r="D4" s="581"/>
      <c r="E4" s="581"/>
      <c r="F4" s="581"/>
      <c r="G4" s="581"/>
      <c r="H4" s="581"/>
      <c r="I4" s="581"/>
      <c r="J4" s="581"/>
      <c r="K4" s="582" t="s">
        <v>691</v>
      </c>
      <c r="L4" s="582"/>
      <c r="M4" s="582"/>
      <c r="N4" s="582"/>
      <c r="O4" s="582"/>
      <c r="P4" s="582"/>
      <c r="Q4" s="582"/>
      <c r="R4" s="582"/>
      <c r="S4" s="582"/>
      <c r="T4" s="582"/>
      <c r="U4" s="583"/>
      <c r="V4" s="19"/>
    </row>
    <row r="5" spans="1:22" s="14" customFormat="1" ht="31.5" customHeight="1">
      <c r="A5" s="540"/>
      <c r="B5" s="325" t="s">
        <v>543</v>
      </c>
      <c r="C5" s="150" t="s">
        <v>690</v>
      </c>
      <c r="D5" s="150" t="s">
        <v>689</v>
      </c>
      <c r="E5" s="150" t="s">
        <v>688</v>
      </c>
      <c r="F5" s="150" t="s">
        <v>687</v>
      </c>
      <c r="G5" s="150" t="s">
        <v>686</v>
      </c>
      <c r="H5" s="150" t="s">
        <v>685</v>
      </c>
      <c r="I5" s="150" t="s">
        <v>684</v>
      </c>
      <c r="J5" s="326" t="s">
        <v>683</v>
      </c>
      <c r="K5" s="325" t="s">
        <v>682</v>
      </c>
      <c r="L5" s="150" t="s">
        <v>681</v>
      </c>
      <c r="M5" s="325" t="s">
        <v>680</v>
      </c>
      <c r="N5" s="150" t="s">
        <v>679</v>
      </c>
      <c r="O5" s="150" t="s">
        <v>678</v>
      </c>
      <c r="P5" s="150" t="s">
        <v>677</v>
      </c>
      <c r="Q5" s="150" t="s">
        <v>676</v>
      </c>
      <c r="R5" s="150" t="s">
        <v>675</v>
      </c>
      <c r="S5" s="150" t="s">
        <v>674</v>
      </c>
      <c r="T5" s="150" t="s">
        <v>673</v>
      </c>
      <c r="U5" s="150" t="s">
        <v>672</v>
      </c>
      <c r="V5" s="19"/>
    </row>
    <row r="6" spans="1:22" s="14" customFormat="1" ht="45" customHeight="1" thickBot="1">
      <c r="A6" s="324" t="s">
        <v>0</v>
      </c>
      <c r="B6" s="22" t="s">
        <v>671</v>
      </c>
      <c r="C6" s="21" t="s">
        <v>670</v>
      </c>
      <c r="D6" s="21" t="s">
        <v>669</v>
      </c>
      <c r="E6" s="21" t="s">
        <v>668</v>
      </c>
      <c r="F6" s="21" t="s">
        <v>667</v>
      </c>
      <c r="G6" s="21" t="s">
        <v>666</v>
      </c>
      <c r="H6" s="21" t="s">
        <v>665</v>
      </c>
      <c r="I6" s="21" t="s">
        <v>664</v>
      </c>
      <c r="J6" s="323" t="s">
        <v>663</v>
      </c>
      <c r="K6" s="22" t="s">
        <v>662</v>
      </c>
      <c r="L6" s="21" t="s">
        <v>661</v>
      </c>
      <c r="M6" s="22" t="s">
        <v>660</v>
      </c>
      <c r="N6" s="21" t="s">
        <v>659</v>
      </c>
      <c r="O6" s="21" t="s">
        <v>658</v>
      </c>
      <c r="P6" s="21" t="s">
        <v>657</v>
      </c>
      <c r="Q6" s="21" t="s">
        <v>656</v>
      </c>
      <c r="R6" s="21" t="s">
        <v>655</v>
      </c>
      <c r="S6" s="21" t="s">
        <v>654</v>
      </c>
      <c r="T6" s="21" t="s">
        <v>653</v>
      </c>
      <c r="U6" s="21" t="s">
        <v>7</v>
      </c>
      <c r="V6" s="19"/>
    </row>
    <row r="7" spans="1:22" s="14" customFormat="1" ht="43.5" customHeight="1">
      <c r="A7" s="153" t="s">
        <v>652</v>
      </c>
      <c r="B7" s="320">
        <v>355</v>
      </c>
      <c r="C7" s="320">
        <v>50</v>
      </c>
      <c r="D7" s="320">
        <v>8</v>
      </c>
      <c r="E7" s="320">
        <v>1</v>
      </c>
      <c r="F7" s="320">
        <v>18</v>
      </c>
      <c r="G7" s="320">
        <v>3</v>
      </c>
      <c r="H7" s="320">
        <v>40</v>
      </c>
      <c r="I7" s="320">
        <v>145</v>
      </c>
      <c r="J7" s="320">
        <v>39</v>
      </c>
      <c r="K7" s="320">
        <v>6</v>
      </c>
      <c r="L7" s="320" t="s">
        <v>4</v>
      </c>
      <c r="M7" s="320">
        <v>5</v>
      </c>
      <c r="N7" s="320" t="s">
        <v>4</v>
      </c>
      <c r="O7" s="320">
        <v>6</v>
      </c>
      <c r="P7" s="320">
        <v>2</v>
      </c>
      <c r="Q7" s="320">
        <v>8</v>
      </c>
      <c r="R7" s="320">
        <v>4</v>
      </c>
      <c r="S7" s="320" t="s">
        <v>4</v>
      </c>
      <c r="T7" s="320" t="s">
        <v>4</v>
      </c>
      <c r="U7" s="320">
        <v>20</v>
      </c>
      <c r="V7" s="19"/>
    </row>
    <row r="8" spans="1:22" s="14" customFormat="1" ht="43.5" customHeight="1">
      <c r="A8" s="153" t="s">
        <v>651</v>
      </c>
      <c r="B8" s="320">
        <v>375</v>
      </c>
      <c r="C8" s="320">
        <v>49</v>
      </c>
      <c r="D8" s="320">
        <v>10</v>
      </c>
      <c r="E8" s="320">
        <v>2</v>
      </c>
      <c r="F8" s="320">
        <v>11</v>
      </c>
      <c r="G8" s="320">
        <v>2</v>
      </c>
      <c r="H8" s="320">
        <v>10</v>
      </c>
      <c r="I8" s="320">
        <v>134</v>
      </c>
      <c r="J8" s="320">
        <v>20</v>
      </c>
      <c r="K8" s="320">
        <v>6</v>
      </c>
      <c r="L8" s="320" t="s">
        <v>4</v>
      </c>
      <c r="M8" s="320">
        <v>9</v>
      </c>
      <c r="N8" s="320" t="s">
        <v>4</v>
      </c>
      <c r="O8" s="320">
        <v>6</v>
      </c>
      <c r="P8" s="320">
        <v>8</v>
      </c>
      <c r="Q8" s="320">
        <v>3</v>
      </c>
      <c r="R8" s="320">
        <v>7</v>
      </c>
      <c r="S8" s="320" t="s">
        <v>4</v>
      </c>
      <c r="T8" s="320" t="s">
        <v>4</v>
      </c>
      <c r="U8" s="320">
        <v>98</v>
      </c>
      <c r="V8" s="19"/>
    </row>
    <row r="9" spans="1:22" s="14" customFormat="1" ht="43.5" customHeight="1">
      <c r="A9" s="153" t="s">
        <v>650</v>
      </c>
      <c r="B9" s="320">
        <v>303</v>
      </c>
      <c r="C9" s="320">
        <v>50</v>
      </c>
      <c r="D9" s="320">
        <v>1</v>
      </c>
      <c r="E9" s="320">
        <v>1</v>
      </c>
      <c r="F9" s="320">
        <v>11</v>
      </c>
      <c r="G9" s="320">
        <v>1</v>
      </c>
      <c r="H9" s="320">
        <v>3</v>
      </c>
      <c r="I9" s="320">
        <v>129</v>
      </c>
      <c r="J9" s="320">
        <v>9</v>
      </c>
      <c r="K9" s="320">
        <v>5</v>
      </c>
      <c r="L9" s="320" t="s">
        <v>4</v>
      </c>
      <c r="M9" s="320">
        <v>3</v>
      </c>
      <c r="N9" s="320" t="s">
        <v>4</v>
      </c>
      <c r="O9" s="320">
        <v>2</v>
      </c>
      <c r="P9" s="320">
        <v>1</v>
      </c>
      <c r="Q9" s="320">
        <v>7</v>
      </c>
      <c r="R9" s="320">
        <v>4</v>
      </c>
      <c r="S9" s="320" t="s">
        <v>4</v>
      </c>
      <c r="T9" s="320" t="s">
        <v>4</v>
      </c>
      <c r="U9" s="320">
        <v>76</v>
      </c>
      <c r="V9" s="19"/>
    </row>
    <row r="10" spans="1:22" s="14" customFormat="1" ht="43.5" customHeight="1">
      <c r="A10" s="153" t="s">
        <v>649</v>
      </c>
      <c r="B10" s="320">
        <v>241</v>
      </c>
      <c r="C10" s="320">
        <v>20</v>
      </c>
      <c r="D10" s="320">
        <v>1</v>
      </c>
      <c r="E10" s="320">
        <v>2</v>
      </c>
      <c r="F10" s="320">
        <v>12</v>
      </c>
      <c r="G10" s="320">
        <v>1</v>
      </c>
      <c r="H10" s="320">
        <v>2</v>
      </c>
      <c r="I10" s="320">
        <v>114</v>
      </c>
      <c r="J10" s="320">
        <v>10</v>
      </c>
      <c r="K10" s="320">
        <v>2</v>
      </c>
      <c r="L10" s="320" t="s">
        <v>4</v>
      </c>
      <c r="M10" s="320">
        <v>4</v>
      </c>
      <c r="N10" s="320" t="s">
        <v>4</v>
      </c>
      <c r="O10" s="320">
        <v>4</v>
      </c>
      <c r="P10" s="320" t="s">
        <v>4</v>
      </c>
      <c r="Q10" s="320">
        <v>2</v>
      </c>
      <c r="R10" s="320">
        <v>1</v>
      </c>
      <c r="S10" s="320" t="s">
        <v>4</v>
      </c>
      <c r="T10" s="320" t="s">
        <v>4</v>
      </c>
      <c r="U10" s="320">
        <v>66</v>
      </c>
      <c r="V10" s="19"/>
    </row>
    <row r="11" spans="1:22" s="14" customFormat="1" ht="43.5" customHeight="1">
      <c r="A11" s="153" t="s">
        <v>648</v>
      </c>
      <c r="B11" s="320">
        <v>232</v>
      </c>
      <c r="C11" s="320">
        <v>27</v>
      </c>
      <c r="D11" s="320">
        <v>2</v>
      </c>
      <c r="E11" s="320">
        <v>3</v>
      </c>
      <c r="F11" s="320">
        <v>4</v>
      </c>
      <c r="G11" s="320">
        <v>1</v>
      </c>
      <c r="H11" s="320">
        <v>2</v>
      </c>
      <c r="I11" s="320">
        <v>107</v>
      </c>
      <c r="J11" s="320">
        <v>1</v>
      </c>
      <c r="K11" s="320">
        <v>1</v>
      </c>
      <c r="L11" s="320" t="s">
        <v>4</v>
      </c>
      <c r="M11" s="320">
        <v>4</v>
      </c>
      <c r="N11" s="320">
        <v>1</v>
      </c>
      <c r="O11" s="320">
        <v>2</v>
      </c>
      <c r="P11" s="320">
        <v>2</v>
      </c>
      <c r="Q11" s="320">
        <v>3</v>
      </c>
      <c r="R11" s="320">
        <v>3</v>
      </c>
      <c r="S11" s="320" t="s">
        <v>4</v>
      </c>
      <c r="T11" s="320" t="s">
        <v>4</v>
      </c>
      <c r="U11" s="320">
        <v>69</v>
      </c>
      <c r="V11" s="19"/>
    </row>
    <row r="12" spans="1:22" s="14" customFormat="1" ht="43.5" customHeight="1">
      <c r="A12" s="153" t="s">
        <v>647</v>
      </c>
      <c r="B12" s="320">
        <v>138</v>
      </c>
      <c r="C12" s="320">
        <v>15</v>
      </c>
      <c r="D12" s="320" t="s">
        <v>4</v>
      </c>
      <c r="E12" s="320">
        <v>1</v>
      </c>
      <c r="F12" s="320">
        <v>8</v>
      </c>
      <c r="G12" s="320" t="s">
        <v>4</v>
      </c>
      <c r="H12" s="320">
        <v>2</v>
      </c>
      <c r="I12" s="320">
        <v>62</v>
      </c>
      <c r="J12" s="320">
        <v>2</v>
      </c>
      <c r="K12" s="320" t="s">
        <v>4</v>
      </c>
      <c r="L12" s="320" t="s">
        <v>4</v>
      </c>
      <c r="M12" s="320">
        <v>1</v>
      </c>
      <c r="N12" s="320">
        <v>1</v>
      </c>
      <c r="O12" s="320">
        <v>4</v>
      </c>
      <c r="P12" s="320">
        <v>1</v>
      </c>
      <c r="Q12" s="320">
        <v>2</v>
      </c>
      <c r="R12" s="320">
        <v>2</v>
      </c>
      <c r="S12" s="320" t="s">
        <v>4</v>
      </c>
      <c r="T12" s="320" t="s">
        <v>4</v>
      </c>
      <c r="U12" s="320">
        <v>37</v>
      </c>
      <c r="V12" s="19"/>
    </row>
    <row r="13" spans="1:22" s="14" customFormat="1" ht="43.5" customHeight="1">
      <c r="A13" s="153" t="s">
        <v>646</v>
      </c>
      <c r="B13" s="320">
        <v>117</v>
      </c>
      <c r="C13" s="320">
        <v>22</v>
      </c>
      <c r="D13" s="320">
        <v>2</v>
      </c>
      <c r="E13" s="320">
        <v>1</v>
      </c>
      <c r="F13" s="320">
        <v>6</v>
      </c>
      <c r="G13" s="320">
        <v>2</v>
      </c>
      <c r="H13" s="320">
        <v>6</v>
      </c>
      <c r="I13" s="320">
        <v>34</v>
      </c>
      <c r="J13" s="320">
        <v>7</v>
      </c>
      <c r="K13" s="320">
        <v>1</v>
      </c>
      <c r="L13" s="320">
        <v>2</v>
      </c>
      <c r="M13" s="320">
        <v>3</v>
      </c>
      <c r="N13" s="320" t="s">
        <v>4</v>
      </c>
      <c r="O13" s="320">
        <v>1</v>
      </c>
      <c r="P13" s="320">
        <v>2</v>
      </c>
      <c r="Q13" s="320">
        <v>1</v>
      </c>
      <c r="R13" s="320">
        <v>3</v>
      </c>
      <c r="S13" s="320" t="s">
        <v>4</v>
      </c>
      <c r="T13" s="320" t="s">
        <v>4</v>
      </c>
      <c r="U13" s="320">
        <v>24</v>
      </c>
      <c r="V13" s="19"/>
    </row>
    <row r="14" spans="1:22" s="14" customFormat="1" ht="43.5" customHeight="1">
      <c r="A14" s="153" t="s">
        <v>645</v>
      </c>
      <c r="B14" s="322">
        <v>120</v>
      </c>
      <c r="C14" s="319">
        <v>20</v>
      </c>
      <c r="D14" s="319">
        <v>5</v>
      </c>
      <c r="E14" s="319">
        <v>1</v>
      </c>
      <c r="F14" s="319">
        <v>5</v>
      </c>
      <c r="G14" s="319">
        <v>3</v>
      </c>
      <c r="H14" s="319">
        <v>14</v>
      </c>
      <c r="I14" s="319">
        <v>36</v>
      </c>
      <c r="J14" s="319">
        <v>4</v>
      </c>
      <c r="K14" s="319" t="s">
        <v>23</v>
      </c>
      <c r="L14" s="319">
        <v>1</v>
      </c>
      <c r="M14" s="319">
        <v>4</v>
      </c>
      <c r="N14" s="319">
        <v>1</v>
      </c>
      <c r="O14" s="319">
        <v>3</v>
      </c>
      <c r="P14" s="319">
        <v>4</v>
      </c>
      <c r="Q14" s="319">
        <v>1</v>
      </c>
      <c r="R14" s="319">
        <v>1</v>
      </c>
      <c r="S14" s="319" t="s">
        <v>23</v>
      </c>
      <c r="T14" s="319" t="s">
        <v>23</v>
      </c>
      <c r="U14" s="319">
        <v>17</v>
      </c>
      <c r="V14" s="19"/>
    </row>
    <row r="15" spans="1:21" s="14" customFormat="1" ht="43.5" customHeight="1">
      <c r="A15" s="153" t="s">
        <v>262</v>
      </c>
      <c r="B15" s="322">
        <v>103</v>
      </c>
      <c r="C15" s="319">
        <v>33</v>
      </c>
      <c r="D15" s="319">
        <v>2</v>
      </c>
      <c r="E15" s="321">
        <v>0</v>
      </c>
      <c r="F15" s="319">
        <v>1</v>
      </c>
      <c r="G15" s="321">
        <v>0</v>
      </c>
      <c r="H15" s="319">
        <v>6</v>
      </c>
      <c r="I15" s="319">
        <v>24</v>
      </c>
      <c r="J15" s="319">
        <v>2</v>
      </c>
      <c r="K15" s="319">
        <v>1</v>
      </c>
      <c r="L15" s="319" t="s">
        <v>23</v>
      </c>
      <c r="M15" s="319">
        <v>3</v>
      </c>
      <c r="N15" s="320" t="s">
        <v>4</v>
      </c>
      <c r="O15" s="319">
        <v>2</v>
      </c>
      <c r="P15" s="319">
        <v>2</v>
      </c>
      <c r="Q15" s="319" t="s">
        <v>4</v>
      </c>
      <c r="R15" s="319">
        <v>1</v>
      </c>
      <c r="S15" s="319" t="s">
        <v>23</v>
      </c>
      <c r="T15" s="319" t="s">
        <v>23</v>
      </c>
      <c r="U15" s="19">
        <v>26</v>
      </c>
    </row>
    <row r="16" spans="1:22" s="14" customFormat="1" ht="43.5" customHeight="1" thickBot="1">
      <c r="A16" s="235" t="s">
        <v>644</v>
      </c>
      <c r="B16" s="316">
        <v>296</v>
      </c>
      <c r="C16" s="316">
        <v>48</v>
      </c>
      <c r="D16" s="316" t="s">
        <v>4</v>
      </c>
      <c r="E16" s="318">
        <v>1</v>
      </c>
      <c r="F16" s="316">
        <v>13</v>
      </c>
      <c r="G16" s="318" t="s">
        <v>4</v>
      </c>
      <c r="H16" s="316">
        <v>17</v>
      </c>
      <c r="I16" s="316">
        <v>98</v>
      </c>
      <c r="J16" s="316">
        <v>5</v>
      </c>
      <c r="K16" s="316">
        <v>3</v>
      </c>
      <c r="L16" s="316" t="s">
        <v>4</v>
      </c>
      <c r="M16" s="316">
        <v>4</v>
      </c>
      <c r="N16" s="317">
        <v>1</v>
      </c>
      <c r="O16" s="316">
        <v>7</v>
      </c>
      <c r="P16" s="316" t="s">
        <v>23</v>
      </c>
      <c r="Q16" s="316">
        <v>2</v>
      </c>
      <c r="R16" s="316">
        <v>7</v>
      </c>
      <c r="S16" s="316" t="s">
        <v>4</v>
      </c>
      <c r="T16" s="316" t="s">
        <v>4</v>
      </c>
      <c r="U16" s="315">
        <v>90</v>
      </c>
      <c r="V16" s="314"/>
    </row>
    <row r="17" spans="1:11" s="14" customFormat="1" ht="15" customHeight="1">
      <c r="A17" s="14" t="s">
        <v>643</v>
      </c>
      <c r="K17" s="14" t="s">
        <v>642</v>
      </c>
    </row>
    <row r="18" spans="1:11" s="14" customFormat="1" ht="15" customHeight="1">
      <c r="A18" s="14" t="s">
        <v>641</v>
      </c>
      <c r="K18" s="14" t="s">
        <v>640</v>
      </c>
    </row>
    <row r="19" spans="1:11" s="14" customFormat="1" ht="15" customHeight="1">
      <c r="A19" s="14" t="s">
        <v>639</v>
      </c>
      <c r="K19" s="14" t="s">
        <v>638</v>
      </c>
    </row>
  </sheetData>
  <sheetProtection selectLockedCells="1" selectUnlockedCells="1"/>
  <mergeCells count="6">
    <mergeCell ref="T3:U3"/>
    <mergeCell ref="A4:A5"/>
    <mergeCell ref="A2:J2"/>
    <mergeCell ref="K2:U2"/>
    <mergeCell ref="B4:J4"/>
    <mergeCell ref="K4:U4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85" zoomScaleNormal="120" zoomScaleSheetLayoutView="85" zoomScalePageLayoutView="0" workbookViewId="0" topLeftCell="A4">
      <pane xSplit="1" ySplit="4" topLeftCell="B8" activePane="bottomRight" state="frozen"/>
      <selection pane="topLeft" activeCell="AH8" sqref="AH8"/>
      <selection pane="topRight" activeCell="AH8" sqref="AH8"/>
      <selection pane="bottomLeft" activeCell="AH8" sqref="AH8"/>
      <selection pane="bottomRight" activeCell="AH8" sqref="AH8"/>
    </sheetView>
  </sheetViews>
  <sheetFormatPr defaultColWidth="9.00390625" defaultRowHeight="16.5"/>
  <cols>
    <col min="1" max="1" width="13.625" style="28" customWidth="1"/>
    <col min="2" max="7" width="10.125" style="28" customWidth="1"/>
    <col min="8" max="9" width="12.625" style="28" customWidth="1"/>
    <col min="10" max="12" width="9.125" style="28" customWidth="1"/>
    <col min="13" max="14" width="11.125" style="28" customWidth="1"/>
    <col min="15" max="16384" width="9.00390625" style="28" customWidth="1"/>
  </cols>
  <sheetData>
    <row r="1" spans="1:14" s="14" customFormat="1" ht="18" customHeight="1">
      <c r="A1" s="14" t="s">
        <v>727</v>
      </c>
      <c r="N1" s="15" t="s">
        <v>90</v>
      </c>
    </row>
    <row r="2" spans="1:14" s="12" customFormat="1" ht="24.75" customHeight="1">
      <c r="A2" s="344" t="s">
        <v>726</v>
      </c>
      <c r="B2" s="344"/>
      <c r="C2" s="344"/>
      <c r="D2" s="344"/>
      <c r="E2" s="344"/>
      <c r="F2" s="344"/>
      <c r="G2" s="344"/>
      <c r="H2" s="344" t="s">
        <v>725</v>
      </c>
      <c r="I2" s="344"/>
      <c r="J2" s="344"/>
      <c r="K2" s="344"/>
      <c r="L2" s="344"/>
      <c r="M2" s="344"/>
      <c r="N2" s="344"/>
    </row>
    <row r="3" spans="1:12" s="16" customFormat="1" ht="15" customHeight="1" thickBot="1">
      <c r="A3" s="19"/>
      <c r="B3" s="19"/>
      <c r="C3" s="19"/>
      <c r="D3" s="19"/>
      <c r="E3" s="49"/>
      <c r="F3" s="49"/>
      <c r="G3" s="49"/>
      <c r="H3" s="19"/>
      <c r="I3" s="19"/>
      <c r="J3" s="49"/>
      <c r="K3" s="49"/>
      <c r="L3" s="49"/>
    </row>
    <row r="4" spans="1:14" s="14" customFormat="1" ht="24.75" customHeight="1" thickBot="1">
      <c r="A4" s="585" t="s">
        <v>243</v>
      </c>
      <c r="B4" s="580" t="s">
        <v>724</v>
      </c>
      <c r="C4" s="581"/>
      <c r="D4" s="581"/>
      <c r="E4" s="581"/>
      <c r="F4" s="581"/>
      <c r="G4" s="581"/>
      <c r="H4" s="581" t="s">
        <v>723</v>
      </c>
      <c r="I4" s="581"/>
      <c r="J4" s="581"/>
      <c r="K4" s="581"/>
      <c r="L4" s="581"/>
      <c r="M4" s="581"/>
      <c r="N4" s="581"/>
    </row>
    <row r="5" spans="1:14" s="14" customFormat="1" ht="22.5" customHeight="1" thickBot="1">
      <c r="A5" s="585"/>
      <c r="B5" s="600" t="s">
        <v>722</v>
      </c>
      <c r="C5" s="588"/>
      <c r="D5" s="588"/>
      <c r="E5" s="588" t="s">
        <v>721</v>
      </c>
      <c r="F5" s="588"/>
      <c r="G5" s="589"/>
      <c r="H5" s="593" t="s">
        <v>720</v>
      </c>
      <c r="I5" s="586" t="s">
        <v>719</v>
      </c>
      <c r="J5" s="588" t="s">
        <v>718</v>
      </c>
      <c r="K5" s="588"/>
      <c r="L5" s="597"/>
      <c r="M5" s="591" t="s">
        <v>717</v>
      </c>
      <c r="N5" s="592"/>
    </row>
    <row r="6" spans="1:14" s="14" customFormat="1" ht="17.25" customHeight="1">
      <c r="A6" s="585"/>
      <c r="B6" s="601" t="s">
        <v>716</v>
      </c>
      <c r="C6" s="602"/>
      <c r="D6" s="602"/>
      <c r="E6" s="602" t="s">
        <v>715</v>
      </c>
      <c r="F6" s="602"/>
      <c r="G6" s="603"/>
      <c r="H6" s="594"/>
      <c r="I6" s="587"/>
      <c r="J6" s="598" t="s">
        <v>714</v>
      </c>
      <c r="K6" s="598"/>
      <c r="L6" s="599"/>
      <c r="M6" s="595" t="s">
        <v>713</v>
      </c>
      <c r="N6" s="596"/>
    </row>
    <row r="7" spans="1:14" s="14" customFormat="1" ht="30" customHeight="1" thickBot="1">
      <c r="A7" s="584" t="s">
        <v>0</v>
      </c>
      <c r="B7" s="147" t="s">
        <v>247</v>
      </c>
      <c r="C7" s="340" t="s">
        <v>712</v>
      </c>
      <c r="D7" s="340" t="s">
        <v>710</v>
      </c>
      <c r="E7" s="340" t="s">
        <v>247</v>
      </c>
      <c r="F7" s="340" t="s">
        <v>711</v>
      </c>
      <c r="G7" s="339" t="s">
        <v>710</v>
      </c>
      <c r="H7" s="374" t="s">
        <v>709</v>
      </c>
      <c r="I7" s="374" t="s">
        <v>708</v>
      </c>
      <c r="J7" s="150" t="s">
        <v>247</v>
      </c>
      <c r="K7" s="150" t="s">
        <v>707</v>
      </c>
      <c r="L7" s="338" t="s">
        <v>706</v>
      </c>
      <c r="M7" s="337" t="s">
        <v>705</v>
      </c>
      <c r="N7" s="51" t="s">
        <v>704</v>
      </c>
    </row>
    <row r="8" spans="1:14" s="14" customFormat="1" ht="36" customHeight="1" thickBot="1">
      <c r="A8" s="584"/>
      <c r="B8" s="336" t="s">
        <v>2</v>
      </c>
      <c r="C8" s="334" t="s">
        <v>703</v>
      </c>
      <c r="D8" s="334" t="s">
        <v>702</v>
      </c>
      <c r="E8" s="335" t="s">
        <v>2</v>
      </c>
      <c r="F8" s="334" t="s">
        <v>703</v>
      </c>
      <c r="G8" s="334" t="s">
        <v>702</v>
      </c>
      <c r="H8" s="590"/>
      <c r="I8" s="590"/>
      <c r="J8" s="21" t="s">
        <v>24</v>
      </c>
      <c r="K8" s="21" t="s">
        <v>701</v>
      </c>
      <c r="L8" s="333" t="s">
        <v>308</v>
      </c>
      <c r="M8" s="332" t="s">
        <v>700</v>
      </c>
      <c r="N8" s="331" t="s">
        <v>699</v>
      </c>
    </row>
    <row r="9" spans="1:14" s="14" customFormat="1" ht="42" customHeight="1">
      <c r="A9" s="330" t="s">
        <v>698</v>
      </c>
      <c r="B9" s="327">
        <v>11</v>
      </c>
      <c r="C9" s="327">
        <v>10</v>
      </c>
      <c r="D9" s="327">
        <v>1</v>
      </c>
      <c r="E9" s="327">
        <v>70</v>
      </c>
      <c r="F9" s="327">
        <v>45</v>
      </c>
      <c r="G9" s="327">
        <v>25</v>
      </c>
      <c r="H9" s="329">
        <v>140</v>
      </c>
      <c r="I9" s="329">
        <v>175</v>
      </c>
      <c r="J9" s="329">
        <v>1085310</v>
      </c>
      <c r="K9" s="329">
        <v>136149</v>
      </c>
      <c r="L9" s="329">
        <v>949161</v>
      </c>
      <c r="M9" s="24" t="s">
        <v>28</v>
      </c>
      <c r="N9" s="24" t="s">
        <v>28</v>
      </c>
    </row>
    <row r="10" spans="1:14" s="14" customFormat="1" ht="42" customHeight="1">
      <c r="A10" s="153" t="s">
        <v>395</v>
      </c>
      <c r="B10" s="327">
        <v>22</v>
      </c>
      <c r="C10" s="327">
        <v>14</v>
      </c>
      <c r="D10" s="327">
        <v>8</v>
      </c>
      <c r="E10" s="327">
        <v>56</v>
      </c>
      <c r="F10" s="327">
        <v>37</v>
      </c>
      <c r="G10" s="327">
        <v>19</v>
      </c>
      <c r="H10" s="329">
        <v>271</v>
      </c>
      <c r="I10" s="329">
        <v>159</v>
      </c>
      <c r="J10" s="329">
        <v>302153</v>
      </c>
      <c r="K10" s="329">
        <v>33186</v>
      </c>
      <c r="L10" s="329">
        <v>268967</v>
      </c>
      <c r="M10" s="24" t="s">
        <v>28</v>
      </c>
      <c r="N10" s="24" t="s">
        <v>28</v>
      </c>
    </row>
    <row r="11" spans="1:14" s="14" customFormat="1" ht="42" customHeight="1">
      <c r="A11" s="153" t="s">
        <v>396</v>
      </c>
      <c r="B11" s="327">
        <v>12</v>
      </c>
      <c r="C11" s="327">
        <v>4</v>
      </c>
      <c r="D11" s="327">
        <v>8</v>
      </c>
      <c r="E11" s="327">
        <v>74</v>
      </c>
      <c r="F11" s="327">
        <v>43</v>
      </c>
      <c r="G11" s="327">
        <v>31</v>
      </c>
      <c r="H11" s="329">
        <v>261</v>
      </c>
      <c r="I11" s="329">
        <v>272</v>
      </c>
      <c r="J11" s="329">
        <v>279482</v>
      </c>
      <c r="K11" s="329">
        <v>61296</v>
      </c>
      <c r="L11" s="329">
        <v>218186</v>
      </c>
      <c r="M11" s="24" t="s">
        <v>28</v>
      </c>
      <c r="N11" s="24" t="s">
        <v>28</v>
      </c>
    </row>
    <row r="12" spans="1:14" s="14" customFormat="1" ht="42" customHeight="1">
      <c r="A12" s="153" t="s">
        <v>397</v>
      </c>
      <c r="B12" s="327">
        <v>12</v>
      </c>
      <c r="C12" s="327">
        <v>10</v>
      </c>
      <c r="D12" s="327">
        <v>2</v>
      </c>
      <c r="E12" s="327">
        <v>52</v>
      </c>
      <c r="F12" s="327">
        <v>37</v>
      </c>
      <c r="G12" s="327">
        <v>15</v>
      </c>
      <c r="H12" s="329">
        <v>237</v>
      </c>
      <c r="I12" s="329">
        <v>153</v>
      </c>
      <c r="J12" s="329">
        <v>400949</v>
      </c>
      <c r="K12" s="329">
        <v>20915</v>
      </c>
      <c r="L12" s="329">
        <v>380034</v>
      </c>
      <c r="M12" s="24" t="s">
        <v>28</v>
      </c>
      <c r="N12" s="24" t="s">
        <v>28</v>
      </c>
    </row>
    <row r="13" spans="1:14" s="14" customFormat="1" ht="42" customHeight="1">
      <c r="A13" s="153" t="s">
        <v>398</v>
      </c>
      <c r="B13" s="327">
        <v>7</v>
      </c>
      <c r="C13" s="327">
        <v>5</v>
      </c>
      <c r="D13" s="327">
        <v>2</v>
      </c>
      <c r="E13" s="327">
        <v>15</v>
      </c>
      <c r="F13" s="327">
        <v>4</v>
      </c>
      <c r="G13" s="327">
        <v>11</v>
      </c>
      <c r="H13" s="329">
        <v>222</v>
      </c>
      <c r="I13" s="329">
        <v>248</v>
      </c>
      <c r="J13" s="329">
        <v>44077</v>
      </c>
      <c r="K13" s="329">
        <v>13510</v>
      </c>
      <c r="L13" s="329">
        <v>30567</v>
      </c>
      <c r="M13" s="24" t="s">
        <v>28</v>
      </c>
      <c r="N13" s="24" t="s">
        <v>28</v>
      </c>
    </row>
    <row r="14" spans="1:14" s="14" customFormat="1" ht="42" customHeight="1">
      <c r="A14" s="153" t="s">
        <v>399</v>
      </c>
      <c r="B14" s="327">
        <v>12</v>
      </c>
      <c r="C14" s="327">
        <v>9</v>
      </c>
      <c r="D14" s="327">
        <v>3</v>
      </c>
      <c r="E14" s="327">
        <v>19</v>
      </c>
      <c r="F14" s="327">
        <v>16</v>
      </c>
      <c r="G14" s="327">
        <v>3</v>
      </c>
      <c r="H14" s="329">
        <v>181</v>
      </c>
      <c r="I14" s="329">
        <v>85</v>
      </c>
      <c r="J14" s="329">
        <v>50876</v>
      </c>
      <c r="K14" s="329">
        <v>13380</v>
      </c>
      <c r="L14" s="329">
        <v>37496</v>
      </c>
      <c r="M14" s="24" t="s">
        <v>28</v>
      </c>
      <c r="N14" s="24" t="s">
        <v>28</v>
      </c>
    </row>
    <row r="15" spans="1:14" s="14" customFormat="1" ht="42" customHeight="1">
      <c r="A15" s="153" t="s">
        <v>400</v>
      </c>
      <c r="B15" s="327">
        <v>11</v>
      </c>
      <c r="C15" s="327">
        <v>6</v>
      </c>
      <c r="D15" s="327">
        <v>5</v>
      </c>
      <c r="E15" s="327">
        <v>32</v>
      </c>
      <c r="F15" s="327">
        <v>21</v>
      </c>
      <c r="G15" s="327">
        <v>11</v>
      </c>
      <c r="H15" s="329">
        <v>165</v>
      </c>
      <c r="I15" s="329">
        <v>65</v>
      </c>
      <c r="J15" s="329">
        <v>26247</v>
      </c>
      <c r="K15" s="329">
        <v>6202</v>
      </c>
      <c r="L15" s="329">
        <v>20045</v>
      </c>
      <c r="M15" s="24" t="s">
        <v>28</v>
      </c>
      <c r="N15" s="24" t="s">
        <v>28</v>
      </c>
    </row>
    <row r="16" spans="1:14" s="14" customFormat="1" ht="42" customHeight="1">
      <c r="A16" s="153" t="s">
        <v>401</v>
      </c>
      <c r="B16" s="327">
        <v>15</v>
      </c>
      <c r="C16" s="327">
        <v>9</v>
      </c>
      <c r="D16" s="327">
        <v>6</v>
      </c>
      <c r="E16" s="327">
        <v>19</v>
      </c>
      <c r="F16" s="327">
        <v>15</v>
      </c>
      <c r="G16" s="327">
        <v>4</v>
      </c>
      <c r="H16" s="329">
        <v>97</v>
      </c>
      <c r="I16" s="329">
        <v>41</v>
      </c>
      <c r="J16" s="329">
        <v>28277</v>
      </c>
      <c r="K16" s="329">
        <v>6521</v>
      </c>
      <c r="L16" s="329">
        <v>21756</v>
      </c>
      <c r="M16" s="24" t="s">
        <v>28</v>
      </c>
      <c r="N16" s="24" t="s">
        <v>28</v>
      </c>
    </row>
    <row r="17" spans="1:14" s="14" customFormat="1" ht="42" customHeight="1">
      <c r="A17" s="153" t="s">
        <v>402</v>
      </c>
      <c r="B17" s="328">
        <f>C17+D17</f>
        <v>7</v>
      </c>
      <c r="C17" s="327">
        <v>4</v>
      </c>
      <c r="D17" s="327">
        <v>3</v>
      </c>
      <c r="E17" s="327">
        <f>F17+G17</f>
        <v>9</v>
      </c>
      <c r="F17" s="327">
        <v>6</v>
      </c>
      <c r="G17" s="327">
        <v>3</v>
      </c>
      <c r="H17" s="327">
        <v>118</v>
      </c>
      <c r="I17" s="327">
        <v>51</v>
      </c>
      <c r="J17" s="327">
        <f>K17+L17</f>
        <v>34113</v>
      </c>
      <c r="K17" s="327">
        <v>10498</v>
      </c>
      <c r="L17" s="327">
        <v>23615</v>
      </c>
      <c r="M17" s="24" t="s">
        <v>28</v>
      </c>
      <c r="N17" s="24" t="s">
        <v>28</v>
      </c>
    </row>
    <row r="18" spans="1:14" ht="42" customHeight="1">
      <c r="A18" s="153" t="s">
        <v>262</v>
      </c>
      <c r="B18" s="328">
        <f>C18+D18</f>
        <v>5</v>
      </c>
      <c r="C18" s="327">
        <v>2</v>
      </c>
      <c r="D18" s="327">
        <v>3</v>
      </c>
      <c r="E18" s="327">
        <f>F18+G18</f>
        <v>21</v>
      </c>
      <c r="F18" s="327">
        <v>18</v>
      </c>
      <c r="G18" s="327">
        <v>3</v>
      </c>
      <c r="H18" s="327">
        <v>78</v>
      </c>
      <c r="I18" s="327">
        <v>87</v>
      </c>
      <c r="J18" s="327">
        <v>21703</v>
      </c>
      <c r="K18" s="327">
        <v>3360</v>
      </c>
      <c r="L18" s="327">
        <v>18343</v>
      </c>
      <c r="M18" s="24" t="s">
        <v>28</v>
      </c>
      <c r="N18" s="24" t="s">
        <v>28</v>
      </c>
    </row>
    <row r="19" spans="1:14" ht="42" customHeight="1" thickBot="1">
      <c r="A19" s="235" t="s">
        <v>644</v>
      </c>
      <c r="B19" s="341">
        <v>24</v>
      </c>
      <c r="C19" s="341">
        <v>23</v>
      </c>
      <c r="D19" s="341">
        <v>1</v>
      </c>
      <c r="E19" s="341">
        <v>35</v>
      </c>
      <c r="F19" s="341">
        <v>28</v>
      </c>
      <c r="G19" s="341">
        <v>7</v>
      </c>
      <c r="H19" s="341">
        <v>229</v>
      </c>
      <c r="I19" s="341">
        <v>110</v>
      </c>
      <c r="J19" s="341">
        <v>39521</v>
      </c>
      <c r="K19" s="341">
        <v>8764</v>
      </c>
      <c r="L19" s="341">
        <v>30757</v>
      </c>
      <c r="M19" s="231" t="s">
        <v>697</v>
      </c>
      <c r="N19" s="231" t="s">
        <v>28</v>
      </c>
    </row>
    <row r="20" ht="13.5"/>
    <row r="21" ht="13.5"/>
    <row r="22" ht="13.5"/>
    <row r="23" ht="13.5"/>
    <row r="24" ht="13.5"/>
    <row r="25" ht="13.5"/>
  </sheetData>
  <sheetProtection selectLockedCells="1" selectUnlockedCells="1"/>
  <mergeCells count="18">
    <mergeCell ref="I7:I8"/>
    <mergeCell ref="H5:H6"/>
    <mergeCell ref="M6:N6"/>
    <mergeCell ref="J5:L5"/>
    <mergeCell ref="J6:L6"/>
    <mergeCell ref="B5:D5"/>
    <mergeCell ref="B6:D6"/>
    <mergeCell ref="E6:G6"/>
    <mergeCell ref="A7:A8"/>
    <mergeCell ref="A4:A6"/>
    <mergeCell ref="I5:I6"/>
    <mergeCell ref="E5:G5"/>
    <mergeCell ref="B4:G4"/>
    <mergeCell ref="A2:G2"/>
    <mergeCell ref="H4:N4"/>
    <mergeCell ref="H2:N2"/>
    <mergeCell ref="H7:H8"/>
    <mergeCell ref="M5:N5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9"/>
  <sheetViews>
    <sheetView showGridLines="0" view="pageBreakPreview" zoomScale="85" zoomScaleNormal="120" zoomScaleSheetLayoutView="85" zoomScalePageLayoutView="0" workbookViewId="0" topLeftCell="A1">
      <selection activeCell="AH8" sqref="AH8"/>
    </sheetView>
  </sheetViews>
  <sheetFormatPr defaultColWidth="9.00390625" defaultRowHeight="16.5"/>
  <cols>
    <col min="1" max="1" width="16.125" style="60" customWidth="1"/>
    <col min="2" max="2" width="6.625" style="60" customWidth="1"/>
    <col min="3" max="4" width="4.625" style="60" customWidth="1"/>
    <col min="5" max="5" width="5.125" style="60" customWidth="1"/>
    <col min="6" max="7" width="4.625" style="60" customWidth="1"/>
    <col min="8" max="8" width="5.125" style="60" customWidth="1"/>
    <col min="9" max="10" width="4.625" style="60" customWidth="1"/>
    <col min="11" max="11" width="5.125" style="60" customWidth="1"/>
    <col min="12" max="13" width="4.625" style="60" customWidth="1"/>
    <col min="14" max="14" width="5.125" style="60" customWidth="1"/>
    <col min="15" max="15" width="4.125" style="60" customWidth="1"/>
    <col min="16" max="16" width="4.625" style="60" customWidth="1"/>
    <col min="17" max="17" width="5.125" style="60" customWidth="1"/>
    <col min="18" max="18" width="4.125" style="64" customWidth="1"/>
    <col min="19" max="19" width="4.625" style="60" customWidth="1"/>
    <col min="20" max="20" width="5.125" style="60" customWidth="1"/>
    <col min="21" max="21" width="4.125" style="60" customWidth="1"/>
    <col min="22" max="22" width="4.625" style="60" customWidth="1"/>
    <col min="23" max="23" width="5.125" style="60" customWidth="1"/>
    <col min="24" max="24" width="4.125" style="60" customWidth="1"/>
    <col min="25" max="25" width="4.625" style="60" customWidth="1"/>
    <col min="26" max="26" width="5.125" style="60" customWidth="1"/>
    <col min="27" max="27" width="4.125" style="60" customWidth="1"/>
    <col min="28" max="28" width="4.625" style="60" customWidth="1"/>
    <col min="29" max="29" width="5.125" style="64" customWidth="1"/>
    <col min="30" max="16384" width="9.00390625" style="60" customWidth="1"/>
  </cols>
  <sheetData>
    <row r="1" spans="1:29" s="66" customFormat="1" ht="18" customHeight="1">
      <c r="A1" s="68" t="s">
        <v>114</v>
      </c>
      <c r="B1" s="68"/>
      <c r="L1" s="68"/>
      <c r="M1" s="68"/>
      <c r="N1" s="68"/>
      <c r="R1" s="67"/>
      <c r="S1" s="68"/>
      <c r="T1" s="68"/>
      <c r="U1" s="68"/>
      <c r="V1" s="68"/>
      <c r="W1" s="68"/>
      <c r="X1" s="68"/>
      <c r="Y1" s="68"/>
      <c r="Z1" s="68"/>
      <c r="AA1" s="68"/>
      <c r="AB1" s="68"/>
      <c r="AC1" s="15" t="s">
        <v>90</v>
      </c>
    </row>
    <row r="2" spans="1:29" s="65" customFormat="1" ht="24.75" customHeight="1">
      <c r="A2" s="604" t="s">
        <v>253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 t="s">
        <v>108</v>
      </c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</row>
    <row r="3" spans="1:29" s="68" customFormat="1" ht="13.5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 t="s">
        <v>248</v>
      </c>
      <c r="N3" s="154"/>
      <c r="O3" s="154"/>
      <c r="P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 t="s">
        <v>52</v>
      </c>
    </row>
    <row r="4" spans="1:30" s="63" customFormat="1" ht="23.25" customHeight="1">
      <c r="A4" s="607" t="s">
        <v>504</v>
      </c>
      <c r="B4" s="625" t="s">
        <v>249</v>
      </c>
      <c r="C4" s="610" t="s">
        <v>430</v>
      </c>
      <c r="D4" s="611"/>
      <c r="E4" s="612"/>
      <c r="F4" s="630" t="s">
        <v>431</v>
      </c>
      <c r="G4" s="631"/>
      <c r="H4" s="631"/>
      <c r="I4" s="631"/>
      <c r="J4" s="631"/>
      <c r="K4" s="631"/>
      <c r="L4" s="631"/>
      <c r="M4" s="631"/>
      <c r="N4" s="615" t="s">
        <v>22</v>
      </c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6"/>
      <c r="AD4" s="98"/>
    </row>
    <row r="5" spans="1:30" s="63" customFormat="1" ht="23.25" customHeight="1">
      <c r="A5" s="608"/>
      <c r="B5" s="626"/>
      <c r="C5" s="613"/>
      <c r="D5" s="614"/>
      <c r="E5" s="605"/>
      <c r="F5" s="621" t="s">
        <v>432</v>
      </c>
      <c r="G5" s="622"/>
      <c r="H5" s="618"/>
      <c r="I5" s="621" t="s">
        <v>433</v>
      </c>
      <c r="J5" s="622"/>
      <c r="K5" s="618"/>
      <c r="L5" s="621" t="s">
        <v>434</v>
      </c>
      <c r="M5" s="622"/>
      <c r="N5" s="619" t="s">
        <v>38</v>
      </c>
      <c r="O5" s="621" t="s">
        <v>435</v>
      </c>
      <c r="P5" s="622"/>
      <c r="Q5" s="618"/>
      <c r="R5" s="618" t="s">
        <v>436</v>
      </c>
      <c r="S5" s="618"/>
      <c r="T5" s="618"/>
      <c r="U5" s="633" t="s">
        <v>437</v>
      </c>
      <c r="V5" s="633"/>
      <c r="W5" s="633"/>
      <c r="X5" s="618" t="s">
        <v>438</v>
      </c>
      <c r="Y5" s="618"/>
      <c r="Z5" s="618"/>
      <c r="AA5" s="605" t="s">
        <v>226</v>
      </c>
      <c r="AB5" s="605"/>
      <c r="AC5" s="606"/>
      <c r="AD5" s="98"/>
    </row>
    <row r="6" spans="1:30" s="63" customFormat="1" ht="25.5" customHeight="1">
      <c r="A6" s="608"/>
      <c r="B6" s="626" t="s">
        <v>47</v>
      </c>
      <c r="C6" s="629" t="s">
        <v>1</v>
      </c>
      <c r="D6" s="624"/>
      <c r="E6" s="628"/>
      <c r="F6" s="623" t="s">
        <v>2</v>
      </c>
      <c r="G6" s="624"/>
      <c r="H6" s="628"/>
      <c r="I6" s="623" t="s">
        <v>51</v>
      </c>
      <c r="J6" s="624"/>
      <c r="K6" s="628"/>
      <c r="L6" s="623"/>
      <c r="M6" s="624"/>
      <c r="N6" s="620"/>
      <c r="O6" s="635" t="s">
        <v>111</v>
      </c>
      <c r="P6" s="624"/>
      <c r="Q6" s="628"/>
      <c r="R6" s="620" t="s">
        <v>49</v>
      </c>
      <c r="S6" s="628"/>
      <c r="T6" s="628"/>
      <c r="U6" s="617" t="s">
        <v>110</v>
      </c>
      <c r="V6" s="617"/>
      <c r="W6" s="617"/>
      <c r="X6" s="632" t="s">
        <v>50</v>
      </c>
      <c r="Y6" s="617"/>
      <c r="Z6" s="617"/>
      <c r="AA6" s="617" t="s">
        <v>7</v>
      </c>
      <c r="AB6" s="617"/>
      <c r="AC6" s="634"/>
      <c r="AD6" s="98"/>
    </row>
    <row r="7" spans="1:30" s="63" customFormat="1" ht="15.75" customHeight="1">
      <c r="A7" s="608"/>
      <c r="B7" s="626"/>
      <c r="C7" s="156" t="s">
        <v>250</v>
      </c>
      <c r="D7" s="157" t="s">
        <v>251</v>
      </c>
      <c r="E7" s="113" t="s">
        <v>252</v>
      </c>
      <c r="F7" s="113" t="s">
        <v>406</v>
      </c>
      <c r="G7" s="113" t="s">
        <v>251</v>
      </c>
      <c r="H7" s="113" t="s">
        <v>252</v>
      </c>
      <c r="I7" s="113" t="s">
        <v>406</v>
      </c>
      <c r="J7" s="113" t="s">
        <v>251</v>
      </c>
      <c r="K7" s="113" t="s">
        <v>252</v>
      </c>
      <c r="L7" s="113" t="s">
        <v>406</v>
      </c>
      <c r="M7" s="113" t="s">
        <v>251</v>
      </c>
      <c r="N7" s="112" t="s">
        <v>252</v>
      </c>
      <c r="O7" s="113" t="s">
        <v>406</v>
      </c>
      <c r="P7" s="113" t="s">
        <v>251</v>
      </c>
      <c r="Q7" s="113" t="s">
        <v>252</v>
      </c>
      <c r="R7" s="113" t="s">
        <v>406</v>
      </c>
      <c r="S7" s="113" t="s">
        <v>251</v>
      </c>
      <c r="T7" s="113" t="s">
        <v>252</v>
      </c>
      <c r="U7" s="113" t="s">
        <v>406</v>
      </c>
      <c r="V7" s="113" t="s">
        <v>251</v>
      </c>
      <c r="W7" s="113" t="s">
        <v>252</v>
      </c>
      <c r="X7" s="113" t="s">
        <v>406</v>
      </c>
      <c r="Y7" s="113" t="s">
        <v>251</v>
      </c>
      <c r="Z7" s="113" t="s">
        <v>252</v>
      </c>
      <c r="AA7" s="113" t="s">
        <v>406</v>
      </c>
      <c r="AB7" s="157" t="s">
        <v>251</v>
      </c>
      <c r="AC7" s="158" t="s">
        <v>252</v>
      </c>
      <c r="AD7" s="98"/>
    </row>
    <row r="8" spans="1:30" s="63" customFormat="1" ht="27.75" customHeight="1" thickBot="1">
      <c r="A8" s="609"/>
      <c r="B8" s="627"/>
      <c r="C8" s="2" t="s">
        <v>2</v>
      </c>
      <c r="D8" s="3" t="s">
        <v>44</v>
      </c>
      <c r="E8" s="3" t="s">
        <v>48</v>
      </c>
      <c r="F8" s="4" t="s">
        <v>2</v>
      </c>
      <c r="G8" s="3" t="s">
        <v>44</v>
      </c>
      <c r="H8" s="3" t="s">
        <v>48</v>
      </c>
      <c r="I8" s="4" t="s">
        <v>2</v>
      </c>
      <c r="J8" s="3" t="s">
        <v>44</v>
      </c>
      <c r="K8" s="3" t="s">
        <v>48</v>
      </c>
      <c r="L8" s="4" t="s">
        <v>2</v>
      </c>
      <c r="M8" s="3" t="s">
        <v>44</v>
      </c>
      <c r="N8" s="105" t="s">
        <v>48</v>
      </c>
      <c r="O8" s="4" t="s">
        <v>2</v>
      </c>
      <c r="P8" s="3" t="s">
        <v>44</v>
      </c>
      <c r="Q8" s="3" t="s">
        <v>48</v>
      </c>
      <c r="R8" s="5" t="s">
        <v>2</v>
      </c>
      <c r="S8" s="3" t="s">
        <v>44</v>
      </c>
      <c r="T8" s="3" t="s">
        <v>48</v>
      </c>
      <c r="U8" s="4" t="s">
        <v>2</v>
      </c>
      <c r="V8" s="3" t="s">
        <v>44</v>
      </c>
      <c r="W8" s="3" t="s">
        <v>48</v>
      </c>
      <c r="X8" s="5" t="s">
        <v>2</v>
      </c>
      <c r="Y8" s="3" t="s">
        <v>44</v>
      </c>
      <c r="Z8" s="3" t="s">
        <v>48</v>
      </c>
      <c r="AA8" s="5" t="s">
        <v>2</v>
      </c>
      <c r="AB8" s="3" t="s">
        <v>44</v>
      </c>
      <c r="AC8" s="102" t="s">
        <v>48</v>
      </c>
      <c r="AD8" s="98"/>
    </row>
    <row r="9" spans="1:29" s="62" customFormat="1" ht="19.5" customHeight="1">
      <c r="A9" s="207" t="s">
        <v>408</v>
      </c>
      <c r="B9" s="99">
        <v>194</v>
      </c>
      <c r="C9" s="70">
        <f>D9+E9</f>
        <v>5910</v>
      </c>
      <c r="D9" s="70">
        <f>SUM(G9,'13-7 續'!C9)</f>
        <v>3921</v>
      </c>
      <c r="E9" s="70">
        <f>SUM(H9,'13-7 續'!D9)</f>
        <v>1989</v>
      </c>
      <c r="F9" s="70">
        <v>1994</v>
      </c>
      <c r="G9" s="70">
        <v>1228</v>
      </c>
      <c r="H9" s="70">
        <v>766</v>
      </c>
      <c r="I9" s="70">
        <v>1124</v>
      </c>
      <c r="J9" s="70">
        <v>855</v>
      </c>
      <c r="K9" s="70">
        <v>269</v>
      </c>
      <c r="L9" s="70">
        <v>17</v>
      </c>
      <c r="M9" s="70">
        <v>6</v>
      </c>
      <c r="N9" s="70">
        <v>11</v>
      </c>
      <c r="O9" s="70">
        <v>239</v>
      </c>
      <c r="P9" s="70">
        <v>97</v>
      </c>
      <c r="Q9" s="70">
        <v>142</v>
      </c>
      <c r="R9" s="70">
        <v>51</v>
      </c>
      <c r="S9" s="70">
        <v>13</v>
      </c>
      <c r="T9" s="70">
        <v>38</v>
      </c>
      <c r="U9" s="70">
        <v>40</v>
      </c>
      <c r="V9" s="70">
        <v>6</v>
      </c>
      <c r="W9" s="70">
        <v>34</v>
      </c>
      <c r="X9" s="70">
        <v>73</v>
      </c>
      <c r="Y9" s="70">
        <v>29</v>
      </c>
      <c r="Z9" s="70">
        <v>44</v>
      </c>
      <c r="AA9" s="70">
        <v>450</v>
      </c>
      <c r="AB9" s="70">
        <v>222</v>
      </c>
      <c r="AC9" s="70">
        <v>228</v>
      </c>
    </row>
    <row r="10" spans="1:29" s="62" customFormat="1" ht="19.5" customHeight="1">
      <c r="A10" s="207" t="s">
        <v>409</v>
      </c>
      <c r="B10" s="99">
        <v>191</v>
      </c>
      <c r="C10" s="70">
        <f aca="true" t="shared" si="0" ref="C10:C18">D10+E10</f>
        <v>6328</v>
      </c>
      <c r="D10" s="70">
        <f>SUM(G10,'13-7 續'!C10)</f>
        <v>4298</v>
      </c>
      <c r="E10" s="70">
        <f>SUM(H10,'13-7 續'!D10)</f>
        <v>2030</v>
      </c>
      <c r="F10" s="70">
        <v>2576</v>
      </c>
      <c r="G10" s="70">
        <v>1465</v>
      </c>
      <c r="H10" s="70">
        <v>1111</v>
      </c>
      <c r="I10" s="70">
        <v>1023</v>
      </c>
      <c r="J10" s="70">
        <v>618</v>
      </c>
      <c r="K10" s="70">
        <v>405</v>
      </c>
      <c r="L10" s="70">
        <v>80</v>
      </c>
      <c r="M10" s="70">
        <v>32</v>
      </c>
      <c r="N10" s="70">
        <v>48</v>
      </c>
      <c r="O10" s="70">
        <v>291</v>
      </c>
      <c r="P10" s="70">
        <v>123</v>
      </c>
      <c r="Q10" s="70">
        <v>168</v>
      </c>
      <c r="R10" s="70">
        <v>92</v>
      </c>
      <c r="S10" s="70">
        <v>36</v>
      </c>
      <c r="T10" s="70">
        <v>56</v>
      </c>
      <c r="U10" s="70">
        <v>40</v>
      </c>
      <c r="V10" s="70">
        <v>8</v>
      </c>
      <c r="W10" s="70">
        <v>32</v>
      </c>
      <c r="X10" s="70">
        <v>170</v>
      </c>
      <c r="Y10" s="70">
        <v>81</v>
      </c>
      <c r="Z10" s="70">
        <v>89</v>
      </c>
      <c r="AA10" s="70">
        <v>880</v>
      </c>
      <c r="AB10" s="70">
        <v>567</v>
      </c>
      <c r="AC10" s="70">
        <v>313</v>
      </c>
    </row>
    <row r="11" spans="1:29" s="62" customFormat="1" ht="19.5" customHeight="1">
      <c r="A11" s="207" t="s">
        <v>410</v>
      </c>
      <c r="B11" s="99">
        <v>194</v>
      </c>
      <c r="C11" s="70">
        <f t="shared" si="0"/>
        <v>6876</v>
      </c>
      <c r="D11" s="70">
        <f>SUM(G11,'13-7 續'!C11)</f>
        <v>4978</v>
      </c>
      <c r="E11" s="70">
        <f>SUM(H11,'13-7 續'!D11)</f>
        <v>1898</v>
      </c>
      <c r="F11" s="70">
        <v>3186</v>
      </c>
      <c r="G11" s="70">
        <v>2141</v>
      </c>
      <c r="H11" s="70">
        <v>1045</v>
      </c>
      <c r="I11" s="70">
        <v>1043</v>
      </c>
      <c r="J11" s="70">
        <v>755</v>
      </c>
      <c r="K11" s="70">
        <v>288</v>
      </c>
      <c r="L11" s="70">
        <v>97</v>
      </c>
      <c r="M11" s="70">
        <v>58</v>
      </c>
      <c r="N11" s="70">
        <v>39</v>
      </c>
      <c r="O11" s="70">
        <v>378</v>
      </c>
      <c r="P11" s="70">
        <v>239</v>
      </c>
      <c r="Q11" s="70">
        <v>139</v>
      </c>
      <c r="R11" s="70">
        <v>93</v>
      </c>
      <c r="S11" s="70">
        <v>44</v>
      </c>
      <c r="T11" s="70">
        <v>49</v>
      </c>
      <c r="U11" s="70">
        <v>72</v>
      </c>
      <c r="V11" s="70">
        <v>25</v>
      </c>
      <c r="W11" s="70">
        <v>47</v>
      </c>
      <c r="X11" s="70">
        <v>223</v>
      </c>
      <c r="Y11" s="70">
        <v>128</v>
      </c>
      <c r="Z11" s="70">
        <v>95</v>
      </c>
      <c r="AA11" s="70">
        <v>1280</v>
      </c>
      <c r="AB11" s="70">
        <v>892</v>
      </c>
      <c r="AC11" s="70">
        <v>388</v>
      </c>
    </row>
    <row r="12" spans="1:29" s="62" customFormat="1" ht="19.5" customHeight="1">
      <c r="A12" s="207" t="s">
        <v>411</v>
      </c>
      <c r="B12" s="99">
        <v>194</v>
      </c>
      <c r="C12" s="70">
        <f t="shared" si="0"/>
        <v>6962</v>
      </c>
      <c r="D12" s="70">
        <f>SUM(G12,'13-7 續'!C12)</f>
        <v>5101</v>
      </c>
      <c r="E12" s="70">
        <f>SUM(H12,'13-7 續'!D12)</f>
        <v>1861</v>
      </c>
      <c r="F12" s="70">
        <v>1994</v>
      </c>
      <c r="G12" s="70">
        <v>1250</v>
      </c>
      <c r="H12" s="70">
        <v>744</v>
      </c>
      <c r="I12" s="70">
        <v>976</v>
      </c>
      <c r="J12" s="70">
        <v>649</v>
      </c>
      <c r="K12" s="70">
        <v>327</v>
      </c>
      <c r="L12" s="70">
        <v>49</v>
      </c>
      <c r="M12" s="70">
        <v>26</v>
      </c>
      <c r="N12" s="70">
        <v>23</v>
      </c>
      <c r="O12" s="70">
        <v>330</v>
      </c>
      <c r="P12" s="70">
        <v>173</v>
      </c>
      <c r="Q12" s="70">
        <v>157</v>
      </c>
      <c r="R12" s="70">
        <v>123</v>
      </c>
      <c r="S12" s="70">
        <v>62</v>
      </c>
      <c r="T12" s="70">
        <v>61</v>
      </c>
      <c r="U12" s="70">
        <v>67</v>
      </c>
      <c r="V12" s="70">
        <v>33</v>
      </c>
      <c r="W12" s="70">
        <v>34</v>
      </c>
      <c r="X12" s="70">
        <v>159</v>
      </c>
      <c r="Y12" s="70">
        <v>109</v>
      </c>
      <c r="Z12" s="70">
        <v>50</v>
      </c>
      <c r="AA12" s="70">
        <v>290</v>
      </c>
      <c r="AB12" s="70">
        <v>198</v>
      </c>
      <c r="AC12" s="70">
        <v>92</v>
      </c>
    </row>
    <row r="13" spans="1:29" s="62" customFormat="1" ht="19.5" customHeight="1">
      <c r="A13" s="207" t="s">
        <v>412</v>
      </c>
      <c r="B13" s="99">
        <v>193</v>
      </c>
      <c r="C13" s="70">
        <f t="shared" si="0"/>
        <v>8321</v>
      </c>
      <c r="D13" s="70">
        <f>SUM(G13,'13-7 續'!C13)</f>
        <v>6068</v>
      </c>
      <c r="E13" s="70">
        <f>SUM(H13,'13-7 續'!D13)</f>
        <v>2253</v>
      </c>
      <c r="F13" s="70">
        <v>2556</v>
      </c>
      <c r="G13" s="70">
        <v>1545</v>
      </c>
      <c r="H13" s="70">
        <v>1011</v>
      </c>
      <c r="I13" s="70">
        <v>1292</v>
      </c>
      <c r="J13" s="70">
        <v>886</v>
      </c>
      <c r="K13" s="70">
        <v>406</v>
      </c>
      <c r="L13" s="70">
        <v>52</v>
      </c>
      <c r="M13" s="70">
        <v>27</v>
      </c>
      <c r="N13" s="70">
        <v>25</v>
      </c>
      <c r="O13" s="70">
        <v>314</v>
      </c>
      <c r="P13" s="70">
        <v>125</v>
      </c>
      <c r="Q13" s="70">
        <v>189</v>
      </c>
      <c r="R13" s="70">
        <v>82</v>
      </c>
      <c r="S13" s="70">
        <v>34</v>
      </c>
      <c r="T13" s="70">
        <v>48</v>
      </c>
      <c r="U13" s="70">
        <v>21</v>
      </c>
      <c r="V13" s="70">
        <v>4</v>
      </c>
      <c r="W13" s="70">
        <v>17</v>
      </c>
      <c r="X13" s="70">
        <v>131</v>
      </c>
      <c r="Y13" s="70">
        <v>67</v>
      </c>
      <c r="Z13" s="70">
        <v>64</v>
      </c>
      <c r="AA13" s="70">
        <v>664</v>
      </c>
      <c r="AB13" s="70">
        <v>402</v>
      </c>
      <c r="AC13" s="70">
        <v>262</v>
      </c>
    </row>
    <row r="14" spans="1:29" s="62" customFormat="1" ht="19.5" customHeight="1">
      <c r="A14" s="207" t="s">
        <v>413</v>
      </c>
      <c r="B14" s="99">
        <v>194</v>
      </c>
      <c r="C14" s="70">
        <f t="shared" si="0"/>
        <v>8901</v>
      </c>
      <c r="D14" s="70">
        <f>SUM(G14,'13-7 續'!C14)</f>
        <v>6765</v>
      </c>
      <c r="E14" s="70">
        <f>SUM(H14,'13-7 續'!D14)</f>
        <v>2136</v>
      </c>
      <c r="F14" s="70">
        <v>3298</v>
      </c>
      <c r="G14" s="70">
        <v>2416</v>
      </c>
      <c r="H14" s="70">
        <v>882</v>
      </c>
      <c r="I14" s="70">
        <v>2293</v>
      </c>
      <c r="J14" s="70">
        <v>1794</v>
      </c>
      <c r="K14" s="70">
        <v>499</v>
      </c>
      <c r="L14" s="70">
        <v>86</v>
      </c>
      <c r="M14" s="70">
        <v>55</v>
      </c>
      <c r="N14" s="70">
        <v>31</v>
      </c>
      <c r="O14" s="70">
        <v>325</v>
      </c>
      <c r="P14" s="70">
        <v>177</v>
      </c>
      <c r="Q14" s="70">
        <v>148</v>
      </c>
      <c r="R14" s="70">
        <v>39</v>
      </c>
      <c r="S14" s="70">
        <v>23</v>
      </c>
      <c r="T14" s="70">
        <v>16</v>
      </c>
      <c r="U14" s="70">
        <v>30</v>
      </c>
      <c r="V14" s="70">
        <v>12</v>
      </c>
      <c r="W14" s="70">
        <v>18</v>
      </c>
      <c r="X14" s="70">
        <v>184</v>
      </c>
      <c r="Y14" s="70">
        <v>144</v>
      </c>
      <c r="Z14" s="70">
        <v>40</v>
      </c>
      <c r="AA14" s="70">
        <v>341</v>
      </c>
      <c r="AB14" s="70">
        <v>211</v>
      </c>
      <c r="AC14" s="70">
        <v>130</v>
      </c>
    </row>
    <row r="15" spans="1:29" s="62" customFormat="1" ht="19.5" customHeight="1">
      <c r="A15" s="207" t="s">
        <v>414</v>
      </c>
      <c r="B15" s="99">
        <v>194</v>
      </c>
      <c r="C15" s="70">
        <f t="shared" si="0"/>
        <v>8961</v>
      </c>
      <c r="D15" s="70">
        <f>SUM(G15,'13-7 續'!C15)</f>
        <v>6771</v>
      </c>
      <c r="E15" s="70">
        <f>SUM(H15,'13-7 續'!D15)</f>
        <v>2190</v>
      </c>
      <c r="F15" s="70">
        <v>3143</v>
      </c>
      <c r="G15" s="70">
        <v>2215</v>
      </c>
      <c r="H15" s="70">
        <v>928</v>
      </c>
      <c r="I15" s="70">
        <v>1670</v>
      </c>
      <c r="J15" s="70">
        <v>1260</v>
      </c>
      <c r="K15" s="70">
        <v>410</v>
      </c>
      <c r="L15" s="70">
        <v>96</v>
      </c>
      <c r="M15" s="70">
        <v>68</v>
      </c>
      <c r="N15" s="70">
        <v>28</v>
      </c>
      <c r="O15" s="70">
        <v>543</v>
      </c>
      <c r="P15" s="70">
        <v>339</v>
      </c>
      <c r="Q15" s="70">
        <v>204</v>
      </c>
      <c r="R15" s="70">
        <v>46</v>
      </c>
      <c r="S15" s="70">
        <v>26</v>
      </c>
      <c r="T15" s="70">
        <v>20</v>
      </c>
      <c r="U15" s="70">
        <v>33</v>
      </c>
      <c r="V15" s="70">
        <v>14</v>
      </c>
      <c r="W15" s="70">
        <v>19</v>
      </c>
      <c r="X15" s="70">
        <v>164</v>
      </c>
      <c r="Y15" s="70">
        <v>112</v>
      </c>
      <c r="Z15" s="70">
        <v>52</v>
      </c>
      <c r="AA15" s="70">
        <v>591</v>
      </c>
      <c r="AB15" s="70">
        <v>396</v>
      </c>
      <c r="AC15" s="70">
        <v>195</v>
      </c>
    </row>
    <row r="16" spans="1:29" s="62" customFormat="1" ht="19.5" customHeight="1">
      <c r="A16" s="207" t="s">
        <v>415</v>
      </c>
      <c r="B16" s="99">
        <v>194</v>
      </c>
      <c r="C16" s="70">
        <f t="shared" si="0"/>
        <v>9311</v>
      </c>
      <c r="D16" s="70">
        <f>SUM(G16,'13-7 續'!C16)</f>
        <v>7157</v>
      </c>
      <c r="E16" s="70">
        <f>SUM(H16,'13-7 續'!D16)</f>
        <v>2154</v>
      </c>
      <c r="F16" s="70">
        <v>3154</v>
      </c>
      <c r="G16" s="70">
        <v>2321</v>
      </c>
      <c r="H16" s="70">
        <v>833</v>
      </c>
      <c r="I16" s="70">
        <v>1780</v>
      </c>
      <c r="J16" s="70">
        <v>1331</v>
      </c>
      <c r="K16" s="70">
        <v>449</v>
      </c>
      <c r="L16" s="70">
        <v>95</v>
      </c>
      <c r="M16" s="70">
        <v>57</v>
      </c>
      <c r="N16" s="70">
        <v>38</v>
      </c>
      <c r="O16" s="70">
        <v>500</v>
      </c>
      <c r="P16" s="70">
        <v>347</v>
      </c>
      <c r="Q16" s="70">
        <v>153</v>
      </c>
      <c r="R16" s="70">
        <v>49</v>
      </c>
      <c r="S16" s="70">
        <v>36</v>
      </c>
      <c r="T16" s="70">
        <v>13</v>
      </c>
      <c r="U16" s="70">
        <v>23</v>
      </c>
      <c r="V16" s="70">
        <v>14</v>
      </c>
      <c r="W16" s="70">
        <v>11</v>
      </c>
      <c r="X16" s="70">
        <v>139</v>
      </c>
      <c r="Y16" s="70">
        <v>103</v>
      </c>
      <c r="Z16" s="70">
        <v>46</v>
      </c>
      <c r="AA16" s="70">
        <v>552</v>
      </c>
      <c r="AB16" s="70">
        <v>433</v>
      </c>
      <c r="AC16" s="70">
        <v>123</v>
      </c>
    </row>
    <row r="17" spans="1:29" s="62" customFormat="1" ht="19.5" customHeight="1">
      <c r="A17" s="207" t="s">
        <v>416</v>
      </c>
      <c r="B17" s="99">
        <v>191</v>
      </c>
      <c r="C17" s="70">
        <f t="shared" si="0"/>
        <v>9842</v>
      </c>
      <c r="D17" s="70">
        <f>SUM(G17,'13-7 續'!C17)</f>
        <v>7517</v>
      </c>
      <c r="E17" s="70">
        <f>SUM(H17,'13-7 續'!D17)</f>
        <v>2325</v>
      </c>
      <c r="F17" s="13">
        <v>2960</v>
      </c>
      <c r="G17" s="13">
        <v>2065</v>
      </c>
      <c r="H17" s="13">
        <v>895</v>
      </c>
      <c r="I17" s="13">
        <v>1879</v>
      </c>
      <c r="J17" s="13">
        <v>1357</v>
      </c>
      <c r="K17" s="13">
        <v>522</v>
      </c>
      <c r="L17" s="13">
        <v>100</v>
      </c>
      <c r="M17" s="13">
        <v>63</v>
      </c>
      <c r="N17" s="13">
        <v>37</v>
      </c>
      <c r="O17" s="13">
        <v>559</v>
      </c>
      <c r="P17" s="13">
        <v>384</v>
      </c>
      <c r="Q17" s="13">
        <v>175</v>
      </c>
      <c r="R17" s="13">
        <v>39</v>
      </c>
      <c r="S17" s="13">
        <v>17</v>
      </c>
      <c r="T17" s="13">
        <v>22</v>
      </c>
      <c r="U17" s="13">
        <v>15</v>
      </c>
      <c r="V17" s="13">
        <v>5</v>
      </c>
      <c r="W17" s="13">
        <v>10</v>
      </c>
      <c r="X17" s="13">
        <v>108</v>
      </c>
      <c r="Y17" s="13">
        <v>59</v>
      </c>
      <c r="Z17" s="13">
        <v>49</v>
      </c>
      <c r="AA17" s="13">
        <v>260</v>
      </c>
      <c r="AB17" s="13">
        <v>180</v>
      </c>
      <c r="AC17" s="13">
        <v>80</v>
      </c>
    </row>
    <row r="18" spans="1:30" s="62" customFormat="1" ht="19.5" customHeight="1">
      <c r="A18" s="207" t="s">
        <v>473</v>
      </c>
      <c r="B18" s="99">
        <f>SUM(B19:B31)</f>
        <v>192</v>
      </c>
      <c r="C18" s="70">
        <f t="shared" si="0"/>
        <v>9980</v>
      </c>
      <c r="D18" s="70">
        <f>SUM(G18,'13-7 續'!C18)</f>
        <v>7271</v>
      </c>
      <c r="E18" s="70">
        <f>SUM(H18,'13-7 續'!D18)</f>
        <v>2709</v>
      </c>
      <c r="F18" s="70">
        <f>SUM(G18:H18)</f>
        <v>2620</v>
      </c>
      <c r="G18" s="70">
        <f>SUM(J18,M18,P18,S18,V18,Y18,AB18)</f>
        <v>1626</v>
      </c>
      <c r="H18" s="70">
        <f>SUM(K18,N18,Q18,T18,W18,Z18,AC18)</f>
        <v>994</v>
      </c>
      <c r="I18" s="13">
        <f aca="true" t="shared" si="1" ref="I18:I31">SUM(J18:K18)</f>
        <v>1813</v>
      </c>
      <c r="J18" s="70">
        <f>SUM(J19:J31)</f>
        <v>1209</v>
      </c>
      <c r="K18" s="70">
        <f>SUM(K19:K31)</f>
        <v>604</v>
      </c>
      <c r="L18" s="13">
        <f aca="true" t="shared" si="2" ref="L18:L28">SUM(M18:N18)</f>
        <v>28</v>
      </c>
      <c r="M18" s="70">
        <f>SUM(M19:M31)</f>
        <v>13</v>
      </c>
      <c r="N18" s="70">
        <f>SUM(N19:N31)</f>
        <v>15</v>
      </c>
      <c r="O18" s="13">
        <f aca="true" t="shared" si="3" ref="O18:O31">SUM(P18:Q18)</f>
        <v>259</v>
      </c>
      <c r="P18" s="70">
        <f>SUM(P19:P31)</f>
        <v>92</v>
      </c>
      <c r="Q18" s="70">
        <f>SUM(Q19:Q31)</f>
        <v>167</v>
      </c>
      <c r="R18" s="13">
        <f aca="true" t="shared" si="4" ref="R18:R30">SUM(S18:T18)</f>
        <v>30</v>
      </c>
      <c r="S18" s="70">
        <f>SUM(S19:S31)</f>
        <v>12</v>
      </c>
      <c r="T18" s="70">
        <f>SUM(T19:T31)</f>
        <v>18</v>
      </c>
      <c r="U18" s="13">
        <f aca="true" t="shared" si="5" ref="U18:U29">SUM(V18:W18)</f>
        <v>30</v>
      </c>
      <c r="V18" s="70">
        <f>SUM(V19:V31)</f>
        <v>8</v>
      </c>
      <c r="W18" s="70">
        <f>SUM(W19:W31)</f>
        <v>22</v>
      </c>
      <c r="X18" s="13">
        <f aca="true" t="shared" si="6" ref="X18:X31">SUM(Y18:Z18)</f>
        <v>21</v>
      </c>
      <c r="Y18" s="70">
        <f>SUM(Y19:Y31)</f>
        <v>14</v>
      </c>
      <c r="Z18" s="70">
        <f>SUM(Z19:Z31)</f>
        <v>7</v>
      </c>
      <c r="AA18" s="13">
        <f aca="true" t="shared" si="7" ref="AA18:AA31">SUM(AB18:AC18)</f>
        <v>439</v>
      </c>
      <c r="AB18" s="70">
        <f>SUM(AB19:AB31)</f>
        <v>278</v>
      </c>
      <c r="AC18" s="70">
        <f>SUM(AC19:AC31)</f>
        <v>161</v>
      </c>
      <c r="AD18" s="61"/>
    </row>
    <row r="19" spans="1:29" s="62" customFormat="1" ht="19.5" customHeight="1">
      <c r="A19" s="208" t="s">
        <v>417</v>
      </c>
      <c r="B19" s="100">
        <v>22</v>
      </c>
      <c r="C19" s="13">
        <f>SUM(D19:E19)</f>
        <v>1966</v>
      </c>
      <c r="D19" s="70">
        <f>SUM(G19,'13-7 續'!C19)</f>
        <v>1514</v>
      </c>
      <c r="E19" s="70">
        <f>SUM(H19,'13-7 續'!D19)</f>
        <v>452</v>
      </c>
      <c r="F19" s="70">
        <f aca="true" t="shared" si="8" ref="F19:F31">SUM(G19:H19)</f>
        <v>599</v>
      </c>
      <c r="G19" s="223">
        <f aca="true" t="shared" si="9" ref="G19:G31">SUM(J19,M19,P19,S19,V19,Y19,AB19)</f>
        <v>410</v>
      </c>
      <c r="H19" s="70">
        <f aca="true" t="shared" si="10" ref="H19:H31">SUM(K19,N19,Q19,T19,W19,Z19,AC19)</f>
        <v>189</v>
      </c>
      <c r="I19" s="13">
        <f t="shared" si="1"/>
        <v>489</v>
      </c>
      <c r="J19" s="13">
        <v>362</v>
      </c>
      <c r="K19" s="13">
        <v>127</v>
      </c>
      <c r="L19" s="13">
        <f t="shared" si="2"/>
        <v>11</v>
      </c>
      <c r="M19" s="13">
        <v>4</v>
      </c>
      <c r="N19" s="13">
        <v>7</v>
      </c>
      <c r="O19" s="13">
        <f t="shared" si="3"/>
        <v>84</v>
      </c>
      <c r="P19" s="13">
        <v>37</v>
      </c>
      <c r="Q19" s="13">
        <v>47</v>
      </c>
      <c r="R19" s="13" t="s">
        <v>477</v>
      </c>
      <c r="S19" s="13" t="s">
        <v>23</v>
      </c>
      <c r="T19" s="13" t="s">
        <v>475</v>
      </c>
      <c r="U19" s="13">
        <f t="shared" si="5"/>
        <v>14</v>
      </c>
      <c r="V19" s="13">
        <v>6</v>
      </c>
      <c r="W19" s="13">
        <v>8</v>
      </c>
      <c r="X19" s="13">
        <f t="shared" si="6"/>
        <v>1</v>
      </c>
      <c r="Y19" s="13">
        <v>1</v>
      </c>
      <c r="Z19" s="13" t="s">
        <v>23</v>
      </c>
      <c r="AA19" s="13" t="s">
        <v>477</v>
      </c>
      <c r="AB19" s="13" t="s">
        <v>476</v>
      </c>
      <c r="AC19" s="13" t="s">
        <v>475</v>
      </c>
    </row>
    <row r="20" spans="1:29" s="62" customFormat="1" ht="19.5" customHeight="1">
      <c r="A20" s="208" t="s">
        <v>418</v>
      </c>
      <c r="B20" s="100">
        <v>20</v>
      </c>
      <c r="C20" s="13">
        <f aca="true" t="shared" si="11" ref="C20:C31">SUM(D20:E20)</f>
        <v>1717</v>
      </c>
      <c r="D20" s="70">
        <f>SUM(G20,'13-7 續'!C20)</f>
        <v>1321</v>
      </c>
      <c r="E20" s="70">
        <f>SUM(H20,'13-7 續'!D20)</f>
        <v>396</v>
      </c>
      <c r="F20" s="70">
        <f t="shared" si="8"/>
        <v>239</v>
      </c>
      <c r="G20" s="70">
        <f t="shared" si="9"/>
        <v>160</v>
      </c>
      <c r="H20" s="70">
        <f t="shared" si="10"/>
        <v>79</v>
      </c>
      <c r="I20" s="13">
        <f t="shared" si="1"/>
        <v>158</v>
      </c>
      <c r="J20" s="13">
        <v>112</v>
      </c>
      <c r="K20" s="13">
        <v>46</v>
      </c>
      <c r="L20" s="13">
        <f t="shared" si="2"/>
        <v>1</v>
      </c>
      <c r="M20" s="13" t="s">
        <v>23</v>
      </c>
      <c r="N20" s="13">
        <v>1</v>
      </c>
      <c r="O20" s="13">
        <f t="shared" si="3"/>
        <v>6</v>
      </c>
      <c r="P20" s="13">
        <v>1</v>
      </c>
      <c r="Q20" s="13">
        <v>5</v>
      </c>
      <c r="R20" s="13">
        <f t="shared" si="4"/>
        <v>1</v>
      </c>
      <c r="S20" s="13" t="s">
        <v>475</v>
      </c>
      <c r="T20" s="13">
        <v>1</v>
      </c>
      <c r="U20" s="13">
        <f t="shared" si="5"/>
        <v>4</v>
      </c>
      <c r="V20" s="13" t="s">
        <v>475</v>
      </c>
      <c r="W20" s="13">
        <v>4</v>
      </c>
      <c r="X20" s="13">
        <f t="shared" si="6"/>
        <v>7</v>
      </c>
      <c r="Y20" s="13">
        <v>3</v>
      </c>
      <c r="Z20" s="13">
        <v>4</v>
      </c>
      <c r="AA20" s="13">
        <f t="shared" si="7"/>
        <v>62</v>
      </c>
      <c r="AB20" s="13">
        <v>44</v>
      </c>
      <c r="AC20" s="13">
        <v>18</v>
      </c>
    </row>
    <row r="21" spans="1:29" s="62" customFormat="1" ht="19.5" customHeight="1">
      <c r="A21" s="208" t="s">
        <v>419</v>
      </c>
      <c r="B21" s="100">
        <v>15</v>
      </c>
      <c r="C21" s="13">
        <f t="shared" si="11"/>
        <v>463</v>
      </c>
      <c r="D21" s="70">
        <f>SUM(G21,'13-7 續'!C21)</f>
        <v>355</v>
      </c>
      <c r="E21" s="70">
        <f>SUM(H21,'13-7 續'!D21)</f>
        <v>108</v>
      </c>
      <c r="F21" s="70">
        <f t="shared" si="8"/>
        <v>49</v>
      </c>
      <c r="G21" s="70">
        <f t="shared" si="9"/>
        <v>31</v>
      </c>
      <c r="H21" s="70">
        <f t="shared" si="10"/>
        <v>18</v>
      </c>
      <c r="I21" s="13">
        <f t="shared" si="1"/>
        <v>14</v>
      </c>
      <c r="J21" s="13">
        <v>8</v>
      </c>
      <c r="K21" s="13">
        <v>6</v>
      </c>
      <c r="L21" s="13" t="s">
        <v>477</v>
      </c>
      <c r="M21" s="13" t="s">
        <v>475</v>
      </c>
      <c r="N21" s="13" t="s">
        <v>475</v>
      </c>
      <c r="O21" s="13">
        <f t="shared" si="3"/>
        <v>9</v>
      </c>
      <c r="P21" s="13">
        <v>4</v>
      </c>
      <c r="Q21" s="13">
        <v>5</v>
      </c>
      <c r="R21" s="13">
        <f t="shared" si="4"/>
        <v>2</v>
      </c>
      <c r="S21" s="13">
        <v>2</v>
      </c>
      <c r="T21" s="13" t="s">
        <v>475</v>
      </c>
      <c r="U21" s="13" t="s">
        <v>477</v>
      </c>
      <c r="V21" s="13" t="s">
        <v>475</v>
      </c>
      <c r="W21" s="13" t="s">
        <v>475</v>
      </c>
      <c r="X21" s="13" t="s">
        <v>477</v>
      </c>
      <c r="Y21" s="13" t="s">
        <v>475</v>
      </c>
      <c r="Z21" s="13" t="s">
        <v>475</v>
      </c>
      <c r="AA21" s="13">
        <f t="shared" si="7"/>
        <v>24</v>
      </c>
      <c r="AB21" s="13">
        <v>17</v>
      </c>
      <c r="AC21" s="13">
        <v>7</v>
      </c>
    </row>
    <row r="22" spans="1:29" s="62" customFormat="1" ht="19.5" customHeight="1">
      <c r="A22" s="208" t="s">
        <v>420</v>
      </c>
      <c r="B22" s="100">
        <v>15</v>
      </c>
      <c r="C22" s="13">
        <f t="shared" si="11"/>
        <v>657</v>
      </c>
      <c r="D22" s="70">
        <f>SUM(G22,'13-7 續'!C22)</f>
        <v>466</v>
      </c>
      <c r="E22" s="70">
        <f>SUM(H22,'13-7 續'!D22)</f>
        <v>191</v>
      </c>
      <c r="F22" s="70">
        <f t="shared" si="8"/>
        <v>169</v>
      </c>
      <c r="G22" s="70">
        <f t="shared" si="9"/>
        <v>86</v>
      </c>
      <c r="H22" s="70">
        <f t="shared" si="10"/>
        <v>83</v>
      </c>
      <c r="I22" s="13">
        <f t="shared" si="1"/>
        <v>136</v>
      </c>
      <c r="J22" s="13">
        <v>81</v>
      </c>
      <c r="K22" s="13">
        <v>55</v>
      </c>
      <c r="L22" s="13" t="s">
        <v>477</v>
      </c>
      <c r="M22" s="13" t="s">
        <v>475</v>
      </c>
      <c r="N22" s="13" t="s">
        <v>475</v>
      </c>
      <c r="O22" s="13">
        <f t="shared" si="3"/>
        <v>20</v>
      </c>
      <c r="P22" s="13">
        <v>3</v>
      </c>
      <c r="Q22" s="13">
        <v>17</v>
      </c>
      <c r="R22" s="13">
        <f t="shared" si="4"/>
        <v>1</v>
      </c>
      <c r="S22" s="13" t="s">
        <v>475</v>
      </c>
      <c r="T22" s="13">
        <v>1</v>
      </c>
      <c r="U22" s="13">
        <f t="shared" si="5"/>
        <v>3</v>
      </c>
      <c r="V22" s="13">
        <v>1</v>
      </c>
      <c r="W22" s="13">
        <v>2</v>
      </c>
      <c r="X22" s="13" t="s">
        <v>478</v>
      </c>
      <c r="Y22" s="13" t="s">
        <v>475</v>
      </c>
      <c r="Z22" s="13" t="s">
        <v>475</v>
      </c>
      <c r="AA22" s="13">
        <f t="shared" si="7"/>
        <v>9</v>
      </c>
      <c r="AB22" s="13">
        <v>1</v>
      </c>
      <c r="AC22" s="13">
        <v>8</v>
      </c>
    </row>
    <row r="23" spans="1:29" s="62" customFormat="1" ht="19.5" customHeight="1">
      <c r="A23" s="208" t="s">
        <v>421</v>
      </c>
      <c r="B23" s="100">
        <v>14</v>
      </c>
      <c r="C23" s="13">
        <f t="shared" si="11"/>
        <v>951</v>
      </c>
      <c r="D23" s="70">
        <f>SUM(G23,'13-7 續'!C23)</f>
        <v>651</v>
      </c>
      <c r="E23" s="70">
        <f>SUM(H23,'13-7 續'!D23)</f>
        <v>300</v>
      </c>
      <c r="F23" s="70">
        <f t="shared" si="8"/>
        <v>358</v>
      </c>
      <c r="G23" s="223">
        <f t="shared" si="9"/>
        <v>226</v>
      </c>
      <c r="H23" s="70">
        <f t="shared" si="10"/>
        <v>132</v>
      </c>
      <c r="I23" s="13">
        <f t="shared" si="1"/>
        <v>341</v>
      </c>
      <c r="J23" s="13">
        <v>220</v>
      </c>
      <c r="K23" s="13">
        <v>121</v>
      </c>
      <c r="L23" s="13">
        <f t="shared" si="2"/>
        <v>1</v>
      </c>
      <c r="M23" s="13">
        <v>1</v>
      </c>
      <c r="N23" s="13" t="s">
        <v>23</v>
      </c>
      <c r="O23" s="13">
        <f t="shared" si="3"/>
        <v>13</v>
      </c>
      <c r="P23" s="13">
        <v>4</v>
      </c>
      <c r="Q23" s="13">
        <v>9</v>
      </c>
      <c r="R23" s="13">
        <f t="shared" si="4"/>
        <v>1</v>
      </c>
      <c r="S23" s="13" t="s">
        <v>475</v>
      </c>
      <c r="T23" s="13">
        <v>1</v>
      </c>
      <c r="U23" s="13">
        <f t="shared" si="5"/>
        <v>2</v>
      </c>
      <c r="V23" s="13">
        <v>1</v>
      </c>
      <c r="W23" s="13">
        <v>1</v>
      </c>
      <c r="X23" s="13" t="s">
        <v>477</v>
      </c>
      <c r="Y23" s="13" t="s">
        <v>475</v>
      </c>
      <c r="Z23" s="13" t="s">
        <v>475</v>
      </c>
      <c r="AA23" s="13" t="s">
        <v>477</v>
      </c>
      <c r="AB23" s="13" t="s">
        <v>475</v>
      </c>
      <c r="AC23" s="13" t="s">
        <v>475</v>
      </c>
    </row>
    <row r="24" spans="1:29" s="62" customFormat="1" ht="19.5" customHeight="1">
      <c r="A24" s="208" t="s">
        <v>422</v>
      </c>
      <c r="B24" s="100">
        <v>14</v>
      </c>
      <c r="C24" s="13">
        <f t="shared" si="11"/>
        <v>516</v>
      </c>
      <c r="D24" s="70">
        <f>SUM(G24,'13-7 續'!C24)</f>
        <v>342</v>
      </c>
      <c r="E24" s="70">
        <f>SUM(H24,'13-7 續'!D24)</f>
        <v>174</v>
      </c>
      <c r="F24" s="70">
        <f t="shared" si="8"/>
        <v>416</v>
      </c>
      <c r="G24" s="70">
        <f t="shared" si="9"/>
        <v>280</v>
      </c>
      <c r="H24" s="70">
        <f t="shared" si="10"/>
        <v>136</v>
      </c>
      <c r="I24" s="13">
        <f t="shared" si="1"/>
        <v>376</v>
      </c>
      <c r="J24" s="13">
        <v>257</v>
      </c>
      <c r="K24" s="13">
        <v>119</v>
      </c>
      <c r="L24" s="13">
        <f t="shared" si="2"/>
        <v>7</v>
      </c>
      <c r="M24" s="13">
        <v>4</v>
      </c>
      <c r="N24" s="13">
        <v>3</v>
      </c>
      <c r="O24" s="13">
        <f t="shared" si="3"/>
        <v>18</v>
      </c>
      <c r="P24" s="13">
        <v>10</v>
      </c>
      <c r="Q24" s="13">
        <v>8</v>
      </c>
      <c r="R24" s="13" t="s">
        <v>477</v>
      </c>
      <c r="S24" s="13" t="s">
        <v>475</v>
      </c>
      <c r="T24" s="13" t="s">
        <v>475</v>
      </c>
      <c r="U24" s="13" t="s">
        <v>477</v>
      </c>
      <c r="V24" s="13" t="s">
        <v>475</v>
      </c>
      <c r="W24" s="13" t="s">
        <v>475</v>
      </c>
      <c r="X24" s="13">
        <f t="shared" si="6"/>
        <v>1</v>
      </c>
      <c r="Y24" s="13">
        <v>1</v>
      </c>
      <c r="Z24" s="13" t="s">
        <v>475</v>
      </c>
      <c r="AA24" s="13">
        <f t="shared" si="7"/>
        <v>14</v>
      </c>
      <c r="AB24" s="13">
        <v>8</v>
      </c>
      <c r="AC24" s="13">
        <v>6</v>
      </c>
    </row>
    <row r="25" spans="1:29" s="62" customFormat="1" ht="19.5" customHeight="1">
      <c r="A25" s="208" t="s">
        <v>423</v>
      </c>
      <c r="B25" s="100">
        <v>15</v>
      </c>
      <c r="C25" s="13">
        <f t="shared" si="11"/>
        <v>897</v>
      </c>
      <c r="D25" s="70">
        <f>SUM(G25,'13-7 續'!C25)</f>
        <v>543</v>
      </c>
      <c r="E25" s="70">
        <f>SUM(H25,'13-7 續'!D25)</f>
        <v>354</v>
      </c>
      <c r="F25" s="70">
        <f t="shared" si="8"/>
        <v>132</v>
      </c>
      <c r="G25" s="70">
        <f t="shared" si="9"/>
        <v>84</v>
      </c>
      <c r="H25" s="70">
        <f t="shared" si="10"/>
        <v>48</v>
      </c>
      <c r="I25" s="13">
        <f t="shared" si="1"/>
        <v>8</v>
      </c>
      <c r="J25" s="13">
        <v>5</v>
      </c>
      <c r="K25" s="13">
        <v>3</v>
      </c>
      <c r="L25" s="13" t="s">
        <v>477</v>
      </c>
      <c r="M25" s="13" t="s">
        <v>23</v>
      </c>
      <c r="N25" s="13" t="s">
        <v>475</v>
      </c>
      <c r="O25" s="13">
        <f t="shared" si="3"/>
        <v>13</v>
      </c>
      <c r="P25" s="13">
        <v>4</v>
      </c>
      <c r="Q25" s="13">
        <v>9</v>
      </c>
      <c r="R25" s="13" t="s">
        <v>477</v>
      </c>
      <c r="S25" s="13" t="s">
        <v>475</v>
      </c>
      <c r="T25" s="13" t="s">
        <v>475</v>
      </c>
      <c r="U25" s="13">
        <f t="shared" si="5"/>
        <v>2</v>
      </c>
      <c r="V25" s="13" t="s">
        <v>475</v>
      </c>
      <c r="W25" s="13">
        <v>2</v>
      </c>
      <c r="X25" s="13" t="s">
        <v>477</v>
      </c>
      <c r="Y25" s="13" t="s">
        <v>475</v>
      </c>
      <c r="Z25" s="13" t="s">
        <v>475</v>
      </c>
      <c r="AA25" s="13">
        <f t="shared" si="7"/>
        <v>109</v>
      </c>
      <c r="AB25" s="13">
        <v>75</v>
      </c>
      <c r="AC25" s="13">
        <v>34</v>
      </c>
    </row>
    <row r="26" spans="1:29" s="62" customFormat="1" ht="19.5" customHeight="1">
      <c r="A26" s="208" t="s">
        <v>424</v>
      </c>
      <c r="B26" s="100">
        <v>15</v>
      </c>
      <c r="C26" s="13">
        <f t="shared" si="11"/>
        <v>792</v>
      </c>
      <c r="D26" s="70">
        <f>SUM(G26,'13-7 續'!C26)</f>
        <v>589</v>
      </c>
      <c r="E26" s="70">
        <f>SUM(H26,'13-7 續'!D26)</f>
        <v>203</v>
      </c>
      <c r="F26" s="70">
        <f t="shared" si="8"/>
        <v>137</v>
      </c>
      <c r="G26" s="70">
        <f t="shared" si="9"/>
        <v>86</v>
      </c>
      <c r="H26" s="70">
        <f t="shared" si="10"/>
        <v>51</v>
      </c>
      <c r="I26" s="13">
        <f t="shared" si="1"/>
        <v>36</v>
      </c>
      <c r="J26" s="13">
        <v>25</v>
      </c>
      <c r="K26" s="13">
        <v>11</v>
      </c>
      <c r="L26" s="13">
        <f t="shared" si="2"/>
        <v>4</v>
      </c>
      <c r="M26" s="13">
        <v>2</v>
      </c>
      <c r="N26" s="13">
        <v>2</v>
      </c>
      <c r="O26" s="13">
        <f t="shared" si="3"/>
        <v>17</v>
      </c>
      <c r="P26" s="13">
        <v>11</v>
      </c>
      <c r="Q26" s="13">
        <v>6</v>
      </c>
      <c r="R26" s="13">
        <f t="shared" si="4"/>
        <v>4</v>
      </c>
      <c r="S26" s="13">
        <v>3</v>
      </c>
      <c r="T26" s="13">
        <v>1</v>
      </c>
      <c r="U26" s="13">
        <f t="shared" si="5"/>
        <v>1</v>
      </c>
      <c r="V26" s="13" t="s">
        <v>475</v>
      </c>
      <c r="W26" s="13">
        <v>1</v>
      </c>
      <c r="X26" s="13">
        <f t="shared" si="6"/>
        <v>9</v>
      </c>
      <c r="Y26" s="13">
        <v>7</v>
      </c>
      <c r="Z26" s="13">
        <v>2</v>
      </c>
      <c r="AA26" s="13">
        <f t="shared" si="7"/>
        <v>66</v>
      </c>
      <c r="AB26" s="13">
        <v>38</v>
      </c>
      <c r="AC26" s="13">
        <v>28</v>
      </c>
    </row>
    <row r="27" spans="1:29" s="62" customFormat="1" ht="19.5" customHeight="1">
      <c r="A27" s="208" t="s">
        <v>425</v>
      </c>
      <c r="B27" s="100">
        <v>15</v>
      </c>
      <c r="C27" s="13">
        <f t="shared" si="11"/>
        <v>659</v>
      </c>
      <c r="D27" s="70">
        <f>SUM(G27,'13-7 續'!C27)</f>
        <v>528</v>
      </c>
      <c r="E27" s="70">
        <f>SUM(H27,'13-7 續'!D27)</f>
        <v>131</v>
      </c>
      <c r="F27" s="70">
        <f t="shared" si="8"/>
        <v>221</v>
      </c>
      <c r="G27" s="70">
        <f t="shared" si="9"/>
        <v>102</v>
      </c>
      <c r="H27" s="70">
        <f t="shared" si="10"/>
        <v>119</v>
      </c>
      <c r="I27" s="13">
        <f t="shared" si="1"/>
        <v>58</v>
      </c>
      <c r="J27" s="13">
        <v>19</v>
      </c>
      <c r="K27" s="13">
        <v>39</v>
      </c>
      <c r="L27" s="13">
        <f t="shared" si="2"/>
        <v>3</v>
      </c>
      <c r="M27" s="13">
        <v>1</v>
      </c>
      <c r="N27" s="13">
        <v>2</v>
      </c>
      <c r="O27" s="13">
        <f t="shared" si="3"/>
        <v>48</v>
      </c>
      <c r="P27" s="13">
        <v>15</v>
      </c>
      <c r="Q27" s="13">
        <v>33</v>
      </c>
      <c r="R27" s="13">
        <f t="shared" si="4"/>
        <v>13</v>
      </c>
      <c r="S27" s="13">
        <v>4</v>
      </c>
      <c r="T27" s="13">
        <v>9</v>
      </c>
      <c r="U27" s="13">
        <f t="shared" si="5"/>
        <v>2</v>
      </c>
      <c r="V27" s="13" t="s">
        <v>475</v>
      </c>
      <c r="W27" s="13">
        <v>2</v>
      </c>
      <c r="X27" s="13" t="s">
        <v>477</v>
      </c>
      <c r="Y27" s="13" t="s">
        <v>475</v>
      </c>
      <c r="Z27" s="13" t="s">
        <v>475</v>
      </c>
      <c r="AA27" s="13">
        <f t="shared" si="7"/>
        <v>97</v>
      </c>
      <c r="AB27" s="13">
        <v>63</v>
      </c>
      <c r="AC27" s="13">
        <v>34</v>
      </c>
    </row>
    <row r="28" spans="1:29" s="62" customFormat="1" ht="19.5" customHeight="1">
      <c r="A28" s="208" t="s">
        <v>426</v>
      </c>
      <c r="B28" s="100">
        <v>15</v>
      </c>
      <c r="C28" s="13">
        <f t="shared" si="11"/>
        <v>733</v>
      </c>
      <c r="D28" s="70">
        <f>SUM(G28,'13-7 續'!C28)</f>
        <v>590</v>
      </c>
      <c r="E28" s="70">
        <f>SUM(H28,'13-7 續'!D28)</f>
        <v>143</v>
      </c>
      <c r="F28" s="70">
        <f t="shared" si="8"/>
        <v>172</v>
      </c>
      <c r="G28" s="70">
        <f t="shared" si="9"/>
        <v>113</v>
      </c>
      <c r="H28" s="70">
        <f t="shared" si="10"/>
        <v>59</v>
      </c>
      <c r="I28" s="13">
        <f t="shared" si="1"/>
        <v>125</v>
      </c>
      <c r="J28" s="13">
        <v>90</v>
      </c>
      <c r="K28" s="13">
        <v>35</v>
      </c>
      <c r="L28" s="13">
        <f t="shared" si="2"/>
        <v>1</v>
      </c>
      <c r="M28" s="13">
        <v>1</v>
      </c>
      <c r="N28" s="13" t="s">
        <v>475</v>
      </c>
      <c r="O28" s="13" t="s">
        <v>477</v>
      </c>
      <c r="P28" s="13" t="s">
        <v>475</v>
      </c>
      <c r="Q28" s="13" t="s">
        <v>475</v>
      </c>
      <c r="R28" s="13" t="s">
        <v>477</v>
      </c>
      <c r="S28" s="13" t="s">
        <v>475</v>
      </c>
      <c r="T28" s="13" t="s">
        <v>475</v>
      </c>
      <c r="U28" s="13" t="s">
        <v>475</v>
      </c>
      <c r="V28" s="13" t="s">
        <v>475</v>
      </c>
      <c r="W28" s="13" t="s">
        <v>475</v>
      </c>
      <c r="X28" s="13">
        <f t="shared" si="6"/>
        <v>1</v>
      </c>
      <c r="Y28" s="13" t="s">
        <v>475</v>
      </c>
      <c r="Z28" s="13">
        <v>1</v>
      </c>
      <c r="AA28" s="13">
        <f t="shared" si="7"/>
        <v>45</v>
      </c>
      <c r="AB28" s="13">
        <v>22</v>
      </c>
      <c r="AC28" s="13">
        <v>23</v>
      </c>
    </row>
    <row r="29" spans="1:29" s="62" customFormat="1" ht="19.5" customHeight="1">
      <c r="A29" s="208" t="s">
        <v>427</v>
      </c>
      <c r="B29" s="100">
        <v>11</v>
      </c>
      <c r="C29" s="13">
        <f t="shared" si="11"/>
        <v>258</v>
      </c>
      <c r="D29" s="70">
        <f>SUM(G29,'13-7 續'!C29)</f>
        <v>166</v>
      </c>
      <c r="E29" s="70">
        <f>SUM(H29,'13-7 續'!D29)</f>
        <v>92</v>
      </c>
      <c r="F29" s="70">
        <f t="shared" si="8"/>
        <v>77</v>
      </c>
      <c r="G29" s="70">
        <f t="shared" si="9"/>
        <v>32</v>
      </c>
      <c r="H29" s="70">
        <f t="shared" si="10"/>
        <v>45</v>
      </c>
      <c r="I29" s="13">
        <f t="shared" si="1"/>
        <v>58</v>
      </c>
      <c r="J29" s="13">
        <v>26</v>
      </c>
      <c r="K29" s="13">
        <v>32</v>
      </c>
      <c r="L29" s="13" t="s">
        <v>477</v>
      </c>
      <c r="M29" s="13" t="s">
        <v>475</v>
      </c>
      <c r="N29" s="13" t="s">
        <v>475</v>
      </c>
      <c r="O29" s="13">
        <f t="shared" si="3"/>
        <v>11</v>
      </c>
      <c r="P29" s="13">
        <v>2</v>
      </c>
      <c r="Q29" s="13">
        <v>9</v>
      </c>
      <c r="R29" s="13">
        <f t="shared" si="4"/>
        <v>4</v>
      </c>
      <c r="S29" s="13">
        <v>2</v>
      </c>
      <c r="T29" s="13">
        <v>2</v>
      </c>
      <c r="U29" s="13">
        <f t="shared" si="5"/>
        <v>2</v>
      </c>
      <c r="V29" s="13" t="s">
        <v>476</v>
      </c>
      <c r="W29" s="13">
        <v>2</v>
      </c>
      <c r="X29" s="13" t="s">
        <v>477</v>
      </c>
      <c r="Y29" s="13" t="s">
        <v>475</v>
      </c>
      <c r="Z29" s="13" t="s">
        <v>475</v>
      </c>
      <c r="AA29" s="13">
        <f t="shared" si="7"/>
        <v>2</v>
      </c>
      <c r="AB29" s="13">
        <v>2</v>
      </c>
      <c r="AC29" s="13" t="s">
        <v>475</v>
      </c>
    </row>
    <row r="30" spans="1:29" s="62" customFormat="1" ht="19.5" customHeight="1">
      <c r="A30" s="208" t="s">
        <v>428</v>
      </c>
      <c r="B30" s="100">
        <v>11</v>
      </c>
      <c r="C30" s="13">
        <f t="shared" si="11"/>
        <v>343</v>
      </c>
      <c r="D30" s="70">
        <f>SUM(G30,'13-7 續'!C30)</f>
        <v>186</v>
      </c>
      <c r="E30" s="70">
        <f>SUM(H30,'13-7 續'!D30)</f>
        <v>157</v>
      </c>
      <c r="F30" s="70">
        <f t="shared" si="8"/>
        <v>36</v>
      </c>
      <c r="G30" s="70">
        <f t="shared" si="9"/>
        <v>5</v>
      </c>
      <c r="H30" s="70">
        <f t="shared" si="10"/>
        <v>31</v>
      </c>
      <c r="I30" s="13">
        <f t="shared" si="1"/>
        <v>11</v>
      </c>
      <c r="J30" s="13">
        <v>2</v>
      </c>
      <c r="K30" s="13">
        <v>9</v>
      </c>
      <c r="L30" s="13" t="s">
        <v>477</v>
      </c>
      <c r="M30" s="13" t="s">
        <v>475</v>
      </c>
      <c r="N30" s="13" t="s">
        <v>475</v>
      </c>
      <c r="O30" s="13">
        <f t="shared" si="3"/>
        <v>18</v>
      </c>
      <c r="P30" s="13">
        <v>1</v>
      </c>
      <c r="Q30" s="13">
        <v>17</v>
      </c>
      <c r="R30" s="13">
        <f t="shared" si="4"/>
        <v>4</v>
      </c>
      <c r="S30" s="13">
        <v>1</v>
      </c>
      <c r="T30" s="13">
        <v>3</v>
      </c>
      <c r="U30" s="13" t="s">
        <v>477</v>
      </c>
      <c r="V30" s="13" t="s">
        <v>475</v>
      </c>
      <c r="W30" s="13" t="s">
        <v>475</v>
      </c>
      <c r="X30" s="13" t="s">
        <v>477</v>
      </c>
      <c r="Y30" s="13" t="s">
        <v>475</v>
      </c>
      <c r="Z30" s="13" t="s">
        <v>475</v>
      </c>
      <c r="AA30" s="13">
        <f t="shared" si="7"/>
        <v>3</v>
      </c>
      <c r="AB30" s="13">
        <v>1</v>
      </c>
      <c r="AC30" s="13">
        <v>2</v>
      </c>
    </row>
    <row r="31" spans="1:29" s="62" customFormat="1" ht="19.5" customHeight="1" thickBot="1">
      <c r="A31" s="209" t="s">
        <v>429</v>
      </c>
      <c r="B31" s="101">
        <v>10</v>
      </c>
      <c r="C31" s="182">
        <f t="shared" si="11"/>
        <v>28</v>
      </c>
      <c r="D31" s="222">
        <f>SUM(G31,'13-7 續'!C31)</f>
        <v>20</v>
      </c>
      <c r="E31" s="222">
        <f>SUM(H31,'13-7 續'!D31)</f>
        <v>8</v>
      </c>
      <c r="F31" s="222">
        <f t="shared" si="8"/>
        <v>15</v>
      </c>
      <c r="G31" s="222">
        <f t="shared" si="9"/>
        <v>11</v>
      </c>
      <c r="H31" s="222">
        <f t="shared" si="10"/>
        <v>4</v>
      </c>
      <c r="I31" s="182">
        <f t="shared" si="1"/>
        <v>3</v>
      </c>
      <c r="J31" s="73">
        <v>2</v>
      </c>
      <c r="K31" s="73">
        <v>1</v>
      </c>
      <c r="L31" s="182" t="s">
        <v>477</v>
      </c>
      <c r="M31" s="73" t="s">
        <v>475</v>
      </c>
      <c r="N31" s="73" t="s">
        <v>475</v>
      </c>
      <c r="O31" s="73">
        <f t="shared" si="3"/>
        <v>2</v>
      </c>
      <c r="P31" s="73" t="s">
        <v>475</v>
      </c>
      <c r="Q31" s="73">
        <v>2</v>
      </c>
      <c r="R31" s="182" t="s">
        <v>475</v>
      </c>
      <c r="S31" s="73" t="s">
        <v>475</v>
      </c>
      <c r="T31" s="73" t="s">
        <v>475</v>
      </c>
      <c r="U31" s="182" t="s">
        <v>477</v>
      </c>
      <c r="V31" s="182" t="s">
        <v>475</v>
      </c>
      <c r="W31" s="73" t="s">
        <v>475</v>
      </c>
      <c r="X31" s="182">
        <f t="shared" si="6"/>
        <v>2</v>
      </c>
      <c r="Y31" s="73">
        <v>2</v>
      </c>
      <c r="Z31" s="73" t="s">
        <v>475</v>
      </c>
      <c r="AA31" s="182">
        <f t="shared" si="7"/>
        <v>8</v>
      </c>
      <c r="AB31" s="73">
        <v>7</v>
      </c>
      <c r="AC31" s="73">
        <v>1</v>
      </c>
    </row>
    <row r="32" spans="1:29" s="68" customFormat="1" ht="15" customHeight="1">
      <c r="A32" s="68" t="s">
        <v>407</v>
      </c>
      <c r="N32" s="14" t="s">
        <v>500</v>
      </c>
      <c r="AC32" s="67"/>
    </row>
    <row r="34" spans="17:29" ht="12.75">
      <c r="Q34" s="64"/>
      <c r="R34" s="60"/>
      <c r="AB34" s="64"/>
      <c r="AC34" s="60"/>
    </row>
    <row r="35" spans="17:29" ht="12.75">
      <c r="Q35" s="64"/>
      <c r="R35" s="60"/>
      <c r="AB35" s="64"/>
      <c r="AC35" s="60"/>
    </row>
    <row r="36" spans="17:29" ht="12.75">
      <c r="Q36" s="64"/>
      <c r="R36" s="60"/>
      <c r="AB36" s="64"/>
      <c r="AC36" s="60"/>
    </row>
    <row r="37" spans="17:29" ht="12.75">
      <c r="Q37" s="64"/>
      <c r="R37" s="60"/>
      <c r="AB37" s="64"/>
      <c r="AC37" s="60"/>
    </row>
    <row r="38" spans="17:29" ht="12.75">
      <c r="Q38" s="64"/>
      <c r="R38" s="60"/>
      <c r="AB38" s="64"/>
      <c r="AC38" s="60"/>
    </row>
    <row r="39" spans="17:29" ht="12.75">
      <c r="Q39" s="64"/>
      <c r="R39" s="60"/>
      <c r="AB39" s="64"/>
      <c r="AC39" s="60"/>
    </row>
  </sheetData>
  <sheetProtection selectLockedCells="1" selectUnlockedCells="1"/>
  <mergeCells count="25">
    <mergeCell ref="X6:Z6"/>
    <mergeCell ref="I5:K5"/>
    <mergeCell ref="O5:Q5"/>
    <mergeCell ref="R5:T5"/>
    <mergeCell ref="U5:W5"/>
    <mergeCell ref="AA6:AC6"/>
    <mergeCell ref="R6:T6"/>
    <mergeCell ref="O6:Q6"/>
    <mergeCell ref="F5:H5"/>
    <mergeCell ref="B4:B5"/>
    <mergeCell ref="B6:B8"/>
    <mergeCell ref="F6:H6"/>
    <mergeCell ref="C6:E6"/>
    <mergeCell ref="F4:M4"/>
    <mergeCell ref="I6:K6"/>
    <mergeCell ref="A2:M2"/>
    <mergeCell ref="N2:AC2"/>
    <mergeCell ref="AA5:AC5"/>
    <mergeCell ref="A4:A8"/>
    <mergeCell ref="C4:E5"/>
    <mergeCell ref="N4:AC4"/>
    <mergeCell ref="U6:W6"/>
    <mergeCell ref="X5:Z5"/>
    <mergeCell ref="N5:N6"/>
    <mergeCell ref="L5:M6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Normal="120" zoomScaleSheetLayoutView="85" zoomScalePageLayoutView="0" workbookViewId="0" topLeftCell="A1">
      <selection activeCell="AH8" sqref="AH8"/>
    </sheetView>
  </sheetViews>
  <sheetFormatPr defaultColWidth="9.00390625" defaultRowHeight="13.5" customHeight="1"/>
  <cols>
    <col min="1" max="1" width="16.625" style="62" customWidth="1"/>
    <col min="2" max="2" width="5.875" style="62" customWidth="1"/>
    <col min="3" max="3" width="6.625" style="62" customWidth="1"/>
    <col min="4" max="4" width="6.875" style="62" customWidth="1"/>
    <col min="5" max="5" width="5.875" style="62" customWidth="1"/>
    <col min="6" max="6" width="6.625" style="62" customWidth="1"/>
    <col min="7" max="7" width="6.875" style="61" customWidth="1"/>
    <col min="8" max="8" width="5.875" style="62" customWidth="1"/>
    <col min="9" max="9" width="6.625" style="62" customWidth="1"/>
    <col min="10" max="10" width="6.875" style="62" customWidth="1"/>
    <col min="11" max="11" width="3.875" style="62" customWidth="1"/>
    <col min="12" max="12" width="4.875" style="62" customWidth="1"/>
    <col min="13" max="13" width="6.125" style="62" customWidth="1"/>
    <col min="14" max="14" width="3.875" style="62" customWidth="1"/>
    <col min="15" max="15" width="4.875" style="62" customWidth="1"/>
    <col min="16" max="16" width="5.875" style="62" customWidth="1"/>
    <col min="17" max="17" width="3.875" style="62" customWidth="1"/>
    <col min="18" max="18" width="4.875" style="62" customWidth="1"/>
    <col min="19" max="19" width="5.875" style="62" customWidth="1"/>
    <col min="20" max="20" width="3.875" style="62" customWidth="1"/>
    <col min="21" max="21" width="4.875" style="62" customWidth="1"/>
    <col min="22" max="22" width="6.375" style="62" customWidth="1"/>
    <col min="23" max="23" width="3.875" style="62" customWidth="1"/>
    <col min="24" max="24" width="4.875" style="62" customWidth="1"/>
    <col min="25" max="25" width="5.875" style="61" customWidth="1"/>
    <col min="26" max="16384" width="9.00390625" style="62" customWidth="1"/>
  </cols>
  <sheetData>
    <row r="1" spans="1:25" s="68" customFormat="1" ht="18" customHeight="1">
      <c r="A1" s="68" t="s">
        <v>114</v>
      </c>
      <c r="G1" s="67"/>
      <c r="Y1" s="15" t="s">
        <v>90</v>
      </c>
    </row>
    <row r="2" spans="1:27" s="72" customFormat="1" ht="24.75" customHeight="1">
      <c r="A2" s="604" t="s">
        <v>254</v>
      </c>
      <c r="B2" s="604"/>
      <c r="C2" s="604"/>
      <c r="D2" s="604"/>
      <c r="E2" s="604"/>
      <c r="F2" s="604"/>
      <c r="G2" s="604"/>
      <c r="H2" s="604"/>
      <c r="I2" s="604"/>
      <c r="J2" s="604"/>
      <c r="K2" s="604" t="s">
        <v>109</v>
      </c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71"/>
      <c r="AA2" s="71"/>
    </row>
    <row r="3" spans="1:25" s="68" customFormat="1" ht="15" customHeight="1" thickBot="1">
      <c r="A3" s="154"/>
      <c r="B3" s="154"/>
      <c r="C3" s="154"/>
      <c r="D3" s="154"/>
      <c r="F3" s="155"/>
      <c r="H3" s="154"/>
      <c r="I3" s="154"/>
      <c r="J3" s="155" t="s">
        <v>248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 t="s">
        <v>55</v>
      </c>
    </row>
    <row r="4" spans="1:25" ht="21.75" customHeight="1" thickBot="1">
      <c r="A4" s="645" t="s">
        <v>505</v>
      </c>
      <c r="B4" s="642" t="s">
        <v>463</v>
      </c>
      <c r="C4" s="643"/>
      <c r="D4" s="643"/>
      <c r="E4" s="643"/>
      <c r="F4" s="643"/>
      <c r="G4" s="643"/>
      <c r="H4" s="643"/>
      <c r="I4" s="643"/>
      <c r="J4" s="643"/>
      <c r="K4" s="644" t="s">
        <v>53</v>
      </c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</row>
    <row r="5" spans="1:25" ht="27.75" customHeight="1" thickBot="1">
      <c r="A5" s="645"/>
      <c r="B5" s="641" t="s">
        <v>247</v>
      </c>
      <c r="C5" s="641"/>
      <c r="D5" s="641"/>
      <c r="E5" s="597" t="s">
        <v>464</v>
      </c>
      <c r="F5" s="636"/>
      <c r="G5" s="637"/>
      <c r="H5" s="638" t="s">
        <v>465</v>
      </c>
      <c r="I5" s="639"/>
      <c r="J5" s="640"/>
      <c r="K5" s="646" t="s">
        <v>728</v>
      </c>
      <c r="L5" s="639"/>
      <c r="M5" s="639"/>
      <c r="N5" s="641" t="s">
        <v>466</v>
      </c>
      <c r="O5" s="641"/>
      <c r="P5" s="641"/>
      <c r="Q5" s="638" t="s">
        <v>467</v>
      </c>
      <c r="R5" s="638"/>
      <c r="S5" s="638"/>
      <c r="T5" s="651" t="s">
        <v>468</v>
      </c>
      <c r="U5" s="638"/>
      <c r="V5" s="638"/>
      <c r="W5" s="647" t="s">
        <v>469</v>
      </c>
      <c r="X5" s="647"/>
      <c r="Y5" s="647"/>
    </row>
    <row r="6" spans="1:25" s="69" customFormat="1" ht="39.75" customHeight="1" thickBot="1">
      <c r="A6" s="645"/>
      <c r="B6" s="649" t="s">
        <v>1</v>
      </c>
      <c r="C6" s="649"/>
      <c r="D6" s="649"/>
      <c r="E6" s="635" t="s">
        <v>39</v>
      </c>
      <c r="F6" s="648"/>
      <c r="G6" s="620"/>
      <c r="H6" s="632" t="s">
        <v>54</v>
      </c>
      <c r="I6" s="632"/>
      <c r="J6" s="650"/>
      <c r="K6" s="620" t="s">
        <v>40</v>
      </c>
      <c r="L6" s="632"/>
      <c r="M6" s="632"/>
      <c r="N6" s="632" t="s">
        <v>41</v>
      </c>
      <c r="O6" s="632"/>
      <c r="P6" s="632"/>
      <c r="Q6" s="632" t="s">
        <v>42</v>
      </c>
      <c r="R6" s="632"/>
      <c r="S6" s="632"/>
      <c r="T6" s="632" t="s">
        <v>43</v>
      </c>
      <c r="U6" s="632"/>
      <c r="V6" s="632"/>
      <c r="W6" s="635" t="s">
        <v>7</v>
      </c>
      <c r="X6" s="635"/>
      <c r="Y6" s="635"/>
    </row>
    <row r="7" spans="1:25" s="63" customFormat="1" ht="19.5" customHeight="1" thickBot="1">
      <c r="A7" s="645"/>
      <c r="B7" s="214" t="s">
        <v>126</v>
      </c>
      <c r="C7" s="215" t="s">
        <v>439</v>
      </c>
      <c r="D7" s="215" t="s">
        <v>440</v>
      </c>
      <c r="E7" s="212" t="s">
        <v>126</v>
      </c>
      <c r="F7" s="211" t="s">
        <v>439</v>
      </c>
      <c r="G7" s="212" t="s">
        <v>440</v>
      </c>
      <c r="H7" s="215" t="s">
        <v>126</v>
      </c>
      <c r="I7" s="215" t="s">
        <v>439</v>
      </c>
      <c r="J7" s="213" t="s">
        <v>440</v>
      </c>
      <c r="K7" s="210" t="s">
        <v>126</v>
      </c>
      <c r="L7" s="210" t="s">
        <v>439</v>
      </c>
      <c r="M7" s="215" t="s">
        <v>440</v>
      </c>
      <c r="N7" s="215" t="s">
        <v>126</v>
      </c>
      <c r="O7" s="215" t="s">
        <v>439</v>
      </c>
      <c r="P7" s="215" t="s">
        <v>440</v>
      </c>
      <c r="Q7" s="215" t="s">
        <v>126</v>
      </c>
      <c r="R7" s="215" t="s">
        <v>439</v>
      </c>
      <c r="S7" s="215" t="s">
        <v>440</v>
      </c>
      <c r="T7" s="215" t="s">
        <v>126</v>
      </c>
      <c r="U7" s="215" t="s">
        <v>439</v>
      </c>
      <c r="V7" s="210" t="s">
        <v>440</v>
      </c>
      <c r="W7" s="215" t="s">
        <v>126</v>
      </c>
      <c r="X7" s="210" t="s">
        <v>439</v>
      </c>
      <c r="Y7" s="216" t="s">
        <v>440</v>
      </c>
    </row>
    <row r="8" spans="1:26" s="63" customFormat="1" ht="19.5" customHeight="1" thickBot="1">
      <c r="A8" s="645"/>
      <c r="B8" s="2" t="s">
        <v>2</v>
      </c>
      <c r="C8" s="3" t="s">
        <v>44</v>
      </c>
      <c r="D8" s="3" t="s">
        <v>45</v>
      </c>
      <c r="E8" s="4" t="s">
        <v>2</v>
      </c>
      <c r="F8" s="3" t="s">
        <v>44</v>
      </c>
      <c r="G8" s="3" t="s">
        <v>45</v>
      </c>
      <c r="H8" s="4" t="s">
        <v>2</v>
      </c>
      <c r="I8" s="3" t="s">
        <v>44</v>
      </c>
      <c r="J8" s="102" t="s">
        <v>45</v>
      </c>
      <c r="K8" s="5" t="s">
        <v>2</v>
      </c>
      <c r="L8" s="3" t="s">
        <v>44</v>
      </c>
      <c r="M8" s="3" t="s">
        <v>45</v>
      </c>
      <c r="N8" s="4" t="s">
        <v>2</v>
      </c>
      <c r="O8" s="3" t="s">
        <v>44</v>
      </c>
      <c r="P8" s="3" t="s">
        <v>45</v>
      </c>
      <c r="Q8" s="4" t="s">
        <v>2</v>
      </c>
      <c r="R8" s="3" t="s">
        <v>44</v>
      </c>
      <c r="S8" s="3" t="s">
        <v>45</v>
      </c>
      <c r="T8" s="4" t="s">
        <v>2</v>
      </c>
      <c r="U8" s="3" t="s">
        <v>44</v>
      </c>
      <c r="V8" s="3" t="s">
        <v>45</v>
      </c>
      <c r="W8" s="4" t="s">
        <v>2</v>
      </c>
      <c r="X8" s="3" t="s">
        <v>44</v>
      </c>
      <c r="Y8" s="6" t="s">
        <v>45</v>
      </c>
      <c r="Z8" s="98"/>
    </row>
    <row r="9" spans="1:25" ht="19.5" customHeight="1">
      <c r="A9" s="217" t="s">
        <v>441</v>
      </c>
      <c r="B9" s="218">
        <f aca="true" t="shared" si="0" ref="B9:B16">SUM(C9:D9)</f>
        <v>3916</v>
      </c>
      <c r="C9" s="128">
        <f aca="true" t="shared" si="1" ref="C9:C18">SUM(F9,I9,L9,O9,R9,U9,X9)</f>
        <v>2693</v>
      </c>
      <c r="D9" s="128">
        <f aca="true" t="shared" si="2" ref="D9:D18">SUM(G9,J9,M9,P9,S9,V9,Y9)</f>
        <v>1223</v>
      </c>
      <c r="E9" s="219">
        <v>2947</v>
      </c>
      <c r="F9" s="219">
        <v>2070</v>
      </c>
      <c r="G9" s="219">
        <v>877</v>
      </c>
      <c r="H9" s="219">
        <v>249</v>
      </c>
      <c r="I9" s="219">
        <v>174</v>
      </c>
      <c r="J9" s="219">
        <v>75</v>
      </c>
      <c r="K9" s="219">
        <v>124</v>
      </c>
      <c r="L9" s="219">
        <v>75</v>
      </c>
      <c r="M9" s="219">
        <v>49</v>
      </c>
      <c r="N9" s="219">
        <v>12</v>
      </c>
      <c r="O9" s="219">
        <v>7</v>
      </c>
      <c r="P9" s="219">
        <v>5</v>
      </c>
      <c r="Q9" s="219">
        <v>16</v>
      </c>
      <c r="R9" s="219">
        <v>11</v>
      </c>
      <c r="S9" s="219">
        <v>5</v>
      </c>
      <c r="T9" s="219">
        <v>32</v>
      </c>
      <c r="U9" s="219">
        <v>13</v>
      </c>
      <c r="V9" s="219">
        <v>19</v>
      </c>
      <c r="W9" s="219">
        <v>536</v>
      </c>
      <c r="X9" s="219">
        <v>343</v>
      </c>
      <c r="Y9" s="219">
        <v>193</v>
      </c>
    </row>
    <row r="10" spans="1:25" ht="19.5" customHeight="1">
      <c r="A10" s="217" t="s">
        <v>442</v>
      </c>
      <c r="B10" s="218">
        <f t="shared" si="0"/>
        <v>3752</v>
      </c>
      <c r="C10" s="128">
        <f t="shared" si="1"/>
        <v>2833</v>
      </c>
      <c r="D10" s="128">
        <f t="shared" si="2"/>
        <v>919</v>
      </c>
      <c r="E10" s="219">
        <v>2981</v>
      </c>
      <c r="F10" s="219">
        <v>2349</v>
      </c>
      <c r="G10" s="219">
        <v>632</v>
      </c>
      <c r="H10" s="219">
        <v>216</v>
      </c>
      <c r="I10" s="219">
        <v>148</v>
      </c>
      <c r="J10" s="219">
        <v>68</v>
      </c>
      <c r="K10" s="219">
        <v>184</v>
      </c>
      <c r="L10" s="219">
        <v>100</v>
      </c>
      <c r="M10" s="219">
        <v>84</v>
      </c>
      <c r="N10" s="219">
        <v>26</v>
      </c>
      <c r="O10" s="219">
        <v>16</v>
      </c>
      <c r="P10" s="219">
        <v>10</v>
      </c>
      <c r="Q10" s="219">
        <v>34</v>
      </c>
      <c r="R10" s="219">
        <v>21</v>
      </c>
      <c r="S10" s="219">
        <v>13</v>
      </c>
      <c r="T10" s="219">
        <v>50</v>
      </c>
      <c r="U10" s="219">
        <v>24</v>
      </c>
      <c r="V10" s="219">
        <v>26</v>
      </c>
      <c r="W10" s="219">
        <v>261</v>
      </c>
      <c r="X10" s="219">
        <v>175</v>
      </c>
      <c r="Y10" s="219">
        <v>86</v>
      </c>
    </row>
    <row r="11" spans="1:25" ht="19.5" customHeight="1">
      <c r="A11" s="217" t="s">
        <v>443</v>
      </c>
      <c r="B11" s="218">
        <f t="shared" si="0"/>
        <v>3690</v>
      </c>
      <c r="C11" s="128">
        <f t="shared" si="1"/>
        <v>2837</v>
      </c>
      <c r="D11" s="128">
        <f t="shared" si="2"/>
        <v>853</v>
      </c>
      <c r="E11" s="219">
        <v>2957</v>
      </c>
      <c r="F11" s="219">
        <v>2349</v>
      </c>
      <c r="G11" s="219">
        <v>608</v>
      </c>
      <c r="H11" s="219">
        <v>224</v>
      </c>
      <c r="I11" s="219">
        <v>167</v>
      </c>
      <c r="J11" s="219">
        <v>57</v>
      </c>
      <c r="K11" s="219">
        <v>182</v>
      </c>
      <c r="L11" s="219">
        <v>114</v>
      </c>
      <c r="M11" s="219">
        <v>68</v>
      </c>
      <c r="N11" s="219">
        <v>37</v>
      </c>
      <c r="O11" s="219">
        <v>19</v>
      </c>
      <c r="P11" s="219">
        <v>18</v>
      </c>
      <c r="Q11" s="219">
        <v>20</v>
      </c>
      <c r="R11" s="219">
        <v>15</v>
      </c>
      <c r="S11" s="219">
        <v>5</v>
      </c>
      <c r="T11" s="219">
        <v>99</v>
      </c>
      <c r="U11" s="219">
        <v>59</v>
      </c>
      <c r="V11" s="219">
        <v>40</v>
      </c>
      <c r="W11" s="219">
        <v>171</v>
      </c>
      <c r="X11" s="219">
        <v>114</v>
      </c>
      <c r="Y11" s="219">
        <v>57</v>
      </c>
    </row>
    <row r="12" spans="1:25" ht="19.5" customHeight="1">
      <c r="A12" s="217" t="s">
        <v>444</v>
      </c>
      <c r="B12" s="218">
        <f t="shared" si="0"/>
        <v>4968</v>
      </c>
      <c r="C12" s="128">
        <f t="shared" si="1"/>
        <v>3851</v>
      </c>
      <c r="D12" s="128">
        <f t="shared" si="2"/>
        <v>1117</v>
      </c>
      <c r="E12" s="219">
        <v>4315</v>
      </c>
      <c r="F12" s="219">
        <v>3410</v>
      </c>
      <c r="G12" s="219">
        <v>905</v>
      </c>
      <c r="H12" s="219">
        <v>247</v>
      </c>
      <c r="I12" s="219">
        <v>191</v>
      </c>
      <c r="J12" s="219">
        <v>56</v>
      </c>
      <c r="K12" s="219">
        <v>156</v>
      </c>
      <c r="L12" s="219">
        <v>105</v>
      </c>
      <c r="M12" s="219">
        <v>51</v>
      </c>
      <c r="N12" s="219">
        <v>35</v>
      </c>
      <c r="O12" s="219">
        <v>20</v>
      </c>
      <c r="P12" s="219">
        <v>15</v>
      </c>
      <c r="Q12" s="219">
        <v>28</v>
      </c>
      <c r="R12" s="219">
        <v>19</v>
      </c>
      <c r="S12" s="219">
        <v>9</v>
      </c>
      <c r="T12" s="219">
        <v>85</v>
      </c>
      <c r="U12" s="219">
        <v>55</v>
      </c>
      <c r="V12" s="219">
        <v>30</v>
      </c>
      <c r="W12" s="219">
        <v>102</v>
      </c>
      <c r="X12" s="219">
        <v>51</v>
      </c>
      <c r="Y12" s="219">
        <v>51</v>
      </c>
    </row>
    <row r="13" spans="1:25" ht="19.5" customHeight="1">
      <c r="A13" s="217" t="s">
        <v>445</v>
      </c>
      <c r="B13" s="218">
        <f t="shared" si="0"/>
        <v>5765</v>
      </c>
      <c r="C13" s="128">
        <f t="shared" si="1"/>
        <v>4523</v>
      </c>
      <c r="D13" s="128">
        <f t="shared" si="2"/>
        <v>1242</v>
      </c>
      <c r="E13" s="219">
        <v>5080</v>
      </c>
      <c r="F13" s="219">
        <v>4051</v>
      </c>
      <c r="G13" s="219">
        <v>1029</v>
      </c>
      <c r="H13" s="219">
        <v>162</v>
      </c>
      <c r="I13" s="219">
        <v>118</v>
      </c>
      <c r="J13" s="219">
        <v>44</v>
      </c>
      <c r="K13" s="219">
        <v>120</v>
      </c>
      <c r="L13" s="219">
        <v>72</v>
      </c>
      <c r="M13" s="219">
        <v>48</v>
      </c>
      <c r="N13" s="219">
        <v>49</v>
      </c>
      <c r="O13" s="219">
        <v>33</v>
      </c>
      <c r="P13" s="219">
        <v>16</v>
      </c>
      <c r="Q13" s="219">
        <v>40</v>
      </c>
      <c r="R13" s="219">
        <v>27</v>
      </c>
      <c r="S13" s="219">
        <v>13</v>
      </c>
      <c r="T13" s="219">
        <v>108</v>
      </c>
      <c r="U13" s="219">
        <v>67</v>
      </c>
      <c r="V13" s="219">
        <v>41</v>
      </c>
      <c r="W13" s="219">
        <v>206</v>
      </c>
      <c r="X13" s="219">
        <v>155</v>
      </c>
      <c r="Y13" s="219">
        <v>51</v>
      </c>
    </row>
    <row r="14" spans="1:25" ht="19.5" customHeight="1">
      <c r="A14" s="217" t="s">
        <v>446</v>
      </c>
      <c r="B14" s="218">
        <f t="shared" si="0"/>
        <v>5603</v>
      </c>
      <c r="C14" s="128">
        <f t="shared" si="1"/>
        <v>4349</v>
      </c>
      <c r="D14" s="128">
        <f t="shared" si="2"/>
        <v>1254</v>
      </c>
      <c r="E14" s="219">
        <v>4658</v>
      </c>
      <c r="F14" s="219">
        <v>3664</v>
      </c>
      <c r="G14" s="219">
        <v>994</v>
      </c>
      <c r="H14" s="219">
        <v>111</v>
      </c>
      <c r="I14" s="219">
        <v>83</v>
      </c>
      <c r="J14" s="219">
        <v>28</v>
      </c>
      <c r="K14" s="219">
        <v>470</v>
      </c>
      <c r="L14" s="219">
        <v>342</v>
      </c>
      <c r="M14" s="219">
        <v>128</v>
      </c>
      <c r="N14" s="219">
        <v>37</v>
      </c>
      <c r="O14" s="219">
        <v>26</v>
      </c>
      <c r="P14" s="219">
        <v>11</v>
      </c>
      <c r="Q14" s="219">
        <v>21</v>
      </c>
      <c r="R14" s="219">
        <v>18</v>
      </c>
      <c r="S14" s="219">
        <v>3</v>
      </c>
      <c r="T14" s="219">
        <v>88</v>
      </c>
      <c r="U14" s="219">
        <v>68</v>
      </c>
      <c r="V14" s="219">
        <v>20</v>
      </c>
      <c r="W14" s="219">
        <v>218</v>
      </c>
      <c r="X14" s="219">
        <v>148</v>
      </c>
      <c r="Y14" s="219">
        <v>70</v>
      </c>
    </row>
    <row r="15" spans="1:25" ht="19.5" customHeight="1">
      <c r="A15" s="217" t="s">
        <v>447</v>
      </c>
      <c r="B15" s="218">
        <f t="shared" si="0"/>
        <v>5818</v>
      </c>
      <c r="C15" s="128">
        <f t="shared" si="1"/>
        <v>4556</v>
      </c>
      <c r="D15" s="128">
        <f t="shared" si="2"/>
        <v>1262</v>
      </c>
      <c r="E15" s="128">
        <v>5112</v>
      </c>
      <c r="F15" s="128">
        <v>4092</v>
      </c>
      <c r="G15" s="128">
        <v>1020</v>
      </c>
      <c r="H15" s="128">
        <v>79</v>
      </c>
      <c r="I15" s="128">
        <v>51</v>
      </c>
      <c r="J15" s="128">
        <v>28</v>
      </c>
      <c r="K15" s="128">
        <v>372</v>
      </c>
      <c r="L15" s="128">
        <v>256</v>
      </c>
      <c r="M15" s="128">
        <v>116</v>
      </c>
      <c r="N15" s="128">
        <v>24</v>
      </c>
      <c r="O15" s="128">
        <v>14</v>
      </c>
      <c r="P15" s="128">
        <v>10</v>
      </c>
      <c r="Q15" s="128">
        <v>27</v>
      </c>
      <c r="R15" s="128">
        <v>21</v>
      </c>
      <c r="S15" s="128">
        <v>6</v>
      </c>
      <c r="T15" s="128">
        <v>68</v>
      </c>
      <c r="U15" s="128">
        <v>34</v>
      </c>
      <c r="V15" s="128">
        <v>34</v>
      </c>
      <c r="W15" s="128">
        <v>136</v>
      </c>
      <c r="X15" s="128">
        <v>88</v>
      </c>
      <c r="Y15" s="128">
        <v>48</v>
      </c>
    </row>
    <row r="16" spans="1:25" ht="19.5" customHeight="1">
      <c r="A16" s="217" t="s">
        <v>448</v>
      </c>
      <c r="B16" s="218">
        <f t="shared" si="0"/>
        <v>6157</v>
      </c>
      <c r="C16" s="128">
        <f t="shared" si="1"/>
        <v>4836</v>
      </c>
      <c r="D16" s="128">
        <f t="shared" si="2"/>
        <v>1321</v>
      </c>
      <c r="E16" s="128">
        <v>5241</v>
      </c>
      <c r="F16" s="128">
        <v>4245</v>
      </c>
      <c r="G16" s="128">
        <v>996</v>
      </c>
      <c r="H16" s="128">
        <v>184</v>
      </c>
      <c r="I16" s="128">
        <v>117</v>
      </c>
      <c r="J16" s="128">
        <v>67</v>
      </c>
      <c r="K16" s="128">
        <v>356</v>
      </c>
      <c r="L16" s="128">
        <v>249</v>
      </c>
      <c r="M16" s="128">
        <v>107</v>
      </c>
      <c r="N16" s="128">
        <v>22</v>
      </c>
      <c r="O16" s="128">
        <v>15</v>
      </c>
      <c r="P16" s="128">
        <v>7</v>
      </c>
      <c r="Q16" s="128">
        <v>36</v>
      </c>
      <c r="R16" s="128">
        <v>28</v>
      </c>
      <c r="S16" s="128">
        <v>8</v>
      </c>
      <c r="T16" s="128">
        <v>100</v>
      </c>
      <c r="U16" s="128">
        <v>66</v>
      </c>
      <c r="V16" s="128">
        <v>34</v>
      </c>
      <c r="W16" s="128">
        <v>218</v>
      </c>
      <c r="X16" s="128">
        <v>116</v>
      </c>
      <c r="Y16" s="128">
        <v>102</v>
      </c>
    </row>
    <row r="17" spans="1:25" ht="19.5" customHeight="1">
      <c r="A17" s="217" t="s">
        <v>449</v>
      </c>
      <c r="B17" s="218">
        <v>6882</v>
      </c>
      <c r="C17" s="128">
        <v>5452</v>
      </c>
      <c r="D17" s="128">
        <v>1430</v>
      </c>
      <c r="E17" s="128">
        <v>5989</v>
      </c>
      <c r="F17" s="128">
        <v>4859</v>
      </c>
      <c r="G17" s="128">
        <v>1130</v>
      </c>
      <c r="H17" s="128">
        <v>96</v>
      </c>
      <c r="I17" s="128">
        <v>53</v>
      </c>
      <c r="J17" s="128">
        <v>43</v>
      </c>
      <c r="K17" s="128">
        <v>397</v>
      </c>
      <c r="L17" s="128">
        <v>262</v>
      </c>
      <c r="M17" s="128">
        <v>135</v>
      </c>
      <c r="N17" s="128">
        <v>16</v>
      </c>
      <c r="O17" s="128">
        <v>9</v>
      </c>
      <c r="P17" s="128">
        <v>7</v>
      </c>
      <c r="Q17" s="128">
        <v>35</v>
      </c>
      <c r="R17" s="128">
        <v>22</v>
      </c>
      <c r="S17" s="128">
        <v>13</v>
      </c>
      <c r="T17" s="128">
        <v>124</v>
      </c>
      <c r="U17" s="128">
        <v>95</v>
      </c>
      <c r="V17" s="128">
        <v>29</v>
      </c>
      <c r="W17" s="128">
        <v>225</v>
      </c>
      <c r="X17" s="128">
        <v>152</v>
      </c>
      <c r="Y17" s="128">
        <v>73</v>
      </c>
    </row>
    <row r="18" spans="1:25" ht="19.5" customHeight="1">
      <c r="A18" s="217" t="s">
        <v>474</v>
      </c>
      <c r="B18" s="218">
        <f>SUM(C18:D18)</f>
        <v>7360</v>
      </c>
      <c r="C18" s="128">
        <f t="shared" si="1"/>
        <v>5645</v>
      </c>
      <c r="D18" s="128">
        <f t="shared" si="2"/>
        <v>1715</v>
      </c>
      <c r="E18" s="219">
        <f aca="true" t="shared" si="3" ref="E18:Y18">SUM(E19:E31)</f>
        <v>6524</v>
      </c>
      <c r="F18" s="219">
        <f t="shared" si="3"/>
        <v>5184</v>
      </c>
      <c r="G18" s="219">
        <f t="shared" si="3"/>
        <v>1340</v>
      </c>
      <c r="H18" s="219">
        <f t="shared" si="3"/>
        <v>141</v>
      </c>
      <c r="I18" s="219">
        <f t="shared" si="3"/>
        <v>86</v>
      </c>
      <c r="J18" s="219">
        <f t="shared" si="3"/>
        <v>55</v>
      </c>
      <c r="K18" s="219">
        <f t="shared" si="3"/>
        <v>295</v>
      </c>
      <c r="L18" s="219">
        <f t="shared" si="3"/>
        <v>128</v>
      </c>
      <c r="M18" s="219">
        <f t="shared" si="3"/>
        <v>167</v>
      </c>
      <c r="N18" s="219">
        <f t="shared" si="3"/>
        <v>14</v>
      </c>
      <c r="O18" s="219">
        <f t="shared" si="3"/>
        <v>6</v>
      </c>
      <c r="P18" s="219">
        <f t="shared" si="3"/>
        <v>8</v>
      </c>
      <c r="Q18" s="219">
        <f t="shared" si="3"/>
        <v>19</v>
      </c>
      <c r="R18" s="219">
        <f t="shared" si="3"/>
        <v>12</v>
      </c>
      <c r="S18" s="219">
        <f t="shared" si="3"/>
        <v>7</v>
      </c>
      <c r="T18" s="219">
        <f t="shared" si="3"/>
        <v>134</v>
      </c>
      <c r="U18" s="219">
        <f t="shared" si="3"/>
        <v>77</v>
      </c>
      <c r="V18" s="219">
        <f t="shared" si="3"/>
        <v>57</v>
      </c>
      <c r="W18" s="219">
        <f t="shared" si="3"/>
        <v>233</v>
      </c>
      <c r="X18" s="219">
        <f t="shared" si="3"/>
        <v>152</v>
      </c>
      <c r="Y18" s="219">
        <f t="shared" si="3"/>
        <v>81</v>
      </c>
    </row>
    <row r="19" spans="1:25" s="226" customFormat="1" ht="19.5" customHeight="1">
      <c r="A19" s="224" t="s">
        <v>450</v>
      </c>
      <c r="B19" s="225">
        <f aca="true" t="shared" si="4" ref="B19:B31">SUM(C19:D19)</f>
        <v>1367</v>
      </c>
      <c r="C19" s="128">
        <f>SUM(F19,I19,L19,O19,R19,U19,X19)</f>
        <v>1104</v>
      </c>
      <c r="D19" s="128">
        <f>SUM(G19,J19,M19,P19,S19,V19,Y19)</f>
        <v>263</v>
      </c>
      <c r="E19" s="128">
        <f>SUM(F19:G19)</f>
        <v>1191</v>
      </c>
      <c r="F19" s="128">
        <v>975</v>
      </c>
      <c r="G19" s="128">
        <v>216</v>
      </c>
      <c r="H19" s="128">
        <f>SUM(I19:J19)</f>
        <v>33</v>
      </c>
      <c r="I19" s="128">
        <v>31</v>
      </c>
      <c r="J19" s="128">
        <v>2</v>
      </c>
      <c r="K19" s="128">
        <f>SUM(L19:M19)</f>
        <v>71</v>
      </c>
      <c r="L19" s="128">
        <v>41</v>
      </c>
      <c r="M19" s="128">
        <v>30</v>
      </c>
      <c r="N19" s="128">
        <f>SUM(O19:P19)</f>
        <v>3</v>
      </c>
      <c r="O19" s="128">
        <v>2</v>
      </c>
      <c r="P19" s="128">
        <v>1</v>
      </c>
      <c r="Q19" s="128">
        <f>SUM(R19:S19)</f>
        <v>16</v>
      </c>
      <c r="R19" s="128">
        <v>11</v>
      </c>
      <c r="S19" s="128">
        <v>5</v>
      </c>
      <c r="T19" s="128">
        <f>SUM(U19:V19)</f>
        <v>43</v>
      </c>
      <c r="U19" s="128">
        <v>37</v>
      </c>
      <c r="V19" s="128">
        <v>6</v>
      </c>
      <c r="W19" s="128">
        <f>SUM(X19:Y19)</f>
        <v>10</v>
      </c>
      <c r="X19" s="128">
        <v>7</v>
      </c>
      <c r="Y19" s="128">
        <v>3</v>
      </c>
    </row>
    <row r="20" spans="1:25" s="226" customFormat="1" ht="19.5" customHeight="1">
      <c r="A20" s="224" t="s">
        <v>451</v>
      </c>
      <c r="B20" s="225">
        <f t="shared" si="4"/>
        <v>1478</v>
      </c>
      <c r="C20" s="128">
        <f aca="true" t="shared" si="5" ref="C20:C31">SUM(F20,I20,L20,O20,R20,U20,X20)</f>
        <v>1161</v>
      </c>
      <c r="D20" s="128">
        <f aca="true" t="shared" si="6" ref="D20:D31">SUM(G20,J20,M20,P20,S20,V20,Y20)</f>
        <v>317</v>
      </c>
      <c r="E20" s="128">
        <f aca="true" t="shared" si="7" ref="E20:E31">SUM(F20:G20)</f>
        <v>1213</v>
      </c>
      <c r="F20" s="128">
        <v>1060</v>
      </c>
      <c r="G20" s="128">
        <v>153</v>
      </c>
      <c r="H20" s="128">
        <f aca="true" t="shared" si="8" ref="H20:H31">SUM(I20:J20)</f>
        <v>16</v>
      </c>
      <c r="I20" s="128">
        <v>3</v>
      </c>
      <c r="J20" s="128">
        <v>13</v>
      </c>
      <c r="K20" s="128">
        <f aca="true" t="shared" si="9" ref="K20:K31">SUM(L20:M20)</f>
        <v>95</v>
      </c>
      <c r="L20" s="128">
        <v>18</v>
      </c>
      <c r="M20" s="128">
        <v>77</v>
      </c>
      <c r="N20" s="128">
        <f aca="true" t="shared" si="10" ref="N20:N25">SUM(O20:P20)</f>
        <v>3</v>
      </c>
      <c r="O20" s="128" t="s">
        <v>275</v>
      </c>
      <c r="P20" s="128">
        <v>3</v>
      </c>
      <c r="Q20" s="128" t="s">
        <v>275</v>
      </c>
      <c r="R20" s="128" t="s">
        <v>23</v>
      </c>
      <c r="S20" s="128" t="s">
        <v>23</v>
      </c>
      <c r="T20" s="128">
        <f aca="true" t="shared" si="11" ref="T20:T30">SUM(U20:V20)</f>
        <v>30</v>
      </c>
      <c r="U20" s="128">
        <v>9</v>
      </c>
      <c r="V20" s="128">
        <v>21</v>
      </c>
      <c r="W20" s="128">
        <f aca="true" t="shared" si="12" ref="W20:W28">SUM(X20:Y20)</f>
        <v>121</v>
      </c>
      <c r="X20" s="128">
        <v>71</v>
      </c>
      <c r="Y20" s="128">
        <v>50</v>
      </c>
    </row>
    <row r="21" spans="1:25" s="226" customFormat="1" ht="19.5" customHeight="1">
      <c r="A21" s="224" t="s">
        <v>452</v>
      </c>
      <c r="B21" s="225">
        <f t="shared" si="4"/>
        <v>414</v>
      </c>
      <c r="C21" s="128">
        <f t="shared" si="5"/>
        <v>324</v>
      </c>
      <c r="D21" s="128">
        <f t="shared" si="6"/>
        <v>90</v>
      </c>
      <c r="E21" s="128">
        <f t="shared" si="7"/>
        <v>388</v>
      </c>
      <c r="F21" s="128">
        <v>311</v>
      </c>
      <c r="G21" s="128">
        <v>77</v>
      </c>
      <c r="H21" s="128">
        <f t="shared" si="8"/>
        <v>9</v>
      </c>
      <c r="I21" s="128">
        <v>6</v>
      </c>
      <c r="J21" s="128">
        <v>3</v>
      </c>
      <c r="K21" s="128">
        <f t="shared" si="9"/>
        <v>4</v>
      </c>
      <c r="L21" s="128">
        <v>3</v>
      </c>
      <c r="M21" s="128">
        <v>1</v>
      </c>
      <c r="N21" s="128" t="s">
        <v>477</v>
      </c>
      <c r="O21" s="128" t="s">
        <v>274</v>
      </c>
      <c r="P21" s="128" t="s">
        <v>23</v>
      </c>
      <c r="Q21" s="128" t="s">
        <v>275</v>
      </c>
      <c r="R21" s="128" t="s">
        <v>274</v>
      </c>
      <c r="S21" s="128" t="s">
        <v>274</v>
      </c>
      <c r="T21" s="128">
        <f t="shared" si="11"/>
        <v>3</v>
      </c>
      <c r="U21" s="128" t="s">
        <v>475</v>
      </c>
      <c r="V21" s="128">
        <v>3</v>
      </c>
      <c r="W21" s="128">
        <f t="shared" si="12"/>
        <v>10</v>
      </c>
      <c r="X21" s="227">
        <v>4</v>
      </c>
      <c r="Y21" s="227">
        <v>6</v>
      </c>
    </row>
    <row r="22" spans="1:25" s="226" customFormat="1" ht="19.5" customHeight="1">
      <c r="A22" s="224" t="s">
        <v>453</v>
      </c>
      <c r="B22" s="225">
        <f t="shared" si="4"/>
        <v>488</v>
      </c>
      <c r="C22" s="128">
        <f t="shared" si="5"/>
        <v>380</v>
      </c>
      <c r="D22" s="128">
        <f t="shared" si="6"/>
        <v>108</v>
      </c>
      <c r="E22" s="128">
        <f t="shared" si="7"/>
        <v>451</v>
      </c>
      <c r="F22" s="128">
        <v>357</v>
      </c>
      <c r="G22" s="128">
        <v>94</v>
      </c>
      <c r="H22" s="128">
        <f t="shared" si="8"/>
        <v>7</v>
      </c>
      <c r="I22" s="128">
        <v>5</v>
      </c>
      <c r="J22" s="128">
        <v>2</v>
      </c>
      <c r="K22" s="128">
        <f t="shared" si="9"/>
        <v>17</v>
      </c>
      <c r="L22" s="128">
        <v>11</v>
      </c>
      <c r="M22" s="128">
        <v>6</v>
      </c>
      <c r="N22" s="128">
        <f t="shared" si="10"/>
        <v>1</v>
      </c>
      <c r="O22" s="128" t="s">
        <v>274</v>
      </c>
      <c r="P22" s="128">
        <v>1</v>
      </c>
      <c r="Q22" s="128" t="s">
        <v>275</v>
      </c>
      <c r="R22" s="128" t="s">
        <v>274</v>
      </c>
      <c r="S22" s="128" t="s">
        <v>274</v>
      </c>
      <c r="T22" s="128">
        <f t="shared" si="11"/>
        <v>5</v>
      </c>
      <c r="U22" s="128">
        <v>2</v>
      </c>
      <c r="V22" s="128">
        <v>3</v>
      </c>
      <c r="W22" s="128">
        <f t="shared" si="12"/>
        <v>7</v>
      </c>
      <c r="X22" s="227">
        <v>5</v>
      </c>
      <c r="Y22" s="227">
        <v>2</v>
      </c>
    </row>
    <row r="23" spans="1:25" s="226" customFormat="1" ht="19.5" customHeight="1">
      <c r="A23" s="224" t="s">
        <v>454</v>
      </c>
      <c r="B23" s="225">
        <f t="shared" si="4"/>
        <v>593</v>
      </c>
      <c r="C23" s="128">
        <f t="shared" si="5"/>
        <v>425</v>
      </c>
      <c r="D23" s="128">
        <f t="shared" si="6"/>
        <v>168</v>
      </c>
      <c r="E23" s="128">
        <f t="shared" si="7"/>
        <v>552</v>
      </c>
      <c r="F23" s="128">
        <v>404</v>
      </c>
      <c r="G23" s="128">
        <v>148</v>
      </c>
      <c r="H23" s="128">
        <f t="shared" si="8"/>
        <v>10</v>
      </c>
      <c r="I23" s="128">
        <v>3</v>
      </c>
      <c r="J23" s="128">
        <v>7</v>
      </c>
      <c r="K23" s="128">
        <f t="shared" si="9"/>
        <v>18</v>
      </c>
      <c r="L23" s="128">
        <v>9</v>
      </c>
      <c r="M23" s="128">
        <v>9</v>
      </c>
      <c r="N23" s="128">
        <f t="shared" si="10"/>
        <v>4</v>
      </c>
      <c r="O23" s="128">
        <v>2</v>
      </c>
      <c r="P23" s="128">
        <v>2</v>
      </c>
      <c r="Q23" s="128" t="s">
        <v>23</v>
      </c>
      <c r="R23" s="128" t="s">
        <v>23</v>
      </c>
      <c r="S23" s="128" t="s">
        <v>23</v>
      </c>
      <c r="T23" s="128">
        <f t="shared" si="11"/>
        <v>6</v>
      </c>
      <c r="U23" s="128">
        <v>4</v>
      </c>
      <c r="V23" s="128">
        <v>2</v>
      </c>
      <c r="W23" s="128">
        <f t="shared" si="12"/>
        <v>3</v>
      </c>
      <c r="X23" s="128">
        <v>3</v>
      </c>
      <c r="Y23" s="128" t="s">
        <v>477</v>
      </c>
    </row>
    <row r="24" spans="1:25" s="226" customFormat="1" ht="19.5" customHeight="1">
      <c r="A24" s="224" t="s">
        <v>455</v>
      </c>
      <c r="B24" s="225">
        <f t="shared" si="4"/>
        <v>100</v>
      </c>
      <c r="C24" s="128">
        <f t="shared" si="5"/>
        <v>62</v>
      </c>
      <c r="D24" s="128">
        <f t="shared" si="6"/>
        <v>38</v>
      </c>
      <c r="E24" s="128">
        <f t="shared" si="7"/>
        <v>66</v>
      </c>
      <c r="F24" s="128">
        <v>40</v>
      </c>
      <c r="G24" s="128">
        <v>26</v>
      </c>
      <c r="H24" s="128">
        <f t="shared" si="8"/>
        <v>11</v>
      </c>
      <c r="I24" s="128">
        <v>7</v>
      </c>
      <c r="J24" s="128">
        <v>4</v>
      </c>
      <c r="K24" s="128">
        <f t="shared" si="9"/>
        <v>12</v>
      </c>
      <c r="L24" s="128">
        <v>7</v>
      </c>
      <c r="M24" s="128">
        <v>5</v>
      </c>
      <c r="N24" s="128" t="s">
        <v>478</v>
      </c>
      <c r="O24" s="128" t="s">
        <v>475</v>
      </c>
      <c r="P24" s="128" t="s">
        <v>274</v>
      </c>
      <c r="Q24" s="128" t="s">
        <v>23</v>
      </c>
      <c r="R24" s="128" t="s">
        <v>23</v>
      </c>
      <c r="S24" s="128" t="s">
        <v>23</v>
      </c>
      <c r="T24" s="128">
        <f t="shared" si="11"/>
        <v>5</v>
      </c>
      <c r="U24" s="128">
        <v>3</v>
      </c>
      <c r="V24" s="128">
        <v>2</v>
      </c>
      <c r="W24" s="128">
        <f t="shared" si="12"/>
        <v>6</v>
      </c>
      <c r="X24" s="128">
        <v>5</v>
      </c>
      <c r="Y24" s="128">
        <v>1</v>
      </c>
    </row>
    <row r="25" spans="1:25" s="226" customFormat="1" ht="19.5" customHeight="1">
      <c r="A25" s="224" t="s">
        <v>456</v>
      </c>
      <c r="B25" s="225">
        <f t="shared" si="4"/>
        <v>765</v>
      </c>
      <c r="C25" s="128">
        <f t="shared" si="5"/>
        <v>459</v>
      </c>
      <c r="D25" s="128">
        <f t="shared" si="6"/>
        <v>306</v>
      </c>
      <c r="E25" s="128">
        <f t="shared" si="7"/>
        <v>723</v>
      </c>
      <c r="F25" s="128">
        <v>440</v>
      </c>
      <c r="G25" s="128">
        <v>283</v>
      </c>
      <c r="H25" s="128">
        <f t="shared" si="8"/>
        <v>7</v>
      </c>
      <c r="I25" s="128">
        <v>5</v>
      </c>
      <c r="J25" s="128">
        <v>2</v>
      </c>
      <c r="K25" s="128">
        <f t="shared" si="9"/>
        <v>17</v>
      </c>
      <c r="L25" s="128">
        <v>5</v>
      </c>
      <c r="M25" s="128">
        <v>12</v>
      </c>
      <c r="N25" s="128">
        <f t="shared" si="10"/>
        <v>2</v>
      </c>
      <c r="O25" s="128">
        <v>1</v>
      </c>
      <c r="P25" s="128">
        <v>1</v>
      </c>
      <c r="Q25" s="128" t="s">
        <v>275</v>
      </c>
      <c r="R25" s="128" t="s">
        <v>23</v>
      </c>
      <c r="S25" s="128" t="s">
        <v>23</v>
      </c>
      <c r="T25" s="128">
        <f t="shared" si="11"/>
        <v>6</v>
      </c>
      <c r="U25" s="128">
        <v>2</v>
      </c>
      <c r="V25" s="128">
        <v>4</v>
      </c>
      <c r="W25" s="128">
        <f t="shared" si="12"/>
        <v>10</v>
      </c>
      <c r="X25" s="128">
        <v>6</v>
      </c>
      <c r="Y25" s="128">
        <v>4</v>
      </c>
    </row>
    <row r="26" spans="1:25" s="226" customFormat="1" ht="19.5" customHeight="1">
      <c r="A26" s="224" t="s">
        <v>457</v>
      </c>
      <c r="B26" s="225">
        <f t="shared" si="4"/>
        <v>655</v>
      </c>
      <c r="C26" s="128">
        <f t="shared" si="5"/>
        <v>503</v>
      </c>
      <c r="D26" s="128">
        <f t="shared" si="6"/>
        <v>152</v>
      </c>
      <c r="E26" s="128">
        <f t="shared" si="7"/>
        <v>526</v>
      </c>
      <c r="F26" s="128">
        <v>419</v>
      </c>
      <c r="G26" s="128">
        <v>107</v>
      </c>
      <c r="H26" s="128">
        <f t="shared" si="8"/>
        <v>29</v>
      </c>
      <c r="I26" s="128">
        <v>18</v>
      </c>
      <c r="J26" s="128">
        <v>11</v>
      </c>
      <c r="K26" s="128">
        <f t="shared" si="9"/>
        <v>36</v>
      </c>
      <c r="L26" s="128">
        <v>21</v>
      </c>
      <c r="M26" s="128">
        <v>15</v>
      </c>
      <c r="N26" s="128" t="s">
        <v>275</v>
      </c>
      <c r="O26" s="128" t="s">
        <v>275</v>
      </c>
      <c r="P26" s="128" t="s">
        <v>274</v>
      </c>
      <c r="Q26" s="128">
        <f>SUM(R26:S26)</f>
        <v>3</v>
      </c>
      <c r="R26" s="128">
        <v>1</v>
      </c>
      <c r="S26" s="128">
        <v>2</v>
      </c>
      <c r="T26" s="128">
        <f t="shared" si="11"/>
        <v>21</v>
      </c>
      <c r="U26" s="128">
        <v>12</v>
      </c>
      <c r="V26" s="128">
        <v>9</v>
      </c>
      <c r="W26" s="128">
        <f t="shared" si="12"/>
        <v>40</v>
      </c>
      <c r="X26" s="128">
        <v>32</v>
      </c>
      <c r="Y26" s="128">
        <v>8</v>
      </c>
    </row>
    <row r="27" spans="1:25" s="226" customFormat="1" ht="19.5" customHeight="1">
      <c r="A27" s="224" t="s">
        <v>458</v>
      </c>
      <c r="B27" s="225">
        <f t="shared" si="4"/>
        <v>438</v>
      </c>
      <c r="C27" s="128">
        <f t="shared" si="5"/>
        <v>426</v>
      </c>
      <c r="D27" s="128">
        <f t="shared" si="6"/>
        <v>12</v>
      </c>
      <c r="E27" s="128">
        <f t="shared" si="7"/>
        <v>424</v>
      </c>
      <c r="F27" s="128">
        <v>415</v>
      </c>
      <c r="G27" s="128">
        <v>9</v>
      </c>
      <c r="H27" s="128">
        <f t="shared" si="8"/>
        <v>1</v>
      </c>
      <c r="I27" s="128">
        <v>1</v>
      </c>
      <c r="J27" s="128" t="s">
        <v>475</v>
      </c>
      <c r="K27" s="128">
        <f t="shared" si="9"/>
        <v>1</v>
      </c>
      <c r="L27" s="128" t="s">
        <v>23</v>
      </c>
      <c r="M27" s="128">
        <v>1</v>
      </c>
      <c r="N27" s="128" t="s">
        <v>477</v>
      </c>
      <c r="O27" s="128" t="s">
        <v>475</v>
      </c>
      <c r="P27" s="128" t="s">
        <v>275</v>
      </c>
      <c r="Q27" s="128" t="s">
        <v>275</v>
      </c>
      <c r="R27" s="128" t="s">
        <v>23</v>
      </c>
      <c r="S27" s="128" t="s">
        <v>23</v>
      </c>
      <c r="T27" s="128">
        <f t="shared" si="11"/>
        <v>5</v>
      </c>
      <c r="U27" s="128">
        <v>4</v>
      </c>
      <c r="V27" s="128">
        <v>1</v>
      </c>
      <c r="W27" s="128">
        <f t="shared" si="12"/>
        <v>7</v>
      </c>
      <c r="X27" s="128">
        <v>6</v>
      </c>
      <c r="Y27" s="128">
        <v>1</v>
      </c>
    </row>
    <row r="28" spans="1:25" s="226" customFormat="1" ht="19.5" customHeight="1">
      <c r="A28" s="224" t="s">
        <v>459</v>
      </c>
      <c r="B28" s="225">
        <f t="shared" si="4"/>
        <v>561</v>
      </c>
      <c r="C28" s="128">
        <f t="shared" si="5"/>
        <v>477</v>
      </c>
      <c r="D28" s="128">
        <f t="shared" si="6"/>
        <v>84</v>
      </c>
      <c r="E28" s="128">
        <f t="shared" si="7"/>
        <v>516</v>
      </c>
      <c r="F28" s="128">
        <v>447</v>
      </c>
      <c r="G28" s="128">
        <v>69</v>
      </c>
      <c r="H28" s="128">
        <f t="shared" si="8"/>
        <v>4</v>
      </c>
      <c r="I28" s="128">
        <v>2</v>
      </c>
      <c r="J28" s="128">
        <v>2</v>
      </c>
      <c r="K28" s="128">
        <f t="shared" si="9"/>
        <v>16</v>
      </c>
      <c r="L28" s="128">
        <v>12</v>
      </c>
      <c r="M28" s="128">
        <v>4</v>
      </c>
      <c r="N28" s="128" t="s">
        <v>477</v>
      </c>
      <c r="O28" s="128" t="s">
        <v>274</v>
      </c>
      <c r="P28" s="128" t="s">
        <v>475</v>
      </c>
      <c r="Q28" s="128" t="s">
        <v>477</v>
      </c>
      <c r="R28" s="128" t="s">
        <v>23</v>
      </c>
      <c r="S28" s="128" t="s">
        <v>23</v>
      </c>
      <c r="T28" s="128">
        <f t="shared" si="11"/>
        <v>6</v>
      </c>
      <c r="U28" s="128">
        <v>3</v>
      </c>
      <c r="V28" s="128">
        <v>3</v>
      </c>
      <c r="W28" s="128">
        <f t="shared" si="12"/>
        <v>19</v>
      </c>
      <c r="X28" s="128">
        <v>13</v>
      </c>
      <c r="Y28" s="128">
        <v>6</v>
      </c>
    </row>
    <row r="29" spans="1:25" s="226" customFormat="1" ht="19.5" customHeight="1">
      <c r="A29" s="224" t="s">
        <v>460</v>
      </c>
      <c r="B29" s="225">
        <f t="shared" si="4"/>
        <v>181</v>
      </c>
      <c r="C29" s="128">
        <f t="shared" si="5"/>
        <v>134</v>
      </c>
      <c r="D29" s="128">
        <f t="shared" si="6"/>
        <v>47</v>
      </c>
      <c r="E29" s="128">
        <f t="shared" si="7"/>
        <v>176</v>
      </c>
      <c r="F29" s="128">
        <v>132</v>
      </c>
      <c r="G29" s="128">
        <v>44</v>
      </c>
      <c r="H29" s="128">
        <f t="shared" si="8"/>
        <v>3</v>
      </c>
      <c r="I29" s="128">
        <v>1</v>
      </c>
      <c r="J29" s="128">
        <v>2</v>
      </c>
      <c r="K29" s="128">
        <f t="shared" si="9"/>
        <v>1</v>
      </c>
      <c r="L29" s="128" t="s">
        <v>477</v>
      </c>
      <c r="M29" s="128">
        <v>1</v>
      </c>
      <c r="N29" s="128">
        <f>SUM(O29:P29)</f>
        <v>1</v>
      </c>
      <c r="O29" s="128">
        <v>1</v>
      </c>
      <c r="P29" s="128" t="s">
        <v>274</v>
      </c>
      <c r="Q29" s="128" t="s">
        <v>275</v>
      </c>
      <c r="R29" s="128" t="s">
        <v>23</v>
      </c>
      <c r="S29" s="128" t="s">
        <v>23</v>
      </c>
      <c r="T29" s="128" t="s">
        <v>477</v>
      </c>
      <c r="U29" s="128" t="s">
        <v>475</v>
      </c>
      <c r="V29" s="128" t="s">
        <v>477</v>
      </c>
      <c r="W29" s="128" t="s">
        <v>477</v>
      </c>
      <c r="X29" s="128" t="s">
        <v>475</v>
      </c>
      <c r="Y29" s="128" t="s">
        <v>274</v>
      </c>
    </row>
    <row r="30" spans="1:25" s="226" customFormat="1" ht="19.5" customHeight="1">
      <c r="A30" s="224" t="s">
        <v>461</v>
      </c>
      <c r="B30" s="225">
        <f t="shared" si="4"/>
        <v>307</v>
      </c>
      <c r="C30" s="128">
        <f t="shared" si="5"/>
        <v>181</v>
      </c>
      <c r="D30" s="128">
        <f t="shared" si="6"/>
        <v>126</v>
      </c>
      <c r="E30" s="128">
        <f t="shared" si="7"/>
        <v>291</v>
      </c>
      <c r="F30" s="128">
        <v>179</v>
      </c>
      <c r="G30" s="128">
        <v>112</v>
      </c>
      <c r="H30" s="128">
        <f t="shared" si="8"/>
        <v>6</v>
      </c>
      <c r="I30" s="128" t="s">
        <v>274</v>
      </c>
      <c r="J30" s="128">
        <v>6</v>
      </c>
      <c r="K30" s="128">
        <f t="shared" si="9"/>
        <v>6</v>
      </c>
      <c r="L30" s="128">
        <v>1</v>
      </c>
      <c r="M30" s="128">
        <v>5</v>
      </c>
      <c r="N30" s="128" t="s">
        <v>275</v>
      </c>
      <c r="O30" s="128" t="s">
        <v>274</v>
      </c>
      <c r="P30" s="128" t="s">
        <v>275</v>
      </c>
      <c r="Q30" s="128" t="s">
        <v>275</v>
      </c>
      <c r="R30" s="128" t="s">
        <v>23</v>
      </c>
      <c r="S30" s="128" t="s">
        <v>23</v>
      </c>
      <c r="T30" s="128">
        <f t="shared" si="11"/>
        <v>4</v>
      </c>
      <c r="U30" s="128">
        <v>1</v>
      </c>
      <c r="V30" s="128">
        <v>3</v>
      </c>
      <c r="W30" s="128" t="s">
        <v>477</v>
      </c>
      <c r="X30" s="128" t="s">
        <v>475</v>
      </c>
      <c r="Y30" s="128" t="s">
        <v>475</v>
      </c>
    </row>
    <row r="31" spans="1:25" s="226" customFormat="1" ht="19.5" customHeight="1" thickBot="1">
      <c r="A31" s="228" t="s">
        <v>462</v>
      </c>
      <c r="B31" s="229">
        <f t="shared" si="4"/>
        <v>13</v>
      </c>
      <c r="C31" s="220">
        <f t="shared" si="5"/>
        <v>9</v>
      </c>
      <c r="D31" s="220">
        <f t="shared" si="6"/>
        <v>4</v>
      </c>
      <c r="E31" s="221">
        <f t="shared" si="7"/>
        <v>7</v>
      </c>
      <c r="F31" s="220">
        <v>5</v>
      </c>
      <c r="G31" s="220">
        <v>2</v>
      </c>
      <c r="H31" s="221">
        <f t="shared" si="8"/>
        <v>5</v>
      </c>
      <c r="I31" s="220">
        <v>4</v>
      </c>
      <c r="J31" s="220">
        <v>1</v>
      </c>
      <c r="K31" s="221">
        <f t="shared" si="9"/>
        <v>1</v>
      </c>
      <c r="L31" s="220" t="s">
        <v>274</v>
      </c>
      <c r="M31" s="220">
        <v>1</v>
      </c>
      <c r="N31" s="221" t="s">
        <v>275</v>
      </c>
      <c r="O31" s="220" t="s">
        <v>275</v>
      </c>
      <c r="P31" s="220" t="s">
        <v>275</v>
      </c>
      <c r="Q31" s="221" t="s">
        <v>275</v>
      </c>
      <c r="R31" s="221" t="s">
        <v>23</v>
      </c>
      <c r="S31" s="221" t="s">
        <v>23</v>
      </c>
      <c r="T31" s="221" t="s">
        <v>275</v>
      </c>
      <c r="U31" s="220" t="s">
        <v>477</v>
      </c>
      <c r="V31" s="220" t="s">
        <v>274</v>
      </c>
      <c r="W31" s="221" t="s">
        <v>275</v>
      </c>
      <c r="X31" s="220" t="s">
        <v>274</v>
      </c>
      <c r="Y31" s="220" t="s">
        <v>274</v>
      </c>
    </row>
    <row r="33" spans="1:25" ht="13.5" customHeight="1">
      <c r="A33" s="18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3.5" customHeight="1">
      <c r="A34" s="18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</sheetData>
  <sheetProtection selectLockedCells="1" selectUnlockedCells="1"/>
  <mergeCells count="21">
    <mergeCell ref="T5:V5"/>
    <mergeCell ref="B5:D5"/>
    <mergeCell ref="K6:M6"/>
    <mergeCell ref="K5:M5"/>
    <mergeCell ref="W5:Y5"/>
    <mergeCell ref="Q5:S5"/>
    <mergeCell ref="E6:G6"/>
    <mergeCell ref="B6:D6"/>
    <mergeCell ref="Q6:S6"/>
    <mergeCell ref="W6:Y6"/>
    <mergeCell ref="H6:J6"/>
    <mergeCell ref="E5:G5"/>
    <mergeCell ref="H5:J5"/>
    <mergeCell ref="T6:V6"/>
    <mergeCell ref="N5:P5"/>
    <mergeCell ref="A2:J2"/>
    <mergeCell ref="K2:Y2"/>
    <mergeCell ref="B4:J4"/>
    <mergeCell ref="K4:Y4"/>
    <mergeCell ref="A4:A8"/>
    <mergeCell ref="N6:P6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60" zoomScaleNormal="120" zoomScalePageLayoutView="0" workbookViewId="0" topLeftCell="A1">
      <selection activeCell="AH8" sqref="AH8"/>
    </sheetView>
  </sheetViews>
  <sheetFormatPr defaultColWidth="9.00390625" defaultRowHeight="15" customHeight="1"/>
  <cols>
    <col min="1" max="1" width="9.125" style="8" customWidth="1"/>
    <col min="2" max="2" width="14.625" style="8" customWidth="1"/>
    <col min="3" max="3" width="9.125" style="8" customWidth="1"/>
    <col min="4" max="4" width="6.625" style="8" customWidth="1"/>
    <col min="5" max="6" width="5.625" style="8" customWidth="1"/>
    <col min="7" max="7" width="6.625" style="8" customWidth="1"/>
    <col min="8" max="8" width="9.625" style="8" customWidth="1"/>
    <col min="9" max="9" width="8.125" style="8" customWidth="1"/>
    <col min="10" max="10" width="4.625" style="8" customWidth="1"/>
    <col min="11" max="12" width="7.125" style="8" customWidth="1"/>
    <col min="13" max="13" width="5.625" style="8" customWidth="1"/>
    <col min="14" max="14" width="6.625" style="8" customWidth="1"/>
    <col min="15" max="15" width="7.375" style="8" customWidth="1"/>
    <col min="16" max="16" width="5.625" style="8" customWidth="1"/>
    <col min="17" max="21" width="6.125" style="8" customWidth="1"/>
    <col min="22" max="16384" width="9.00390625" style="8" customWidth="1"/>
  </cols>
  <sheetData>
    <row r="1" spans="1:21" s="14" customFormat="1" ht="18" customHeight="1">
      <c r="A1" s="14" t="s">
        <v>114</v>
      </c>
      <c r="U1" s="15" t="s">
        <v>90</v>
      </c>
    </row>
    <row r="2" spans="1:21" s="12" customFormat="1" ht="24.75" customHeight="1">
      <c r="A2" s="344" t="s">
        <v>173</v>
      </c>
      <c r="B2" s="344"/>
      <c r="C2" s="344"/>
      <c r="D2" s="344"/>
      <c r="E2" s="344"/>
      <c r="F2" s="344"/>
      <c r="G2" s="344"/>
      <c r="H2" s="344"/>
      <c r="I2" s="344"/>
      <c r="J2" s="344" t="s">
        <v>256</v>
      </c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</row>
    <row r="3" spans="1:9" s="86" customFormat="1" ht="12.75" customHeight="1">
      <c r="A3" s="55"/>
      <c r="B3" s="55"/>
      <c r="C3" s="55"/>
      <c r="D3" s="55"/>
      <c r="E3" s="55"/>
      <c r="I3" s="87" t="s">
        <v>115</v>
      </c>
    </row>
    <row r="4" spans="1:21" s="86" customFormat="1" ht="12.75" customHeight="1">
      <c r="A4" s="55"/>
      <c r="B4" s="55"/>
      <c r="C4" s="55"/>
      <c r="D4" s="55"/>
      <c r="E4" s="55"/>
      <c r="I4" s="87" t="s">
        <v>116</v>
      </c>
      <c r="U4" s="87" t="s">
        <v>33</v>
      </c>
    </row>
    <row r="5" spans="1:21" s="55" customFormat="1" ht="12.75" customHeight="1" thickBot="1">
      <c r="A5" s="83"/>
      <c r="B5" s="83"/>
      <c r="C5" s="83"/>
      <c r="D5" s="83"/>
      <c r="E5" s="83"/>
      <c r="I5" s="108" t="s">
        <v>148</v>
      </c>
      <c r="U5" s="56" t="s">
        <v>34</v>
      </c>
    </row>
    <row r="6" spans="1:22" s="74" customFormat="1" ht="26.25" customHeight="1" thickBot="1">
      <c r="A6" s="114" t="s">
        <v>149</v>
      </c>
      <c r="B6" s="115" t="s">
        <v>150</v>
      </c>
      <c r="C6" s="351" t="s">
        <v>153</v>
      </c>
      <c r="D6" s="351" t="s">
        <v>154</v>
      </c>
      <c r="E6" s="363" t="s">
        <v>326</v>
      </c>
      <c r="F6" s="359"/>
      <c r="G6" s="359"/>
      <c r="H6" s="359"/>
      <c r="I6" s="364"/>
      <c r="J6" s="359" t="s">
        <v>171</v>
      </c>
      <c r="K6" s="359"/>
      <c r="L6" s="355"/>
      <c r="M6" s="360" t="s">
        <v>169</v>
      </c>
      <c r="N6" s="347" t="s">
        <v>170</v>
      </c>
      <c r="O6" s="351" t="s">
        <v>155</v>
      </c>
      <c r="P6" s="362" t="s">
        <v>172</v>
      </c>
      <c r="Q6" s="362"/>
      <c r="R6" s="362"/>
      <c r="S6" s="362"/>
      <c r="T6" s="362"/>
      <c r="U6" s="350"/>
      <c r="V6" s="59"/>
    </row>
    <row r="7" spans="1:22" s="74" customFormat="1" ht="26.25" customHeight="1">
      <c r="A7" s="58"/>
      <c r="B7" s="356" t="s">
        <v>32</v>
      </c>
      <c r="C7" s="351"/>
      <c r="D7" s="351"/>
      <c r="E7" s="125" t="s">
        <v>126</v>
      </c>
      <c r="F7" s="111" t="s">
        <v>156</v>
      </c>
      <c r="G7" s="111" t="s">
        <v>157</v>
      </c>
      <c r="H7" s="111" t="s">
        <v>158</v>
      </c>
      <c r="I7" s="126" t="s">
        <v>159</v>
      </c>
      <c r="J7" s="118" t="s">
        <v>126</v>
      </c>
      <c r="K7" s="106" t="s">
        <v>160</v>
      </c>
      <c r="L7" s="122" t="s">
        <v>161</v>
      </c>
      <c r="M7" s="361"/>
      <c r="N7" s="347"/>
      <c r="O7" s="347"/>
      <c r="P7" s="122" t="s">
        <v>126</v>
      </c>
      <c r="Q7" s="122" t="s">
        <v>162</v>
      </c>
      <c r="R7" s="122" t="s">
        <v>163</v>
      </c>
      <c r="S7" s="122" t="s">
        <v>164</v>
      </c>
      <c r="T7" s="122" t="s">
        <v>165</v>
      </c>
      <c r="U7" s="127" t="s">
        <v>166</v>
      </c>
      <c r="V7" s="59"/>
    </row>
    <row r="8" spans="1:22" s="75" customFormat="1" ht="51.75" customHeight="1" thickBot="1">
      <c r="A8" s="91" t="s">
        <v>0</v>
      </c>
      <c r="B8" s="357"/>
      <c r="C8" s="82" t="s">
        <v>167</v>
      </c>
      <c r="D8" s="80" t="s">
        <v>66</v>
      </c>
      <c r="E8" s="80" t="s">
        <v>2</v>
      </c>
      <c r="F8" s="80" t="s">
        <v>27</v>
      </c>
      <c r="G8" s="80" t="s">
        <v>67</v>
      </c>
      <c r="H8" s="80" t="s">
        <v>168</v>
      </c>
      <c r="I8" s="89" t="s">
        <v>112</v>
      </c>
      <c r="J8" s="82" t="s">
        <v>2</v>
      </c>
      <c r="K8" s="80" t="s">
        <v>68</v>
      </c>
      <c r="L8" s="80" t="s">
        <v>69</v>
      </c>
      <c r="M8" s="82" t="s">
        <v>70</v>
      </c>
      <c r="N8" s="80" t="s">
        <v>6</v>
      </c>
      <c r="O8" s="80" t="s">
        <v>91</v>
      </c>
      <c r="P8" s="80" t="s">
        <v>2</v>
      </c>
      <c r="Q8" s="80" t="s">
        <v>71</v>
      </c>
      <c r="R8" s="80" t="s">
        <v>72</v>
      </c>
      <c r="S8" s="80" t="s">
        <v>73</v>
      </c>
      <c r="T8" s="80" t="s">
        <v>74</v>
      </c>
      <c r="U8" s="89" t="s">
        <v>7</v>
      </c>
      <c r="V8" s="104"/>
    </row>
    <row r="9" spans="1:22" s="54" customFormat="1" ht="15" customHeight="1">
      <c r="A9" s="348" t="s">
        <v>139</v>
      </c>
      <c r="B9" s="237" t="s">
        <v>136</v>
      </c>
      <c r="C9" s="25">
        <v>28</v>
      </c>
      <c r="D9" s="25">
        <v>220</v>
      </c>
      <c r="E9" s="25">
        <f>SUM(F9:I9)</f>
        <v>290</v>
      </c>
      <c r="F9" s="25">
        <v>191</v>
      </c>
      <c r="G9" s="25">
        <v>7</v>
      </c>
      <c r="H9" s="25">
        <v>30</v>
      </c>
      <c r="I9" s="25">
        <v>62</v>
      </c>
      <c r="J9" s="25">
        <f>SUM(K9:L9)</f>
        <v>616</v>
      </c>
      <c r="K9" s="25">
        <v>4</v>
      </c>
      <c r="L9" s="25">
        <v>612</v>
      </c>
      <c r="M9" s="25">
        <v>2</v>
      </c>
      <c r="N9" s="25">
        <v>202</v>
      </c>
      <c r="O9" s="25">
        <v>293</v>
      </c>
      <c r="P9" s="25">
        <f>SUM(Q9:U9)</f>
        <v>4399</v>
      </c>
      <c r="Q9" s="25">
        <v>2633</v>
      </c>
      <c r="R9" s="25">
        <v>1727</v>
      </c>
      <c r="S9" s="25">
        <v>31</v>
      </c>
      <c r="T9" s="25">
        <v>1</v>
      </c>
      <c r="U9" s="25">
        <v>7</v>
      </c>
      <c r="V9" s="238"/>
    </row>
    <row r="10" spans="1:22" s="14" customFormat="1" ht="15" customHeight="1">
      <c r="A10" s="348"/>
      <c r="B10" s="123" t="s">
        <v>137</v>
      </c>
      <c r="C10" s="24">
        <v>23</v>
      </c>
      <c r="D10" s="24">
        <v>132</v>
      </c>
      <c r="E10" s="25">
        <f aca="true" t="shared" si="0" ref="E10:E38">SUM(F10:I10)</f>
        <v>243</v>
      </c>
      <c r="F10" s="24">
        <v>178</v>
      </c>
      <c r="G10" s="24">
        <v>4</v>
      </c>
      <c r="H10" s="24">
        <v>26</v>
      </c>
      <c r="I10" s="24">
        <v>35</v>
      </c>
      <c r="J10" s="25">
        <f aca="true" t="shared" si="1" ref="J10:J38">SUM(K10:L10)</f>
        <v>121</v>
      </c>
      <c r="K10" s="24">
        <v>2</v>
      </c>
      <c r="L10" s="24">
        <v>119</v>
      </c>
      <c r="M10" s="24">
        <v>1</v>
      </c>
      <c r="N10" s="24">
        <v>60</v>
      </c>
      <c r="O10" s="24">
        <v>124</v>
      </c>
      <c r="P10" s="25">
        <f aca="true" t="shared" si="2" ref="P10:P38">SUM(Q10:U10)</f>
        <v>4068</v>
      </c>
      <c r="Q10" s="24">
        <v>2461</v>
      </c>
      <c r="R10" s="24">
        <v>1584</v>
      </c>
      <c r="S10" s="24">
        <v>18</v>
      </c>
      <c r="T10" s="24" t="s">
        <v>4</v>
      </c>
      <c r="U10" s="24">
        <v>5</v>
      </c>
      <c r="V10" s="19"/>
    </row>
    <row r="11" spans="1:22" s="14" customFormat="1" ht="15" customHeight="1">
      <c r="A11" s="348"/>
      <c r="B11" s="123" t="s">
        <v>138</v>
      </c>
      <c r="C11" s="24">
        <v>32</v>
      </c>
      <c r="D11" s="24">
        <v>205</v>
      </c>
      <c r="E11" s="25">
        <f t="shared" si="0"/>
        <v>230</v>
      </c>
      <c r="F11" s="24">
        <v>160</v>
      </c>
      <c r="G11" s="24">
        <v>12</v>
      </c>
      <c r="H11" s="24">
        <v>25</v>
      </c>
      <c r="I11" s="24">
        <v>33</v>
      </c>
      <c r="J11" s="25">
        <f t="shared" si="1"/>
        <v>182</v>
      </c>
      <c r="K11" s="24" t="s">
        <v>4</v>
      </c>
      <c r="L11" s="24">
        <v>182</v>
      </c>
      <c r="M11" s="24">
        <v>6</v>
      </c>
      <c r="N11" s="24">
        <v>62</v>
      </c>
      <c r="O11" s="24">
        <v>130</v>
      </c>
      <c r="P11" s="25">
        <f t="shared" si="2"/>
        <v>4635</v>
      </c>
      <c r="Q11" s="24">
        <v>2756</v>
      </c>
      <c r="R11" s="24">
        <v>1843</v>
      </c>
      <c r="S11" s="24">
        <v>32</v>
      </c>
      <c r="T11" s="24" t="s">
        <v>4</v>
      </c>
      <c r="U11" s="24">
        <v>4</v>
      </c>
      <c r="V11" s="19"/>
    </row>
    <row r="12" spans="1:21" s="19" customFormat="1" ht="15" customHeight="1">
      <c r="A12" s="348" t="s">
        <v>140</v>
      </c>
      <c r="B12" s="123" t="s">
        <v>136</v>
      </c>
      <c r="C12" s="24">
        <v>43</v>
      </c>
      <c r="D12" s="24">
        <v>407</v>
      </c>
      <c r="E12" s="25">
        <f t="shared" si="0"/>
        <v>338</v>
      </c>
      <c r="F12" s="24">
        <v>223</v>
      </c>
      <c r="G12" s="24">
        <v>16</v>
      </c>
      <c r="H12" s="24">
        <v>37</v>
      </c>
      <c r="I12" s="24">
        <v>62</v>
      </c>
      <c r="J12" s="25">
        <f t="shared" si="1"/>
        <v>365</v>
      </c>
      <c r="K12" s="24">
        <v>3</v>
      </c>
      <c r="L12" s="24">
        <v>362</v>
      </c>
      <c r="M12" s="24">
        <v>5</v>
      </c>
      <c r="N12" s="24">
        <v>162</v>
      </c>
      <c r="O12" s="24">
        <v>224</v>
      </c>
      <c r="P12" s="25">
        <f t="shared" si="2"/>
        <v>4614</v>
      </c>
      <c r="Q12" s="24">
        <v>2488</v>
      </c>
      <c r="R12" s="24">
        <v>2066</v>
      </c>
      <c r="S12" s="24">
        <v>59</v>
      </c>
      <c r="T12" s="24">
        <v>1</v>
      </c>
      <c r="U12" s="24" t="s">
        <v>4</v>
      </c>
    </row>
    <row r="13" spans="1:21" s="19" customFormat="1" ht="15" customHeight="1">
      <c r="A13" s="348"/>
      <c r="B13" s="123" t="s">
        <v>137</v>
      </c>
      <c r="C13" s="24">
        <v>37</v>
      </c>
      <c r="D13" s="24">
        <v>296</v>
      </c>
      <c r="E13" s="25">
        <f t="shared" si="0"/>
        <v>311</v>
      </c>
      <c r="F13" s="24">
        <v>216</v>
      </c>
      <c r="G13" s="24">
        <v>16</v>
      </c>
      <c r="H13" s="24">
        <v>34</v>
      </c>
      <c r="I13" s="24">
        <v>45</v>
      </c>
      <c r="J13" s="25">
        <f t="shared" si="1"/>
        <v>105</v>
      </c>
      <c r="K13" s="24">
        <v>1</v>
      </c>
      <c r="L13" s="24">
        <v>104</v>
      </c>
      <c r="M13" s="24">
        <v>4</v>
      </c>
      <c r="N13" s="24">
        <v>66</v>
      </c>
      <c r="O13" s="24">
        <v>123</v>
      </c>
      <c r="P13" s="25">
        <f t="shared" si="2"/>
        <v>4347</v>
      </c>
      <c r="Q13" s="24">
        <v>2357</v>
      </c>
      <c r="R13" s="24">
        <v>1938</v>
      </c>
      <c r="S13" s="24">
        <v>51</v>
      </c>
      <c r="T13" s="24">
        <v>1</v>
      </c>
      <c r="U13" s="24" t="s">
        <v>4</v>
      </c>
    </row>
    <row r="14" spans="1:21" s="19" customFormat="1" ht="15" customHeight="1">
      <c r="A14" s="348"/>
      <c r="B14" s="123" t="s">
        <v>138</v>
      </c>
      <c r="C14" s="24">
        <v>61</v>
      </c>
      <c r="D14" s="24">
        <v>363</v>
      </c>
      <c r="E14" s="25">
        <f t="shared" si="0"/>
        <v>319</v>
      </c>
      <c r="F14" s="24">
        <v>205</v>
      </c>
      <c r="G14" s="24">
        <v>38</v>
      </c>
      <c r="H14" s="24">
        <v>35</v>
      </c>
      <c r="I14" s="24">
        <v>41</v>
      </c>
      <c r="J14" s="25">
        <f t="shared" si="1"/>
        <v>159</v>
      </c>
      <c r="K14" s="24">
        <v>1</v>
      </c>
      <c r="L14" s="24">
        <v>158</v>
      </c>
      <c r="M14" s="24">
        <v>19</v>
      </c>
      <c r="N14" s="24">
        <v>70</v>
      </c>
      <c r="O14" s="24">
        <v>125</v>
      </c>
      <c r="P14" s="25">
        <f t="shared" si="2"/>
        <v>4988</v>
      </c>
      <c r="Q14" s="24">
        <v>2684</v>
      </c>
      <c r="R14" s="24">
        <v>2232</v>
      </c>
      <c r="S14" s="24">
        <v>70</v>
      </c>
      <c r="T14" s="24">
        <v>2</v>
      </c>
      <c r="U14" s="24" t="s">
        <v>4</v>
      </c>
    </row>
    <row r="15" spans="1:22" s="14" customFormat="1" ht="15" customHeight="1">
      <c r="A15" s="348" t="s">
        <v>141</v>
      </c>
      <c r="B15" s="123" t="s">
        <v>136</v>
      </c>
      <c r="C15" s="24">
        <v>28</v>
      </c>
      <c r="D15" s="24">
        <v>754</v>
      </c>
      <c r="E15" s="25">
        <f t="shared" si="0"/>
        <v>334</v>
      </c>
      <c r="F15" s="24">
        <v>224</v>
      </c>
      <c r="G15" s="24">
        <v>7</v>
      </c>
      <c r="H15" s="24">
        <v>43</v>
      </c>
      <c r="I15" s="24">
        <v>60</v>
      </c>
      <c r="J15" s="25">
        <f t="shared" si="1"/>
        <v>208</v>
      </c>
      <c r="K15" s="24" t="s">
        <v>4</v>
      </c>
      <c r="L15" s="24">
        <v>208</v>
      </c>
      <c r="M15" s="24">
        <v>4</v>
      </c>
      <c r="N15" s="24">
        <v>85</v>
      </c>
      <c r="O15" s="24">
        <v>147</v>
      </c>
      <c r="P15" s="25">
        <f t="shared" si="2"/>
        <v>4755</v>
      </c>
      <c r="Q15" s="24">
        <v>2476</v>
      </c>
      <c r="R15" s="24">
        <v>2160</v>
      </c>
      <c r="S15" s="24">
        <v>118</v>
      </c>
      <c r="T15" s="24">
        <v>1</v>
      </c>
      <c r="U15" s="24" t="s">
        <v>4</v>
      </c>
      <c r="V15" s="19"/>
    </row>
    <row r="16" spans="1:22" s="14" customFormat="1" ht="15" customHeight="1">
      <c r="A16" s="348"/>
      <c r="B16" s="123" t="s">
        <v>137</v>
      </c>
      <c r="C16" s="24">
        <v>23</v>
      </c>
      <c r="D16" s="24">
        <v>397</v>
      </c>
      <c r="E16" s="25">
        <f t="shared" si="0"/>
        <v>328</v>
      </c>
      <c r="F16" s="24">
        <v>233</v>
      </c>
      <c r="G16" s="24">
        <v>8</v>
      </c>
      <c r="H16" s="24">
        <v>38</v>
      </c>
      <c r="I16" s="24">
        <v>49</v>
      </c>
      <c r="J16" s="25">
        <f t="shared" si="1"/>
        <v>49</v>
      </c>
      <c r="K16" s="24" t="s">
        <v>4</v>
      </c>
      <c r="L16" s="24">
        <v>49</v>
      </c>
      <c r="M16" s="24">
        <v>4</v>
      </c>
      <c r="N16" s="24">
        <v>34</v>
      </c>
      <c r="O16" s="24">
        <v>87</v>
      </c>
      <c r="P16" s="25">
        <f t="shared" si="2"/>
        <v>4463</v>
      </c>
      <c r="Q16" s="24">
        <v>2322</v>
      </c>
      <c r="R16" s="24">
        <v>2035</v>
      </c>
      <c r="S16" s="24">
        <v>106</v>
      </c>
      <c r="T16" s="24" t="s">
        <v>4</v>
      </c>
      <c r="U16" s="24" t="s">
        <v>4</v>
      </c>
      <c r="V16" s="19"/>
    </row>
    <row r="17" spans="1:21" s="19" customFormat="1" ht="15" customHeight="1">
      <c r="A17" s="348"/>
      <c r="B17" s="123" t="s">
        <v>138</v>
      </c>
      <c r="C17" s="24">
        <v>37</v>
      </c>
      <c r="D17" s="24">
        <v>506</v>
      </c>
      <c r="E17" s="25">
        <f t="shared" si="0"/>
        <v>325</v>
      </c>
      <c r="F17" s="24">
        <v>220</v>
      </c>
      <c r="G17" s="24">
        <v>18</v>
      </c>
      <c r="H17" s="24">
        <v>36</v>
      </c>
      <c r="I17" s="24">
        <v>51</v>
      </c>
      <c r="J17" s="25">
        <f t="shared" si="1"/>
        <v>57</v>
      </c>
      <c r="K17" s="24" t="s">
        <v>4</v>
      </c>
      <c r="L17" s="24">
        <v>57</v>
      </c>
      <c r="M17" s="24">
        <v>14</v>
      </c>
      <c r="N17" s="24">
        <v>34</v>
      </c>
      <c r="O17" s="24">
        <v>85</v>
      </c>
      <c r="P17" s="25">
        <f t="shared" si="2"/>
        <v>5100</v>
      </c>
      <c r="Q17" s="24">
        <v>2687</v>
      </c>
      <c r="R17" s="24">
        <v>2278</v>
      </c>
      <c r="S17" s="24">
        <v>135</v>
      </c>
      <c r="T17" s="24" t="s">
        <v>4</v>
      </c>
      <c r="U17" s="24" t="s">
        <v>4</v>
      </c>
    </row>
    <row r="18" spans="1:22" s="14" customFormat="1" ht="15" customHeight="1">
      <c r="A18" s="348" t="s">
        <v>142</v>
      </c>
      <c r="B18" s="123" t="s">
        <v>136</v>
      </c>
      <c r="C18" s="24">
        <v>27</v>
      </c>
      <c r="D18" s="24">
        <v>479</v>
      </c>
      <c r="E18" s="25">
        <f t="shared" si="0"/>
        <v>327</v>
      </c>
      <c r="F18" s="24">
        <v>197</v>
      </c>
      <c r="G18" s="24">
        <v>7</v>
      </c>
      <c r="H18" s="24">
        <v>46</v>
      </c>
      <c r="I18" s="24">
        <v>77</v>
      </c>
      <c r="J18" s="25">
        <f t="shared" si="1"/>
        <v>205</v>
      </c>
      <c r="K18" s="24" t="s">
        <v>4</v>
      </c>
      <c r="L18" s="24">
        <v>205</v>
      </c>
      <c r="M18" s="24">
        <v>4</v>
      </c>
      <c r="N18" s="24">
        <v>118</v>
      </c>
      <c r="O18" s="24">
        <v>165</v>
      </c>
      <c r="P18" s="25">
        <f t="shared" si="2"/>
        <v>4643</v>
      </c>
      <c r="Q18" s="24">
        <v>2230</v>
      </c>
      <c r="R18" s="24">
        <v>2211</v>
      </c>
      <c r="S18" s="24">
        <v>199</v>
      </c>
      <c r="T18" s="24">
        <v>1</v>
      </c>
      <c r="U18" s="24">
        <v>2</v>
      </c>
      <c r="V18" s="19"/>
    </row>
    <row r="19" spans="1:22" s="14" customFormat="1" ht="15" customHeight="1">
      <c r="A19" s="348"/>
      <c r="B19" s="123" t="s">
        <v>137</v>
      </c>
      <c r="C19" s="24">
        <v>23</v>
      </c>
      <c r="D19" s="24">
        <v>294</v>
      </c>
      <c r="E19" s="25">
        <f t="shared" si="0"/>
        <v>310</v>
      </c>
      <c r="F19" s="24">
        <v>189</v>
      </c>
      <c r="G19" s="24">
        <v>7</v>
      </c>
      <c r="H19" s="24">
        <v>42</v>
      </c>
      <c r="I19" s="24">
        <v>72</v>
      </c>
      <c r="J19" s="25">
        <f t="shared" si="1"/>
        <v>81</v>
      </c>
      <c r="K19" s="24" t="s">
        <v>4</v>
      </c>
      <c r="L19" s="24">
        <v>81</v>
      </c>
      <c r="M19" s="24">
        <v>3</v>
      </c>
      <c r="N19" s="24">
        <v>40</v>
      </c>
      <c r="O19" s="24">
        <v>92</v>
      </c>
      <c r="P19" s="25">
        <f t="shared" si="2"/>
        <v>4397</v>
      </c>
      <c r="Q19" s="24">
        <v>2123</v>
      </c>
      <c r="R19" s="24">
        <v>2080</v>
      </c>
      <c r="S19" s="24">
        <v>192</v>
      </c>
      <c r="T19" s="128" t="s">
        <v>4</v>
      </c>
      <c r="U19" s="128">
        <v>2</v>
      </c>
      <c r="V19" s="19"/>
    </row>
    <row r="20" spans="1:21" s="19" customFormat="1" ht="15" customHeight="1">
      <c r="A20" s="348"/>
      <c r="B20" s="123" t="s">
        <v>138</v>
      </c>
      <c r="C20" s="24">
        <v>41</v>
      </c>
      <c r="D20" s="24">
        <v>464</v>
      </c>
      <c r="E20" s="25">
        <f t="shared" si="0"/>
        <v>314</v>
      </c>
      <c r="F20" s="24">
        <v>176</v>
      </c>
      <c r="G20" s="24">
        <v>21</v>
      </c>
      <c r="H20" s="24">
        <v>41</v>
      </c>
      <c r="I20" s="24">
        <v>76</v>
      </c>
      <c r="J20" s="25">
        <f t="shared" si="1"/>
        <v>115</v>
      </c>
      <c r="K20" s="24" t="s">
        <v>4</v>
      </c>
      <c r="L20" s="24">
        <v>115</v>
      </c>
      <c r="M20" s="24">
        <v>12</v>
      </c>
      <c r="N20" s="24">
        <v>41</v>
      </c>
      <c r="O20" s="24">
        <v>86</v>
      </c>
      <c r="P20" s="25">
        <f t="shared" si="2"/>
        <v>5038</v>
      </c>
      <c r="Q20" s="24">
        <v>2389</v>
      </c>
      <c r="R20" s="24">
        <v>2434</v>
      </c>
      <c r="S20" s="24">
        <v>212</v>
      </c>
      <c r="T20" s="128" t="s">
        <v>4</v>
      </c>
      <c r="U20" s="128">
        <v>3</v>
      </c>
    </row>
    <row r="21" spans="1:22" s="14" customFormat="1" ht="15" customHeight="1">
      <c r="A21" s="348" t="s">
        <v>143</v>
      </c>
      <c r="B21" s="123" t="s">
        <v>136</v>
      </c>
      <c r="C21" s="24">
        <v>23</v>
      </c>
      <c r="D21" s="24">
        <v>334</v>
      </c>
      <c r="E21" s="25">
        <f t="shared" si="0"/>
        <v>306</v>
      </c>
      <c r="F21" s="24">
        <v>171</v>
      </c>
      <c r="G21" s="24">
        <v>7</v>
      </c>
      <c r="H21" s="24">
        <v>48</v>
      </c>
      <c r="I21" s="24">
        <v>80</v>
      </c>
      <c r="J21" s="25">
        <f t="shared" si="1"/>
        <v>101</v>
      </c>
      <c r="K21" s="24">
        <v>1</v>
      </c>
      <c r="L21" s="24">
        <v>100</v>
      </c>
      <c r="M21" s="24">
        <v>4</v>
      </c>
      <c r="N21" s="24">
        <v>71</v>
      </c>
      <c r="O21" s="24">
        <v>117</v>
      </c>
      <c r="P21" s="25">
        <f t="shared" si="2"/>
        <v>5151</v>
      </c>
      <c r="Q21" s="24">
        <v>1868</v>
      </c>
      <c r="R21" s="24">
        <v>3091</v>
      </c>
      <c r="S21" s="24">
        <v>191</v>
      </c>
      <c r="T21" s="24">
        <v>1</v>
      </c>
      <c r="U21" s="24" t="s">
        <v>4</v>
      </c>
      <c r="V21" s="77"/>
    </row>
    <row r="22" spans="1:22" s="14" customFormat="1" ht="15" customHeight="1">
      <c r="A22" s="348"/>
      <c r="B22" s="123" t="s">
        <v>137</v>
      </c>
      <c r="C22" s="24">
        <v>17</v>
      </c>
      <c r="D22" s="24">
        <v>283</v>
      </c>
      <c r="E22" s="25">
        <f t="shared" si="0"/>
        <v>300</v>
      </c>
      <c r="F22" s="24">
        <v>171</v>
      </c>
      <c r="G22" s="24">
        <v>6</v>
      </c>
      <c r="H22" s="24">
        <v>50</v>
      </c>
      <c r="I22" s="24">
        <v>73</v>
      </c>
      <c r="J22" s="25">
        <f t="shared" si="1"/>
        <v>63</v>
      </c>
      <c r="K22" s="24">
        <v>1</v>
      </c>
      <c r="L22" s="24">
        <v>62</v>
      </c>
      <c r="M22" s="24">
        <v>3</v>
      </c>
      <c r="N22" s="24">
        <v>25</v>
      </c>
      <c r="O22" s="24">
        <v>67</v>
      </c>
      <c r="P22" s="25">
        <f t="shared" si="2"/>
        <v>4759</v>
      </c>
      <c r="Q22" s="24">
        <v>1686</v>
      </c>
      <c r="R22" s="24">
        <v>2893</v>
      </c>
      <c r="S22" s="24">
        <v>179</v>
      </c>
      <c r="T22" s="128">
        <v>1</v>
      </c>
      <c r="U22" s="24" t="s">
        <v>4</v>
      </c>
      <c r="V22" s="77"/>
    </row>
    <row r="23" spans="1:22" s="14" customFormat="1" ht="15" customHeight="1">
      <c r="A23" s="348"/>
      <c r="B23" s="123" t="s">
        <v>138</v>
      </c>
      <c r="C23" s="24">
        <v>24</v>
      </c>
      <c r="D23" s="24">
        <v>394</v>
      </c>
      <c r="E23" s="25">
        <f t="shared" si="0"/>
        <v>305</v>
      </c>
      <c r="F23" s="24">
        <v>170</v>
      </c>
      <c r="G23" s="24">
        <v>12</v>
      </c>
      <c r="H23" s="24">
        <v>51</v>
      </c>
      <c r="I23" s="24">
        <v>72</v>
      </c>
      <c r="J23" s="25">
        <f t="shared" si="1"/>
        <v>79</v>
      </c>
      <c r="K23" s="24">
        <v>1</v>
      </c>
      <c r="L23" s="24">
        <v>78</v>
      </c>
      <c r="M23" s="24">
        <v>12</v>
      </c>
      <c r="N23" s="24">
        <v>21</v>
      </c>
      <c r="O23" s="24">
        <v>66</v>
      </c>
      <c r="P23" s="25">
        <f t="shared" si="2"/>
        <v>5235</v>
      </c>
      <c r="Q23" s="24">
        <v>1880</v>
      </c>
      <c r="R23" s="24">
        <v>3131</v>
      </c>
      <c r="S23" s="24">
        <v>221</v>
      </c>
      <c r="T23" s="128">
        <v>3</v>
      </c>
      <c r="U23" s="24" t="s">
        <v>4</v>
      </c>
      <c r="V23" s="77"/>
    </row>
    <row r="24" spans="1:22" s="14" customFormat="1" ht="15" customHeight="1">
      <c r="A24" s="348" t="s">
        <v>144</v>
      </c>
      <c r="B24" s="123" t="s">
        <v>136</v>
      </c>
      <c r="C24" s="24">
        <v>13</v>
      </c>
      <c r="D24" s="24">
        <v>274</v>
      </c>
      <c r="E24" s="25">
        <f t="shared" si="0"/>
        <v>272</v>
      </c>
      <c r="F24" s="24">
        <v>92</v>
      </c>
      <c r="G24" s="24">
        <v>3</v>
      </c>
      <c r="H24" s="24">
        <v>42</v>
      </c>
      <c r="I24" s="24">
        <v>135</v>
      </c>
      <c r="J24" s="25">
        <f t="shared" si="1"/>
        <v>65</v>
      </c>
      <c r="K24" s="24">
        <v>1</v>
      </c>
      <c r="L24" s="24">
        <v>64</v>
      </c>
      <c r="M24" s="24" t="s">
        <v>4</v>
      </c>
      <c r="N24" s="24">
        <v>74</v>
      </c>
      <c r="O24" s="24">
        <v>106</v>
      </c>
      <c r="P24" s="25">
        <f t="shared" si="2"/>
        <v>4781</v>
      </c>
      <c r="Q24" s="24">
        <v>1786</v>
      </c>
      <c r="R24" s="24">
        <v>2646</v>
      </c>
      <c r="S24" s="24">
        <v>348</v>
      </c>
      <c r="T24" s="24">
        <v>1</v>
      </c>
      <c r="U24" s="24" t="s">
        <v>4</v>
      </c>
      <c r="V24" s="77"/>
    </row>
    <row r="25" spans="1:22" s="14" customFormat="1" ht="15" customHeight="1">
      <c r="A25" s="348"/>
      <c r="B25" s="123" t="s">
        <v>137</v>
      </c>
      <c r="C25" s="24">
        <v>7</v>
      </c>
      <c r="D25" s="24">
        <v>229</v>
      </c>
      <c r="E25" s="25">
        <f t="shared" si="0"/>
        <v>249</v>
      </c>
      <c r="F25" s="24">
        <v>83</v>
      </c>
      <c r="G25" s="24">
        <v>4</v>
      </c>
      <c r="H25" s="24">
        <v>38</v>
      </c>
      <c r="I25" s="24">
        <v>124</v>
      </c>
      <c r="J25" s="25">
        <f t="shared" si="1"/>
        <v>31</v>
      </c>
      <c r="K25" s="24">
        <v>1</v>
      </c>
      <c r="L25" s="24">
        <v>30</v>
      </c>
      <c r="M25" s="24" t="s">
        <v>4</v>
      </c>
      <c r="N25" s="24">
        <v>50</v>
      </c>
      <c r="O25" s="24">
        <v>61</v>
      </c>
      <c r="P25" s="25">
        <f t="shared" si="2"/>
        <v>4439</v>
      </c>
      <c r="Q25" s="24">
        <v>1646</v>
      </c>
      <c r="R25" s="24">
        <v>2447</v>
      </c>
      <c r="S25" s="24">
        <v>346</v>
      </c>
      <c r="T25" s="24" t="s">
        <v>4</v>
      </c>
      <c r="U25" s="128" t="s">
        <v>4</v>
      </c>
      <c r="V25" s="77"/>
    </row>
    <row r="26" spans="1:22" s="14" customFormat="1" ht="15" customHeight="1">
      <c r="A26" s="348"/>
      <c r="B26" s="123" t="s">
        <v>138</v>
      </c>
      <c r="C26" s="24">
        <v>8</v>
      </c>
      <c r="D26" s="24">
        <v>340</v>
      </c>
      <c r="E26" s="25">
        <f t="shared" si="0"/>
        <v>256</v>
      </c>
      <c r="F26" s="24">
        <v>79</v>
      </c>
      <c r="G26" s="24">
        <v>13</v>
      </c>
      <c r="H26" s="24">
        <v>41</v>
      </c>
      <c r="I26" s="24">
        <v>123</v>
      </c>
      <c r="J26" s="25">
        <f t="shared" si="1"/>
        <v>50</v>
      </c>
      <c r="K26" s="24">
        <v>6</v>
      </c>
      <c r="L26" s="24">
        <v>44</v>
      </c>
      <c r="M26" s="24" t="s">
        <v>4</v>
      </c>
      <c r="N26" s="24">
        <v>42</v>
      </c>
      <c r="O26" s="24">
        <v>45</v>
      </c>
      <c r="P26" s="25">
        <f t="shared" si="2"/>
        <v>4887</v>
      </c>
      <c r="Q26" s="24">
        <v>1832</v>
      </c>
      <c r="R26" s="24">
        <v>2647</v>
      </c>
      <c r="S26" s="24">
        <v>408</v>
      </c>
      <c r="T26" s="24" t="s">
        <v>4</v>
      </c>
      <c r="U26" s="128" t="s">
        <v>4</v>
      </c>
      <c r="V26" s="77"/>
    </row>
    <row r="27" spans="1:23" s="14" customFormat="1" ht="15" customHeight="1">
      <c r="A27" s="348" t="s">
        <v>324</v>
      </c>
      <c r="B27" s="123" t="s">
        <v>136</v>
      </c>
      <c r="C27" s="24">
        <v>19</v>
      </c>
      <c r="D27" s="24">
        <v>201</v>
      </c>
      <c r="E27" s="25">
        <f t="shared" si="0"/>
        <v>244</v>
      </c>
      <c r="F27" s="24">
        <v>54</v>
      </c>
      <c r="G27" s="24">
        <v>4</v>
      </c>
      <c r="H27" s="24">
        <v>12</v>
      </c>
      <c r="I27" s="24">
        <v>174</v>
      </c>
      <c r="J27" s="25">
        <f t="shared" si="1"/>
        <v>43</v>
      </c>
      <c r="K27" s="24" t="s">
        <v>4</v>
      </c>
      <c r="L27" s="24">
        <v>43</v>
      </c>
      <c r="M27" s="24">
        <v>2</v>
      </c>
      <c r="N27" s="24">
        <v>80</v>
      </c>
      <c r="O27" s="24">
        <v>74</v>
      </c>
      <c r="P27" s="25">
        <f t="shared" si="2"/>
        <v>4368</v>
      </c>
      <c r="Q27" s="24">
        <v>1527</v>
      </c>
      <c r="R27" s="24">
        <v>2416</v>
      </c>
      <c r="S27" s="24">
        <v>420</v>
      </c>
      <c r="T27" s="24">
        <v>1</v>
      </c>
      <c r="U27" s="24">
        <v>4</v>
      </c>
      <c r="V27" s="77"/>
      <c r="W27" s="76"/>
    </row>
    <row r="28" spans="1:23" s="14" customFormat="1" ht="15" customHeight="1">
      <c r="A28" s="348"/>
      <c r="B28" s="123" t="s">
        <v>137</v>
      </c>
      <c r="C28" s="24">
        <v>8</v>
      </c>
      <c r="D28" s="24">
        <v>176</v>
      </c>
      <c r="E28" s="25">
        <f t="shared" si="0"/>
        <v>208</v>
      </c>
      <c r="F28" s="24">
        <v>44</v>
      </c>
      <c r="G28" s="24">
        <v>4</v>
      </c>
      <c r="H28" s="24">
        <v>10</v>
      </c>
      <c r="I28" s="24">
        <v>150</v>
      </c>
      <c r="J28" s="25">
        <f t="shared" si="1"/>
        <v>25</v>
      </c>
      <c r="K28" s="24" t="s">
        <v>4</v>
      </c>
      <c r="L28" s="24">
        <v>25</v>
      </c>
      <c r="M28" s="24">
        <v>1</v>
      </c>
      <c r="N28" s="24">
        <v>61</v>
      </c>
      <c r="O28" s="24">
        <v>42</v>
      </c>
      <c r="P28" s="25">
        <f t="shared" si="2"/>
        <v>3997</v>
      </c>
      <c r="Q28" s="24">
        <v>1380</v>
      </c>
      <c r="R28" s="24">
        <v>2204</v>
      </c>
      <c r="S28" s="24">
        <v>412</v>
      </c>
      <c r="T28" s="128" t="s">
        <v>4</v>
      </c>
      <c r="U28" s="128">
        <v>1</v>
      </c>
      <c r="V28" s="77"/>
      <c r="W28" s="76"/>
    </row>
    <row r="29" spans="1:23" s="14" customFormat="1" ht="15" customHeight="1">
      <c r="A29" s="348"/>
      <c r="B29" s="123" t="s">
        <v>138</v>
      </c>
      <c r="C29" s="24">
        <v>6</v>
      </c>
      <c r="D29" s="24">
        <v>268</v>
      </c>
      <c r="E29" s="25">
        <f t="shared" si="0"/>
        <v>227</v>
      </c>
      <c r="F29" s="24">
        <v>42</v>
      </c>
      <c r="G29" s="24">
        <v>18</v>
      </c>
      <c r="H29" s="24">
        <v>10</v>
      </c>
      <c r="I29" s="24">
        <v>157</v>
      </c>
      <c r="J29" s="25">
        <f t="shared" si="1"/>
        <v>37</v>
      </c>
      <c r="K29" s="24" t="s">
        <v>4</v>
      </c>
      <c r="L29" s="24">
        <v>37</v>
      </c>
      <c r="M29" s="24">
        <v>2</v>
      </c>
      <c r="N29" s="24">
        <v>54</v>
      </c>
      <c r="O29" s="24">
        <v>34</v>
      </c>
      <c r="P29" s="25">
        <f t="shared" si="2"/>
        <v>4365</v>
      </c>
      <c r="Q29" s="25">
        <v>1476</v>
      </c>
      <c r="R29" s="25">
        <v>2367</v>
      </c>
      <c r="S29" s="25">
        <v>519</v>
      </c>
      <c r="T29" s="25" t="s">
        <v>4</v>
      </c>
      <c r="U29" s="25">
        <v>3</v>
      </c>
      <c r="V29" s="77"/>
      <c r="W29" s="76"/>
    </row>
    <row r="30" spans="1:23" s="14" customFormat="1" ht="15" customHeight="1">
      <c r="A30" s="348" t="s">
        <v>325</v>
      </c>
      <c r="B30" s="123" t="s">
        <v>136</v>
      </c>
      <c r="C30" s="24">
        <v>11</v>
      </c>
      <c r="D30" s="24">
        <v>169</v>
      </c>
      <c r="E30" s="25">
        <f t="shared" si="0"/>
        <v>156</v>
      </c>
      <c r="F30" s="24">
        <v>26</v>
      </c>
      <c r="G30" s="24">
        <v>1</v>
      </c>
      <c r="H30" s="24">
        <v>18</v>
      </c>
      <c r="I30" s="24">
        <v>111</v>
      </c>
      <c r="J30" s="25">
        <f t="shared" si="1"/>
        <v>49</v>
      </c>
      <c r="K30" s="24" t="s">
        <v>4</v>
      </c>
      <c r="L30" s="24">
        <v>49</v>
      </c>
      <c r="M30" s="24">
        <v>1</v>
      </c>
      <c r="N30" s="24">
        <v>92</v>
      </c>
      <c r="O30" s="24">
        <v>83</v>
      </c>
      <c r="P30" s="25">
        <f t="shared" si="2"/>
        <v>4487</v>
      </c>
      <c r="Q30" s="24">
        <v>1333</v>
      </c>
      <c r="R30" s="24">
        <v>2622</v>
      </c>
      <c r="S30" s="24">
        <v>532</v>
      </c>
      <c r="T30" s="24" t="s">
        <v>4</v>
      </c>
      <c r="U30" s="24" t="s">
        <v>4</v>
      </c>
      <c r="V30" s="77"/>
      <c r="W30" s="76"/>
    </row>
    <row r="31" spans="1:23" s="14" customFormat="1" ht="15" customHeight="1">
      <c r="A31" s="348"/>
      <c r="B31" s="123" t="s">
        <v>137</v>
      </c>
      <c r="C31" s="24">
        <v>10</v>
      </c>
      <c r="D31" s="24">
        <v>152</v>
      </c>
      <c r="E31" s="25">
        <f t="shared" si="0"/>
        <v>142</v>
      </c>
      <c r="F31" s="24">
        <v>23</v>
      </c>
      <c r="G31" s="24">
        <v>1</v>
      </c>
      <c r="H31" s="24">
        <v>15</v>
      </c>
      <c r="I31" s="24">
        <v>103</v>
      </c>
      <c r="J31" s="25">
        <f t="shared" si="1"/>
        <v>24</v>
      </c>
      <c r="K31" s="24" t="s">
        <v>4</v>
      </c>
      <c r="L31" s="24">
        <v>24</v>
      </c>
      <c r="M31" s="24">
        <v>1</v>
      </c>
      <c r="N31" s="24">
        <v>56</v>
      </c>
      <c r="O31" s="24">
        <v>38</v>
      </c>
      <c r="P31" s="25">
        <f t="shared" si="2"/>
        <v>4227</v>
      </c>
      <c r="Q31" s="24">
        <v>1237</v>
      </c>
      <c r="R31" s="24">
        <v>2479</v>
      </c>
      <c r="S31" s="24">
        <v>511</v>
      </c>
      <c r="T31" s="128" t="s">
        <v>4</v>
      </c>
      <c r="U31" s="24" t="s">
        <v>4</v>
      </c>
      <c r="V31" s="77"/>
      <c r="W31" s="76"/>
    </row>
    <row r="32" spans="1:23" s="14" customFormat="1" ht="15" customHeight="1">
      <c r="A32" s="348"/>
      <c r="B32" s="123" t="s">
        <v>138</v>
      </c>
      <c r="C32" s="24">
        <v>13</v>
      </c>
      <c r="D32" s="24">
        <v>236</v>
      </c>
      <c r="E32" s="25">
        <f t="shared" si="0"/>
        <v>139</v>
      </c>
      <c r="F32" s="24">
        <v>24</v>
      </c>
      <c r="G32" s="24">
        <v>2</v>
      </c>
      <c r="H32" s="24">
        <v>15</v>
      </c>
      <c r="I32" s="24">
        <v>98</v>
      </c>
      <c r="J32" s="25">
        <f t="shared" si="1"/>
        <v>30</v>
      </c>
      <c r="K32" s="24" t="s">
        <v>4</v>
      </c>
      <c r="L32" s="24">
        <v>30</v>
      </c>
      <c r="M32" s="25">
        <v>4</v>
      </c>
      <c r="N32" s="24">
        <v>53</v>
      </c>
      <c r="O32" s="24">
        <v>31</v>
      </c>
      <c r="P32" s="25">
        <f t="shared" si="2"/>
        <v>4759</v>
      </c>
      <c r="Q32" s="25">
        <v>1381</v>
      </c>
      <c r="R32" s="25">
        <v>2765</v>
      </c>
      <c r="S32" s="25">
        <v>613</v>
      </c>
      <c r="T32" s="25" t="s">
        <v>4</v>
      </c>
      <c r="U32" s="25" t="s">
        <v>4</v>
      </c>
      <c r="V32" s="77"/>
      <c r="W32" s="76"/>
    </row>
    <row r="33" spans="1:23" s="14" customFormat="1" ht="15" customHeight="1">
      <c r="A33" s="348" t="s">
        <v>260</v>
      </c>
      <c r="B33" s="123" t="s">
        <v>136</v>
      </c>
      <c r="C33" s="159">
        <v>21</v>
      </c>
      <c r="D33" s="159">
        <v>144</v>
      </c>
      <c r="E33" s="25">
        <f t="shared" si="0"/>
        <v>138</v>
      </c>
      <c r="F33" s="159">
        <v>27</v>
      </c>
      <c r="G33" s="159">
        <v>1</v>
      </c>
      <c r="H33" s="159">
        <v>9</v>
      </c>
      <c r="I33" s="159">
        <v>101</v>
      </c>
      <c r="J33" s="25">
        <f t="shared" si="1"/>
        <v>40</v>
      </c>
      <c r="K33" s="24" t="s">
        <v>4</v>
      </c>
      <c r="L33" s="159">
        <v>40</v>
      </c>
      <c r="M33" s="159" t="s">
        <v>4</v>
      </c>
      <c r="N33" s="159">
        <v>74</v>
      </c>
      <c r="O33" s="159">
        <v>80</v>
      </c>
      <c r="P33" s="25">
        <f t="shared" si="2"/>
        <v>4642</v>
      </c>
      <c r="Q33" s="159">
        <v>1423</v>
      </c>
      <c r="R33" s="159">
        <v>2814</v>
      </c>
      <c r="S33" s="159">
        <v>399</v>
      </c>
      <c r="T33" s="159">
        <v>2</v>
      </c>
      <c r="U33" s="159">
        <v>4</v>
      </c>
      <c r="V33" s="160"/>
      <c r="W33" s="76"/>
    </row>
    <row r="34" spans="1:23" s="14" customFormat="1" ht="15" customHeight="1">
      <c r="A34" s="348"/>
      <c r="B34" s="123" t="s">
        <v>137</v>
      </c>
      <c r="C34" s="159">
        <v>17</v>
      </c>
      <c r="D34" s="159">
        <v>129</v>
      </c>
      <c r="E34" s="25">
        <f t="shared" si="0"/>
        <v>135</v>
      </c>
      <c r="F34" s="159">
        <v>27</v>
      </c>
      <c r="G34" s="159">
        <v>1</v>
      </c>
      <c r="H34" s="159">
        <v>9</v>
      </c>
      <c r="I34" s="159">
        <v>98</v>
      </c>
      <c r="J34" s="25">
        <f t="shared" si="1"/>
        <v>18</v>
      </c>
      <c r="K34" s="24" t="s">
        <v>4</v>
      </c>
      <c r="L34" s="159">
        <v>18</v>
      </c>
      <c r="M34" s="159" t="s">
        <v>4</v>
      </c>
      <c r="N34" s="159">
        <v>59</v>
      </c>
      <c r="O34" s="159">
        <v>47</v>
      </c>
      <c r="P34" s="25">
        <f t="shared" si="2"/>
        <v>4285</v>
      </c>
      <c r="Q34" s="159">
        <v>1286</v>
      </c>
      <c r="R34" s="159">
        <v>2600</v>
      </c>
      <c r="S34" s="159">
        <v>393</v>
      </c>
      <c r="T34" s="159">
        <v>1</v>
      </c>
      <c r="U34" s="159">
        <v>5</v>
      </c>
      <c r="V34" s="160"/>
      <c r="W34" s="76"/>
    </row>
    <row r="35" spans="1:23" s="14" customFormat="1" ht="15" customHeight="1">
      <c r="A35" s="348"/>
      <c r="B35" s="123" t="s">
        <v>138</v>
      </c>
      <c r="C35" s="159">
        <v>20</v>
      </c>
      <c r="D35" s="159">
        <v>161</v>
      </c>
      <c r="E35" s="25">
        <f t="shared" si="0"/>
        <v>124</v>
      </c>
      <c r="F35" s="159">
        <v>27</v>
      </c>
      <c r="G35" s="159">
        <v>2</v>
      </c>
      <c r="H35" s="159">
        <v>10</v>
      </c>
      <c r="I35" s="159">
        <v>85</v>
      </c>
      <c r="J35" s="25">
        <f t="shared" si="1"/>
        <v>38</v>
      </c>
      <c r="K35" s="24" t="s">
        <v>4</v>
      </c>
      <c r="L35" s="159">
        <v>38</v>
      </c>
      <c r="M35" s="159" t="s">
        <v>4</v>
      </c>
      <c r="N35" s="159">
        <v>49</v>
      </c>
      <c r="O35" s="159">
        <v>44</v>
      </c>
      <c r="P35" s="25">
        <f t="shared" si="2"/>
        <v>4648</v>
      </c>
      <c r="Q35" s="159">
        <v>1360</v>
      </c>
      <c r="R35" s="159">
        <v>2767</v>
      </c>
      <c r="S35" s="159">
        <v>513</v>
      </c>
      <c r="T35" s="159">
        <v>3</v>
      </c>
      <c r="U35" s="159">
        <v>5</v>
      </c>
      <c r="V35" s="160"/>
      <c r="W35" s="76"/>
    </row>
    <row r="36" spans="1:22" s="14" customFormat="1" ht="15" customHeight="1">
      <c r="A36" s="348" t="s">
        <v>479</v>
      </c>
      <c r="B36" s="123" t="s">
        <v>136</v>
      </c>
      <c r="C36" s="24">
        <v>12</v>
      </c>
      <c r="D36" s="24">
        <v>175</v>
      </c>
      <c r="E36" s="25">
        <f t="shared" si="0"/>
        <v>127</v>
      </c>
      <c r="F36" s="24">
        <v>18</v>
      </c>
      <c r="G36" s="24" t="s">
        <v>23</v>
      </c>
      <c r="H36" s="24">
        <v>8</v>
      </c>
      <c r="I36" s="24">
        <v>101</v>
      </c>
      <c r="J36" s="25">
        <f t="shared" si="1"/>
        <v>41</v>
      </c>
      <c r="K36" s="24" t="s">
        <v>23</v>
      </c>
      <c r="L36" s="24">
        <v>41</v>
      </c>
      <c r="M36" s="24" t="s">
        <v>23</v>
      </c>
      <c r="N36" s="24">
        <v>87</v>
      </c>
      <c r="O36" s="24">
        <v>75</v>
      </c>
      <c r="P36" s="25">
        <f t="shared" si="2"/>
        <v>5553</v>
      </c>
      <c r="Q36" s="24">
        <v>1644</v>
      </c>
      <c r="R36" s="24">
        <v>3450</v>
      </c>
      <c r="S36" s="24">
        <v>451</v>
      </c>
      <c r="T36" s="24">
        <v>2</v>
      </c>
      <c r="U36" s="24">
        <v>6</v>
      </c>
      <c r="V36" s="19"/>
    </row>
    <row r="37" spans="1:22" s="14" customFormat="1" ht="15" customHeight="1">
      <c r="A37" s="348"/>
      <c r="B37" s="123" t="s">
        <v>137</v>
      </c>
      <c r="C37" s="24">
        <v>8</v>
      </c>
      <c r="D37" s="24">
        <v>159</v>
      </c>
      <c r="E37" s="25">
        <f t="shared" si="0"/>
        <v>122</v>
      </c>
      <c r="F37" s="24">
        <v>19</v>
      </c>
      <c r="G37" s="24" t="s">
        <v>23</v>
      </c>
      <c r="H37" s="24">
        <v>8</v>
      </c>
      <c r="I37" s="24">
        <v>95</v>
      </c>
      <c r="J37" s="25">
        <f t="shared" si="1"/>
        <v>14</v>
      </c>
      <c r="K37" s="24" t="s">
        <v>487</v>
      </c>
      <c r="L37" s="24">
        <v>14</v>
      </c>
      <c r="M37" s="24" t="s">
        <v>487</v>
      </c>
      <c r="N37" s="24">
        <v>45</v>
      </c>
      <c r="O37" s="24">
        <v>41</v>
      </c>
      <c r="P37" s="25">
        <f t="shared" si="2"/>
        <v>5174</v>
      </c>
      <c r="Q37" s="24">
        <v>1491</v>
      </c>
      <c r="R37" s="24">
        <v>3254</v>
      </c>
      <c r="S37" s="24">
        <v>424</v>
      </c>
      <c r="T37" s="24">
        <v>1</v>
      </c>
      <c r="U37" s="24">
        <v>4</v>
      </c>
      <c r="V37" s="19"/>
    </row>
    <row r="38" spans="1:22" s="14" customFormat="1" ht="15" customHeight="1" thickBot="1">
      <c r="A38" s="349"/>
      <c r="B38" s="230" t="s">
        <v>138</v>
      </c>
      <c r="C38" s="231">
        <v>9</v>
      </c>
      <c r="D38" s="231">
        <v>178</v>
      </c>
      <c r="E38" s="242">
        <f t="shared" si="0"/>
        <v>119</v>
      </c>
      <c r="F38" s="231">
        <v>22</v>
      </c>
      <c r="G38" s="231" t="s">
        <v>23</v>
      </c>
      <c r="H38" s="231">
        <v>8</v>
      </c>
      <c r="I38" s="231">
        <v>89</v>
      </c>
      <c r="J38" s="242">
        <f t="shared" si="1"/>
        <v>30</v>
      </c>
      <c r="K38" s="231" t="s">
        <v>487</v>
      </c>
      <c r="L38" s="231">
        <v>30</v>
      </c>
      <c r="M38" s="231" t="s">
        <v>487</v>
      </c>
      <c r="N38" s="231">
        <v>31</v>
      </c>
      <c r="O38" s="231">
        <v>37</v>
      </c>
      <c r="P38" s="242">
        <f t="shared" si="2"/>
        <v>5832</v>
      </c>
      <c r="Q38" s="231">
        <v>1684</v>
      </c>
      <c r="R38" s="231">
        <v>3541</v>
      </c>
      <c r="S38" s="231">
        <v>596</v>
      </c>
      <c r="T38" s="231" t="s">
        <v>23</v>
      </c>
      <c r="U38" s="231">
        <v>11</v>
      </c>
      <c r="V38" s="19"/>
    </row>
    <row r="39" s="14" customFormat="1" ht="15" customHeight="1"/>
  </sheetData>
  <sheetProtection selectLockedCells="1" selectUnlockedCells="1"/>
  <mergeCells count="21">
    <mergeCell ref="J2:U2"/>
    <mergeCell ref="A30:A32"/>
    <mergeCell ref="A21:A23"/>
    <mergeCell ref="A36:A38"/>
    <mergeCell ref="A2:I2"/>
    <mergeCell ref="P6:U6"/>
    <mergeCell ref="E6:I6"/>
    <mergeCell ref="D6:D7"/>
    <mergeCell ref="A33:A35"/>
    <mergeCell ref="A15:A17"/>
    <mergeCell ref="A18:A20"/>
    <mergeCell ref="N6:N7"/>
    <mergeCell ref="O6:O7"/>
    <mergeCell ref="A12:A14"/>
    <mergeCell ref="J6:L6"/>
    <mergeCell ref="A27:A29"/>
    <mergeCell ref="C6:C7"/>
    <mergeCell ref="M6:M7"/>
    <mergeCell ref="A9:A11"/>
    <mergeCell ref="B7:B8"/>
    <mergeCell ref="A24:A26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60" zoomScaleNormal="120" zoomScalePageLayoutView="0" workbookViewId="0" topLeftCell="A1">
      <selection activeCell="AH8" sqref="AH8"/>
    </sheetView>
  </sheetViews>
  <sheetFormatPr defaultColWidth="9.00390625" defaultRowHeight="16.5"/>
  <cols>
    <col min="1" max="1" width="8.125" style="8" customWidth="1"/>
    <col min="2" max="2" width="14.625" style="8" customWidth="1"/>
    <col min="3" max="3" width="10.125" style="8" customWidth="1"/>
    <col min="4" max="4" width="7.375" style="8" customWidth="1"/>
    <col min="5" max="5" width="6.125" style="8" customWidth="1"/>
    <col min="6" max="6" width="6.625" style="8" customWidth="1"/>
    <col min="7" max="7" width="6.125" style="8" customWidth="1"/>
    <col min="8" max="8" width="4.625" style="8" customWidth="1"/>
    <col min="9" max="10" width="5.625" style="8" customWidth="1"/>
    <col min="11" max="11" width="8.125" style="8" customWidth="1"/>
    <col min="12" max="12" width="9.125" style="8" customWidth="1"/>
    <col min="13" max="13" width="8.125" style="8" customWidth="1"/>
    <col min="14" max="14" width="10.125" style="8" customWidth="1"/>
    <col min="15" max="15" width="7.125" style="8" customWidth="1"/>
    <col min="16" max="16" width="9.625" style="8" customWidth="1"/>
    <col min="17" max="17" width="8.125" style="8" customWidth="1"/>
    <col min="18" max="18" width="5.625" style="8" customWidth="1"/>
    <col min="19" max="19" width="8.625" style="8" customWidth="1"/>
    <col min="20" max="16384" width="9.00390625" style="8" customWidth="1"/>
  </cols>
  <sheetData>
    <row r="1" spans="1:19" s="14" customFormat="1" ht="18" customHeight="1">
      <c r="A1" s="14" t="s">
        <v>114</v>
      </c>
      <c r="S1" s="15" t="s">
        <v>90</v>
      </c>
    </row>
    <row r="2" spans="1:19" s="12" customFormat="1" ht="24.75" customHeight="1">
      <c r="A2" s="344" t="s">
        <v>335</v>
      </c>
      <c r="B2" s="344"/>
      <c r="C2" s="344"/>
      <c r="D2" s="344"/>
      <c r="E2" s="344"/>
      <c r="F2" s="344"/>
      <c r="G2" s="344"/>
      <c r="H2" s="344"/>
      <c r="I2" s="344"/>
      <c r="J2" s="344"/>
      <c r="K2" s="344" t="s">
        <v>257</v>
      </c>
      <c r="L2" s="344"/>
      <c r="M2" s="344"/>
      <c r="N2" s="344"/>
      <c r="O2" s="344"/>
      <c r="P2" s="344"/>
      <c r="Q2" s="344"/>
      <c r="R2" s="344"/>
      <c r="S2" s="344"/>
    </row>
    <row r="3" spans="1:20" s="16" customFormat="1" ht="12.75" customHeight="1">
      <c r="A3" s="14"/>
      <c r="B3" s="14"/>
      <c r="C3" s="14"/>
      <c r="D3" s="14"/>
      <c r="E3" s="14"/>
      <c r="F3" s="14"/>
      <c r="G3" s="14"/>
      <c r="H3" s="14"/>
      <c r="I3" s="14"/>
      <c r="J3" s="17" t="s">
        <v>181</v>
      </c>
      <c r="N3" s="14"/>
      <c r="O3" s="14"/>
      <c r="P3" s="14"/>
      <c r="Q3" s="14"/>
      <c r="R3" s="14"/>
      <c r="S3" s="14"/>
      <c r="T3" s="14"/>
    </row>
    <row r="4" spans="1:19" s="16" customFormat="1" ht="12.75" customHeight="1">
      <c r="A4" s="14"/>
      <c r="B4" s="14"/>
      <c r="C4" s="14"/>
      <c r="D4" s="14"/>
      <c r="E4" s="14"/>
      <c r="F4" s="14"/>
      <c r="G4" s="14"/>
      <c r="H4" s="14"/>
      <c r="I4" s="14"/>
      <c r="J4" s="17" t="s">
        <v>182</v>
      </c>
      <c r="N4" s="14"/>
      <c r="O4" s="14"/>
      <c r="P4" s="14"/>
      <c r="Q4" s="14"/>
      <c r="R4" s="14"/>
      <c r="S4" s="17" t="s">
        <v>33</v>
      </c>
    </row>
    <row r="5" spans="1:20" s="14" customFormat="1" ht="12.75" customHeight="1" thickBot="1">
      <c r="A5" s="18"/>
      <c r="B5" s="18"/>
      <c r="C5" s="18"/>
      <c r="D5" s="18"/>
      <c r="E5" s="18"/>
      <c r="F5" s="18"/>
      <c r="G5" s="18"/>
      <c r="H5" s="18"/>
      <c r="I5" s="18"/>
      <c r="J5" s="48" t="s">
        <v>327</v>
      </c>
      <c r="N5" s="19"/>
      <c r="O5" s="19"/>
      <c r="P5" s="19"/>
      <c r="Q5" s="19"/>
      <c r="R5" s="19"/>
      <c r="S5" s="15" t="s">
        <v>34</v>
      </c>
      <c r="T5" s="19"/>
    </row>
    <row r="6" spans="1:20" s="51" customFormat="1" ht="25.5" customHeight="1" thickBot="1">
      <c r="A6" s="114" t="s">
        <v>328</v>
      </c>
      <c r="B6" s="370" t="s">
        <v>329</v>
      </c>
      <c r="C6" s="351" t="s">
        <v>330</v>
      </c>
      <c r="D6" s="351" t="s">
        <v>331</v>
      </c>
      <c r="E6" s="351" t="s">
        <v>332</v>
      </c>
      <c r="F6" s="368" t="s">
        <v>183</v>
      </c>
      <c r="G6" s="367" t="s">
        <v>333</v>
      </c>
      <c r="H6" s="346" t="s">
        <v>334</v>
      </c>
      <c r="I6" s="355"/>
      <c r="J6" s="364"/>
      <c r="K6" s="360" t="s">
        <v>184</v>
      </c>
      <c r="L6" s="365" t="s">
        <v>185</v>
      </c>
      <c r="M6" s="365" t="s">
        <v>186</v>
      </c>
      <c r="N6" s="365" t="s">
        <v>187</v>
      </c>
      <c r="O6" s="365" t="s">
        <v>188</v>
      </c>
      <c r="P6" s="365" t="s">
        <v>189</v>
      </c>
      <c r="Q6" s="365" t="s">
        <v>190</v>
      </c>
      <c r="R6" s="351" t="s">
        <v>191</v>
      </c>
      <c r="S6" s="350" t="s">
        <v>192</v>
      </c>
      <c r="T6" s="11"/>
    </row>
    <row r="7" spans="1:20" s="51" customFormat="1" ht="25.5" customHeight="1">
      <c r="A7" s="58"/>
      <c r="B7" s="356"/>
      <c r="C7" s="347"/>
      <c r="D7" s="347"/>
      <c r="E7" s="367"/>
      <c r="F7" s="368"/>
      <c r="G7" s="367"/>
      <c r="H7" s="110" t="s">
        <v>126</v>
      </c>
      <c r="I7" s="111" t="s">
        <v>193</v>
      </c>
      <c r="J7" s="126" t="s">
        <v>194</v>
      </c>
      <c r="K7" s="369"/>
      <c r="L7" s="366"/>
      <c r="M7" s="366"/>
      <c r="N7" s="366"/>
      <c r="O7" s="366"/>
      <c r="P7" s="366"/>
      <c r="Q7" s="366"/>
      <c r="R7" s="367"/>
      <c r="S7" s="371"/>
      <c r="T7" s="11"/>
    </row>
    <row r="8" spans="1:20" s="51" customFormat="1" ht="64.5" customHeight="1" thickBot="1">
      <c r="A8" s="91" t="s">
        <v>0</v>
      </c>
      <c r="B8" s="97" t="s">
        <v>32</v>
      </c>
      <c r="C8" s="80" t="s">
        <v>174</v>
      </c>
      <c r="D8" s="80" t="s">
        <v>179</v>
      </c>
      <c r="E8" s="80" t="s">
        <v>180</v>
      </c>
      <c r="F8" s="80" t="s">
        <v>195</v>
      </c>
      <c r="G8" s="80" t="s">
        <v>75</v>
      </c>
      <c r="H8" s="80" t="s">
        <v>2</v>
      </c>
      <c r="I8" s="82" t="s">
        <v>8</v>
      </c>
      <c r="J8" s="103" t="s">
        <v>76</v>
      </c>
      <c r="K8" s="82" t="s">
        <v>77</v>
      </c>
      <c r="L8" s="80" t="s">
        <v>78</v>
      </c>
      <c r="M8" s="82" t="s">
        <v>9</v>
      </c>
      <c r="N8" s="80" t="s">
        <v>176</v>
      </c>
      <c r="O8" s="80" t="s">
        <v>79</v>
      </c>
      <c r="P8" s="80" t="s">
        <v>175</v>
      </c>
      <c r="Q8" s="80" t="s">
        <v>177</v>
      </c>
      <c r="R8" s="80" t="s">
        <v>10</v>
      </c>
      <c r="S8" s="89" t="s">
        <v>178</v>
      </c>
      <c r="T8" s="11"/>
    </row>
    <row r="9" spans="1:20" s="54" customFormat="1" ht="15" customHeight="1">
      <c r="A9" s="348" t="s">
        <v>139</v>
      </c>
      <c r="B9" s="237" t="s">
        <v>136</v>
      </c>
      <c r="C9" s="25">
        <v>1228</v>
      </c>
      <c r="D9" s="25">
        <v>53</v>
      </c>
      <c r="E9" s="25">
        <v>253</v>
      </c>
      <c r="F9" s="25">
        <v>76</v>
      </c>
      <c r="G9" s="25">
        <v>654</v>
      </c>
      <c r="H9" s="25">
        <f>SUM(I9:J9)</f>
        <v>1090</v>
      </c>
      <c r="I9" s="25">
        <v>354</v>
      </c>
      <c r="J9" s="25">
        <v>736</v>
      </c>
      <c r="K9" s="25">
        <v>6</v>
      </c>
      <c r="L9" s="25">
        <v>1</v>
      </c>
      <c r="M9" s="25">
        <v>5</v>
      </c>
      <c r="N9" s="25">
        <v>5</v>
      </c>
      <c r="O9" s="25">
        <v>1</v>
      </c>
      <c r="P9" s="25">
        <v>3157</v>
      </c>
      <c r="Q9" s="25" t="s">
        <v>4</v>
      </c>
      <c r="R9" s="25">
        <v>178</v>
      </c>
      <c r="S9" s="25">
        <v>51</v>
      </c>
      <c r="T9" s="238"/>
    </row>
    <row r="10" spans="1:20" s="14" customFormat="1" ht="15" customHeight="1">
      <c r="A10" s="348"/>
      <c r="B10" s="123" t="s">
        <v>137</v>
      </c>
      <c r="C10" s="24">
        <v>58</v>
      </c>
      <c r="D10" s="24">
        <v>52</v>
      </c>
      <c r="E10" s="24">
        <v>83</v>
      </c>
      <c r="F10" s="24">
        <v>9</v>
      </c>
      <c r="G10" s="24">
        <v>29</v>
      </c>
      <c r="H10" s="25">
        <f aca="true" t="shared" si="0" ref="H10:H38">SUM(I10:J10)</f>
        <v>652</v>
      </c>
      <c r="I10" s="24">
        <v>266</v>
      </c>
      <c r="J10" s="24">
        <v>386</v>
      </c>
      <c r="K10" s="24">
        <v>5</v>
      </c>
      <c r="L10" s="24">
        <v>1</v>
      </c>
      <c r="M10" s="24">
        <v>4</v>
      </c>
      <c r="N10" s="24">
        <v>4</v>
      </c>
      <c r="O10" s="24">
        <v>1</v>
      </c>
      <c r="P10" s="24">
        <v>3134</v>
      </c>
      <c r="Q10" s="24" t="s">
        <v>4</v>
      </c>
      <c r="R10" s="24">
        <v>125</v>
      </c>
      <c r="S10" s="24">
        <v>24</v>
      </c>
      <c r="T10" s="19"/>
    </row>
    <row r="11" spans="1:20" s="14" customFormat="1" ht="15" customHeight="1">
      <c r="A11" s="348"/>
      <c r="B11" s="123" t="s">
        <v>138</v>
      </c>
      <c r="C11" s="24">
        <v>76</v>
      </c>
      <c r="D11" s="24">
        <v>57</v>
      </c>
      <c r="E11" s="24">
        <v>102</v>
      </c>
      <c r="F11" s="24">
        <v>10</v>
      </c>
      <c r="G11" s="24">
        <v>34</v>
      </c>
      <c r="H11" s="25">
        <f t="shared" si="0"/>
        <v>464</v>
      </c>
      <c r="I11" s="24">
        <v>290</v>
      </c>
      <c r="J11" s="24">
        <v>174</v>
      </c>
      <c r="K11" s="24">
        <v>4</v>
      </c>
      <c r="L11" s="24" t="s">
        <v>4</v>
      </c>
      <c r="M11" s="24">
        <v>2</v>
      </c>
      <c r="N11" s="24">
        <v>5</v>
      </c>
      <c r="O11" s="24">
        <v>1</v>
      </c>
      <c r="P11" s="24">
        <v>3124</v>
      </c>
      <c r="Q11" s="24" t="s">
        <v>4</v>
      </c>
      <c r="R11" s="24">
        <v>148</v>
      </c>
      <c r="S11" s="24">
        <v>29</v>
      </c>
      <c r="T11" s="19"/>
    </row>
    <row r="12" spans="1:20" s="14" customFormat="1" ht="15" customHeight="1">
      <c r="A12" s="348" t="s">
        <v>140</v>
      </c>
      <c r="B12" s="123" t="s">
        <v>136</v>
      </c>
      <c r="C12" s="24">
        <v>589</v>
      </c>
      <c r="D12" s="24">
        <v>47</v>
      </c>
      <c r="E12" s="24">
        <v>289</v>
      </c>
      <c r="F12" s="24">
        <v>132</v>
      </c>
      <c r="G12" s="24">
        <v>439</v>
      </c>
      <c r="H12" s="25">
        <f t="shared" si="0"/>
        <v>483</v>
      </c>
      <c r="I12" s="24">
        <v>200</v>
      </c>
      <c r="J12" s="24">
        <v>283</v>
      </c>
      <c r="K12" s="24">
        <v>6</v>
      </c>
      <c r="L12" s="24">
        <v>2</v>
      </c>
      <c r="M12" s="24">
        <v>3</v>
      </c>
      <c r="N12" s="24">
        <v>4</v>
      </c>
      <c r="O12" s="24">
        <v>1</v>
      </c>
      <c r="P12" s="24">
        <v>6239</v>
      </c>
      <c r="Q12" s="24" t="s">
        <v>4</v>
      </c>
      <c r="R12" s="24">
        <v>185</v>
      </c>
      <c r="S12" s="24">
        <v>57</v>
      </c>
      <c r="T12" s="19"/>
    </row>
    <row r="13" spans="1:20" s="14" customFormat="1" ht="15" customHeight="1">
      <c r="A13" s="348"/>
      <c r="B13" s="123" t="s">
        <v>137</v>
      </c>
      <c r="C13" s="24">
        <v>73</v>
      </c>
      <c r="D13" s="24">
        <v>47</v>
      </c>
      <c r="E13" s="24">
        <v>128</v>
      </c>
      <c r="F13" s="24">
        <v>21</v>
      </c>
      <c r="G13" s="24">
        <v>49</v>
      </c>
      <c r="H13" s="25">
        <f t="shared" si="0"/>
        <v>364</v>
      </c>
      <c r="I13" s="24">
        <v>195</v>
      </c>
      <c r="J13" s="24">
        <v>169</v>
      </c>
      <c r="K13" s="24">
        <v>6</v>
      </c>
      <c r="L13" s="24">
        <v>1</v>
      </c>
      <c r="M13" s="24" t="s">
        <v>4</v>
      </c>
      <c r="N13" s="24">
        <v>2</v>
      </c>
      <c r="O13" s="24" t="s">
        <v>4</v>
      </c>
      <c r="P13" s="24">
        <v>6230</v>
      </c>
      <c r="Q13" s="24" t="s">
        <v>4</v>
      </c>
      <c r="R13" s="24">
        <v>127</v>
      </c>
      <c r="S13" s="24">
        <v>32</v>
      </c>
      <c r="T13" s="19"/>
    </row>
    <row r="14" spans="1:20" s="14" customFormat="1" ht="15" customHeight="1">
      <c r="A14" s="348"/>
      <c r="B14" s="123" t="s">
        <v>138</v>
      </c>
      <c r="C14" s="24">
        <v>87</v>
      </c>
      <c r="D14" s="24">
        <v>45</v>
      </c>
      <c r="E14" s="24">
        <v>146</v>
      </c>
      <c r="F14" s="24">
        <v>24</v>
      </c>
      <c r="G14" s="24">
        <v>64</v>
      </c>
      <c r="H14" s="25">
        <f t="shared" si="0"/>
        <v>357</v>
      </c>
      <c r="I14" s="24">
        <v>236</v>
      </c>
      <c r="J14" s="24">
        <v>121</v>
      </c>
      <c r="K14" s="24">
        <v>8</v>
      </c>
      <c r="L14" s="24">
        <v>1</v>
      </c>
      <c r="M14" s="24" t="s">
        <v>4</v>
      </c>
      <c r="N14" s="24">
        <v>2</v>
      </c>
      <c r="O14" s="24" t="s">
        <v>4</v>
      </c>
      <c r="P14" s="24">
        <v>6223</v>
      </c>
      <c r="Q14" s="24" t="s">
        <v>4</v>
      </c>
      <c r="R14" s="24">
        <v>181</v>
      </c>
      <c r="S14" s="24">
        <v>33</v>
      </c>
      <c r="T14" s="19"/>
    </row>
    <row r="15" spans="1:20" s="74" customFormat="1" ht="15" customHeight="1">
      <c r="A15" s="348" t="s">
        <v>141</v>
      </c>
      <c r="B15" s="123" t="s">
        <v>136</v>
      </c>
      <c r="C15" s="24">
        <v>148</v>
      </c>
      <c r="D15" s="24">
        <v>41</v>
      </c>
      <c r="E15" s="24">
        <v>251</v>
      </c>
      <c r="F15" s="25">
        <v>164</v>
      </c>
      <c r="G15" s="25">
        <v>91</v>
      </c>
      <c r="H15" s="25">
        <f t="shared" si="0"/>
        <v>327</v>
      </c>
      <c r="I15" s="24">
        <v>167</v>
      </c>
      <c r="J15" s="24">
        <v>160</v>
      </c>
      <c r="K15" s="24">
        <v>3</v>
      </c>
      <c r="L15" s="24">
        <v>2</v>
      </c>
      <c r="M15" s="24">
        <v>1</v>
      </c>
      <c r="N15" s="24">
        <v>1</v>
      </c>
      <c r="O15" s="24" t="s">
        <v>4</v>
      </c>
      <c r="P15" s="24">
        <v>6439</v>
      </c>
      <c r="Q15" s="24" t="s">
        <v>4</v>
      </c>
      <c r="R15" s="24">
        <v>286</v>
      </c>
      <c r="S15" s="24">
        <v>34</v>
      </c>
      <c r="T15" s="59"/>
    </row>
    <row r="16" spans="1:20" s="51" customFormat="1" ht="15" customHeight="1">
      <c r="A16" s="348"/>
      <c r="B16" s="123" t="s">
        <v>137</v>
      </c>
      <c r="C16" s="24">
        <v>18</v>
      </c>
      <c r="D16" s="24">
        <v>41</v>
      </c>
      <c r="E16" s="24">
        <v>128</v>
      </c>
      <c r="F16" s="25">
        <v>24</v>
      </c>
      <c r="G16" s="25">
        <v>33</v>
      </c>
      <c r="H16" s="25">
        <f t="shared" si="0"/>
        <v>279</v>
      </c>
      <c r="I16" s="24">
        <v>161</v>
      </c>
      <c r="J16" s="24">
        <v>118</v>
      </c>
      <c r="K16" s="24">
        <v>3</v>
      </c>
      <c r="L16" s="24" t="s">
        <v>4</v>
      </c>
      <c r="M16" s="24" t="s">
        <v>4</v>
      </c>
      <c r="N16" s="24" t="s">
        <v>4</v>
      </c>
      <c r="O16" s="24" t="s">
        <v>4</v>
      </c>
      <c r="P16" s="24">
        <v>6430</v>
      </c>
      <c r="Q16" s="24" t="s">
        <v>4</v>
      </c>
      <c r="R16" s="24">
        <v>128</v>
      </c>
      <c r="S16" s="24">
        <v>14</v>
      </c>
      <c r="T16" s="11"/>
    </row>
    <row r="17" spans="1:19" s="11" customFormat="1" ht="15" customHeight="1">
      <c r="A17" s="348"/>
      <c r="B17" s="123" t="s">
        <v>138</v>
      </c>
      <c r="C17" s="24">
        <v>27</v>
      </c>
      <c r="D17" s="24">
        <v>42</v>
      </c>
      <c r="E17" s="24">
        <v>144</v>
      </c>
      <c r="F17" s="25">
        <v>41</v>
      </c>
      <c r="G17" s="25">
        <v>30</v>
      </c>
      <c r="H17" s="25">
        <f t="shared" si="0"/>
        <v>290</v>
      </c>
      <c r="I17" s="24">
        <v>201</v>
      </c>
      <c r="J17" s="24">
        <v>89</v>
      </c>
      <c r="K17" s="24">
        <v>4</v>
      </c>
      <c r="L17" s="24" t="s">
        <v>4</v>
      </c>
      <c r="M17" s="24" t="s">
        <v>4</v>
      </c>
      <c r="N17" s="24" t="s">
        <v>4</v>
      </c>
      <c r="O17" s="24" t="s">
        <v>4</v>
      </c>
      <c r="P17" s="24">
        <v>6418</v>
      </c>
      <c r="Q17" s="24" t="s">
        <v>4</v>
      </c>
      <c r="R17" s="24">
        <v>170</v>
      </c>
      <c r="S17" s="24">
        <v>14</v>
      </c>
    </row>
    <row r="18" spans="1:20" s="74" customFormat="1" ht="15" customHeight="1">
      <c r="A18" s="348" t="s">
        <v>142</v>
      </c>
      <c r="B18" s="123" t="s">
        <v>136</v>
      </c>
      <c r="C18" s="24">
        <v>212</v>
      </c>
      <c r="D18" s="24">
        <v>65</v>
      </c>
      <c r="E18" s="24">
        <v>202</v>
      </c>
      <c r="F18" s="25">
        <v>201</v>
      </c>
      <c r="G18" s="25">
        <v>124</v>
      </c>
      <c r="H18" s="25">
        <f t="shared" si="0"/>
        <v>297</v>
      </c>
      <c r="I18" s="24">
        <v>119</v>
      </c>
      <c r="J18" s="24">
        <v>178</v>
      </c>
      <c r="K18" s="24">
        <v>9</v>
      </c>
      <c r="L18" s="24">
        <v>6</v>
      </c>
      <c r="M18" s="24">
        <v>3</v>
      </c>
      <c r="N18" s="24">
        <v>2</v>
      </c>
      <c r="O18" s="24">
        <v>4</v>
      </c>
      <c r="P18" s="24">
        <v>6320</v>
      </c>
      <c r="Q18" s="24" t="s">
        <v>4</v>
      </c>
      <c r="R18" s="24">
        <v>282</v>
      </c>
      <c r="S18" s="24">
        <v>48</v>
      </c>
      <c r="T18" s="59"/>
    </row>
    <row r="19" spans="1:20" s="51" customFormat="1" ht="15" customHeight="1">
      <c r="A19" s="348"/>
      <c r="B19" s="123" t="s">
        <v>137</v>
      </c>
      <c r="C19" s="24">
        <v>35</v>
      </c>
      <c r="D19" s="24">
        <v>62</v>
      </c>
      <c r="E19" s="24">
        <v>59</v>
      </c>
      <c r="F19" s="25">
        <v>24</v>
      </c>
      <c r="G19" s="25">
        <v>80</v>
      </c>
      <c r="H19" s="25">
        <f t="shared" si="0"/>
        <v>207</v>
      </c>
      <c r="I19" s="24">
        <v>106</v>
      </c>
      <c r="J19" s="24">
        <v>101</v>
      </c>
      <c r="K19" s="24">
        <v>8</v>
      </c>
      <c r="L19" s="24">
        <v>3</v>
      </c>
      <c r="M19" s="24">
        <v>3</v>
      </c>
      <c r="N19" s="24" t="s">
        <v>4</v>
      </c>
      <c r="O19" s="24">
        <v>3</v>
      </c>
      <c r="P19" s="24">
        <v>6268</v>
      </c>
      <c r="Q19" s="24" t="s">
        <v>4</v>
      </c>
      <c r="R19" s="24">
        <v>126</v>
      </c>
      <c r="S19" s="24">
        <v>33</v>
      </c>
      <c r="T19" s="11"/>
    </row>
    <row r="20" spans="1:20" s="51" customFormat="1" ht="15" customHeight="1">
      <c r="A20" s="348"/>
      <c r="B20" s="123" t="s">
        <v>138</v>
      </c>
      <c r="C20" s="24">
        <v>35</v>
      </c>
      <c r="D20" s="24">
        <v>64</v>
      </c>
      <c r="E20" s="24">
        <v>62</v>
      </c>
      <c r="F20" s="25">
        <v>27</v>
      </c>
      <c r="G20" s="25">
        <v>47</v>
      </c>
      <c r="H20" s="25">
        <f t="shared" si="0"/>
        <v>251</v>
      </c>
      <c r="I20" s="24">
        <v>172</v>
      </c>
      <c r="J20" s="24">
        <v>79</v>
      </c>
      <c r="K20" s="24">
        <v>10</v>
      </c>
      <c r="L20" s="24">
        <v>3</v>
      </c>
      <c r="M20" s="24">
        <v>3</v>
      </c>
      <c r="N20" s="24" t="s">
        <v>4</v>
      </c>
      <c r="O20" s="24">
        <v>3</v>
      </c>
      <c r="P20" s="24">
        <v>6261</v>
      </c>
      <c r="Q20" s="24" t="s">
        <v>4</v>
      </c>
      <c r="R20" s="24">
        <v>159</v>
      </c>
      <c r="S20" s="24">
        <v>36</v>
      </c>
      <c r="T20" s="11"/>
    </row>
    <row r="21" spans="1:22" s="74" customFormat="1" ht="15" customHeight="1">
      <c r="A21" s="348" t="s">
        <v>143</v>
      </c>
      <c r="B21" s="123" t="s">
        <v>136</v>
      </c>
      <c r="C21" s="24">
        <v>125</v>
      </c>
      <c r="D21" s="24">
        <v>40</v>
      </c>
      <c r="E21" s="24">
        <v>176</v>
      </c>
      <c r="F21" s="25">
        <v>199</v>
      </c>
      <c r="G21" s="25">
        <v>60</v>
      </c>
      <c r="H21" s="25">
        <f t="shared" si="0"/>
        <v>187</v>
      </c>
      <c r="I21" s="24">
        <v>95</v>
      </c>
      <c r="J21" s="24">
        <v>92</v>
      </c>
      <c r="K21" s="24">
        <v>12</v>
      </c>
      <c r="L21" s="24">
        <v>1</v>
      </c>
      <c r="M21" s="24" t="s">
        <v>4</v>
      </c>
      <c r="N21" s="24">
        <v>75</v>
      </c>
      <c r="O21" s="24">
        <v>1</v>
      </c>
      <c r="P21" s="24">
        <v>5398</v>
      </c>
      <c r="Q21" s="24" t="s">
        <v>4</v>
      </c>
      <c r="R21" s="24">
        <v>187</v>
      </c>
      <c r="S21" s="24">
        <v>47</v>
      </c>
      <c r="T21" s="59"/>
      <c r="U21" s="59"/>
      <c r="V21" s="59"/>
    </row>
    <row r="22" spans="1:20" s="51" customFormat="1" ht="15" customHeight="1">
      <c r="A22" s="348"/>
      <c r="B22" s="123" t="s">
        <v>137</v>
      </c>
      <c r="C22" s="24">
        <v>29</v>
      </c>
      <c r="D22" s="24">
        <v>40</v>
      </c>
      <c r="E22" s="24">
        <v>61</v>
      </c>
      <c r="F22" s="25">
        <v>24</v>
      </c>
      <c r="G22" s="25">
        <v>22</v>
      </c>
      <c r="H22" s="25">
        <f t="shared" si="0"/>
        <v>137</v>
      </c>
      <c r="I22" s="24">
        <v>90</v>
      </c>
      <c r="J22" s="24">
        <v>47</v>
      </c>
      <c r="K22" s="24">
        <v>10.5</v>
      </c>
      <c r="L22" s="24" t="s">
        <v>4</v>
      </c>
      <c r="M22" s="24" t="s">
        <v>4</v>
      </c>
      <c r="N22" s="24">
        <v>66</v>
      </c>
      <c r="O22" s="24" t="s">
        <v>4</v>
      </c>
      <c r="P22" s="24">
        <v>5385</v>
      </c>
      <c r="Q22" s="24" t="s">
        <v>4</v>
      </c>
      <c r="R22" s="24">
        <v>124</v>
      </c>
      <c r="S22" s="24">
        <v>28</v>
      </c>
      <c r="T22" s="11"/>
    </row>
    <row r="23" spans="1:20" s="51" customFormat="1" ht="15" customHeight="1">
      <c r="A23" s="348"/>
      <c r="B23" s="123" t="s">
        <v>138</v>
      </c>
      <c r="C23" s="24">
        <v>32</v>
      </c>
      <c r="D23" s="24">
        <v>40</v>
      </c>
      <c r="E23" s="24">
        <v>70</v>
      </c>
      <c r="F23" s="25">
        <v>26</v>
      </c>
      <c r="G23" s="25">
        <v>23</v>
      </c>
      <c r="H23" s="25">
        <f t="shared" si="0"/>
        <v>167</v>
      </c>
      <c r="I23" s="24">
        <v>133</v>
      </c>
      <c r="J23" s="24">
        <v>34</v>
      </c>
      <c r="K23" s="24">
        <v>18</v>
      </c>
      <c r="L23" s="24" t="s">
        <v>4</v>
      </c>
      <c r="M23" s="24" t="s">
        <v>4</v>
      </c>
      <c r="N23" s="24">
        <v>68</v>
      </c>
      <c r="O23" s="24" t="s">
        <v>4</v>
      </c>
      <c r="P23" s="24">
        <v>5379</v>
      </c>
      <c r="Q23" s="24" t="s">
        <v>4</v>
      </c>
      <c r="R23" s="24">
        <v>157</v>
      </c>
      <c r="S23" s="24">
        <v>33</v>
      </c>
      <c r="T23" s="11"/>
    </row>
    <row r="24" spans="1:22" s="74" customFormat="1" ht="15" customHeight="1">
      <c r="A24" s="348" t="s">
        <v>144</v>
      </c>
      <c r="B24" s="123" t="s">
        <v>136</v>
      </c>
      <c r="C24" s="24">
        <v>65</v>
      </c>
      <c r="D24" s="24">
        <v>28</v>
      </c>
      <c r="E24" s="24">
        <v>188</v>
      </c>
      <c r="F24" s="25">
        <v>218</v>
      </c>
      <c r="G24" s="25">
        <v>38</v>
      </c>
      <c r="H24" s="25">
        <f t="shared" si="0"/>
        <v>119</v>
      </c>
      <c r="I24" s="24">
        <v>66</v>
      </c>
      <c r="J24" s="24">
        <v>53</v>
      </c>
      <c r="K24" s="24">
        <v>10</v>
      </c>
      <c r="L24" s="24">
        <v>1</v>
      </c>
      <c r="M24" s="24" t="s">
        <v>4</v>
      </c>
      <c r="N24" s="24">
        <v>41</v>
      </c>
      <c r="O24" s="24">
        <v>1</v>
      </c>
      <c r="P24" s="24">
        <v>4844</v>
      </c>
      <c r="Q24" s="24" t="s">
        <v>4</v>
      </c>
      <c r="R24" s="24">
        <v>184</v>
      </c>
      <c r="S24" s="24">
        <v>45</v>
      </c>
      <c r="T24" s="59"/>
      <c r="U24" s="59"/>
      <c r="V24" s="59"/>
    </row>
    <row r="25" spans="1:20" s="51" customFormat="1" ht="15" customHeight="1">
      <c r="A25" s="348"/>
      <c r="B25" s="123" t="s">
        <v>137</v>
      </c>
      <c r="C25" s="24">
        <v>30</v>
      </c>
      <c r="D25" s="24">
        <v>28</v>
      </c>
      <c r="E25" s="24">
        <v>64</v>
      </c>
      <c r="F25" s="25">
        <v>29</v>
      </c>
      <c r="G25" s="25">
        <v>18</v>
      </c>
      <c r="H25" s="25">
        <f t="shared" si="0"/>
        <v>109</v>
      </c>
      <c r="I25" s="24">
        <v>65</v>
      </c>
      <c r="J25" s="24">
        <v>44</v>
      </c>
      <c r="K25" s="24">
        <v>5</v>
      </c>
      <c r="L25" s="24" t="s">
        <v>4</v>
      </c>
      <c r="M25" s="24" t="s">
        <v>4</v>
      </c>
      <c r="N25" s="24">
        <v>31</v>
      </c>
      <c r="O25" s="24">
        <v>1</v>
      </c>
      <c r="P25" s="24">
        <v>4842</v>
      </c>
      <c r="Q25" s="24" t="s">
        <v>4</v>
      </c>
      <c r="R25" s="24">
        <v>108</v>
      </c>
      <c r="S25" s="24">
        <v>23</v>
      </c>
      <c r="T25" s="11"/>
    </row>
    <row r="26" spans="1:20" s="51" customFormat="1" ht="15" customHeight="1">
      <c r="A26" s="348"/>
      <c r="B26" s="123" t="s">
        <v>138</v>
      </c>
      <c r="C26" s="24">
        <v>25</v>
      </c>
      <c r="D26" s="24">
        <v>27</v>
      </c>
      <c r="E26" s="24">
        <v>77</v>
      </c>
      <c r="F26" s="25">
        <v>30</v>
      </c>
      <c r="G26" s="25">
        <v>16</v>
      </c>
      <c r="H26" s="25">
        <f t="shared" si="0"/>
        <v>155</v>
      </c>
      <c r="I26" s="24">
        <v>113</v>
      </c>
      <c r="J26" s="24">
        <v>42</v>
      </c>
      <c r="K26" s="24">
        <v>8</v>
      </c>
      <c r="L26" s="24" t="s">
        <v>4</v>
      </c>
      <c r="M26" s="24" t="s">
        <v>4</v>
      </c>
      <c r="N26" s="24">
        <v>43</v>
      </c>
      <c r="O26" s="24">
        <v>1</v>
      </c>
      <c r="P26" s="24">
        <v>4834</v>
      </c>
      <c r="Q26" s="24" t="s">
        <v>4</v>
      </c>
      <c r="R26" s="24">
        <v>133</v>
      </c>
      <c r="S26" s="24">
        <v>22</v>
      </c>
      <c r="T26" s="11"/>
    </row>
    <row r="27" spans="1:22" s="51" customFormat="1" ht="15" customHeight="1" thickBot="1">
      <c r="A27" s="358" t="s">
        <v>324</v>
      </c>
      <c r="B27" s="123" t="s">
        <v>136</v>
      </c>
      <c r="C27" s="25">
        <v>43</v>
      </c>
      <c r="D27" s="24">
        <v>43</v>
      </c>
      <c r="E27" s="24">
        <v>153</v>
      </c>
      <c r="F27" s="25">
        <v>215</v>
      </c>
      <c r="G27" s="25">
        <v>37</v>
      </c>
      <c r="H27" s="25">
        <f t="shared" si="0"/>
        <v>87</v>
      </c>
      <c r="I27" s="24">
        <v>57</v>
      </c>
      <c r="J27" s="24">
        <v>30</v>
      </c>
      <c r="K27" s="24">
        <v>11</v>
      </c>
      <c r="L27" s="24" t="s">
        <v>4</v>
      </c>
      <c r="M27" s="24">
        <v>1</v>
      </c>
      <c r="N27" s="24">
        <v>18</v>
      </c>
      <c r="O27" s="24">
        <v>3</v>
      </c>
      <c r="P27" s="24">
        <v>3929</v>
      </c>
      <c r="Q27" s="24" t="s">
        <v>4</v>
      </c>
      <c r="R27" s="24">
        <v>179</v>
      </c>
      <c r="S27" s="24">
        <v>58</v>
      </c>
      <c r="T27" s="78"/>
      <c r="U27" s="79"/>
      <c r="V27" s="79"/>
    </row>
    <row r="28" spans="1:20" s="51" customFormat="1" ht="15" customHeight="1" thickBot="1">
      <c r="A28" s="358"/>
      <c r="B28" s="123" t="s">
        <v>137</v>
      </c>
      <c r="C28" s="25">
        <v>18</v>
      </c>
      <c r="D28" s="24">
        <v>40</v>
      </c>
      <c r="E28" s="24">
        <v>57</v>
      </c>
      <c r="F28" s="25">
        <v>27</v>
      </c>
      <c r="G28" s="25">
        <v>10</v>
      </c>
      <c r="H28" s="25">
        <f t="shared" si="0"/>
        <v>79</v>
      </c>
      <c r="I28" s="24">
        <v>50</v>
      </c>
      <c r="J28" s="24">
        <v>29</v>
      </c>
      <c r="K28" s="24">
        <v>10</v>
      </c>
      <c r="L28" s="24" t="s">
        <v>4</v>
      </c>
      <c r="M28" s="24" t="s">
        <v>4</v>
      </c>
      <c r="N28" s="24">
        <v>11</v>
      </c>
      <c r="O28" s="24">
        <v>2</v>
      </c>
      <c r="P28" s="24">
        <v>3928</v>
      </c>
      <c r="Q28" s="24">
        <v>1</v>
      </c>
      <c r="R28" s="24">
        <v>95</v>
      </c>
      <c r="S28" s="24">
        <v>36</v>
      </c>
      <c r="T28" s="78"/>
    </row>
    <row r="29" spans="1:20" s="51" customFormat="1" ht="15" customHeight="1">
      <c r="A29" s="348"/>
      <c r="B29" s="123" t="s">
        <v>138</v>
      </c>
      <c r="C29" s="25">
        <v>22</v>
      </c>
      <c r="D29" s="24">
        <v>43</v>
      </c>
      <c r="E29" s="24">
        <v>71</v>
      </c>
      <c r="F29" s="25">
        <v>32</v>
      </c>
      <c r="G29" s="25">
        <v>9</v>
      </c>
      <c r="H29" s="25">
        <f t="shared" si="0"/>
        <v>103</v>
      </c>
      <c r="I29" s="24">
        <v>74</v>
      </c>
      <c r="J29" s="24">
        <v>29</v>
      </c>
      <c r="K29" s="24">
        <v>12</v>
      </c>
      <c r="L29" s="24" t="s">
        <v>4</v>
      </c>
      <c r="M29" s="24" t="s">
        <v>4</v>
      </c>
      <c r="N29" s="24">
        <v>12</v>
      </c>
      <c r="O29" s="24">
        <v>7</v>
      </c>
      <c r="P29" s="24">
        <v>3923</v>
      </c>
      <c r="Q29" s="24">
        <v>1</v>
      </c>
      <c r="R29" s="24">
        <v>121</v>
      </c>
      <c r="S29" s="24">
        <v>46</v>
      </c>
      <c r="T29" s="78"/>
    </row>
    <row r="30" spans="1:20" s="51" customFormat="1" ht="15" customHeight="1" thickBot="1">
      <c r="A30" s="358" t="s">
        <v>325</v>
      </c>
      <c r="B30" s="123" t="s">
        <v>136</v>
      </c>
      <c r="C30" s="25">
        <v>33</v>
      </c>
      <c r="D30" s="24">
        <v>36</v>
      </c>
      <c r="E30" s="24">
        <v>171</v>
      </c>
      <c r="F30" s="25">
        <v>308</v>
      </c>
      <c r="G30" s="25">
        <v>38</v>
      </c>
      <c r="H30" s="25">
        <f t="shared" si="0"/>
        <v>69</v>
      </c>
      <c r="I30" s="24">
        <v>45</v>
      </c>
      <c r="J30" s="24">
        <v>24</v>
      </c>
      <c r="K30" s="24">
        <v>19</v>
      </c>
      <c r="L30" s="24">
        <v>2</v>
      </c>
      <c r="M30" s="24" t="s">
        <v>4</v>
      </c>
      <c r="N30" s="24">
        <v>10</v>
      </c>
      <c r="O30" s="24">
        <v>8</v>
      </c>
      <c r="P30" s="24">
        <v>4710</v>
      </c>
      <c r="Q30" s="24" t="s">
        <v>4</v>
      </c>
      <c r="R30" s="24">
        <v>117</v>
      </c>
      <c r="S30" s="24">
        <v>60</v>
      </c>
      <c r="T30" s="78"/>
    </row>
    <row r="31" spans="1:20" s="51" customFormat="1" ht="15" customHeight="1" thickBot="1">
      <c r="A31" s="358"/>
      <c r="B31" s="123" t="s">
        <v>137</v>
      </c>
      <c r="C31" s="25">
        <v>20</v>
      </c>
      <c r="D31" s="24">
        <v>36</v>
      </c>
      <c r="E31" s="24">
        <v>54</v>
      </c>
      <c r="F31" s="25">
        <v>72</v>
      </c>
      <c r="G31" s="25">
        <v>17</v>
      </c>
      <c r="H31" s="25">
        <f t="shared" si="0"/>
        <v>62</v>
      </c>
      <c r="I31" s="24">
        <v>41</v>
      </c>
      <c r="J31" s="24">
        <v>21</v>
      </c>
      <c r="K31" s="24">
        <v>19</v>
      </c>
      <c r="L31" s="24">
        <v>1</v>
      </c>
      <c r="M31" s="24" t="s">
        <v>4</v>
      </c>
      <c r="N31" s="24">
        <v>5</v>
      </c>
      <c r="O31" s="24">
        <v>4</v>
      </c>
      <c r="P31" s="24">
        <v>4704</v>
      </c>
      <c r="Q31" s="24" t="s">
        <v>4</v>
      </c>
      <c r="R31" s="24">
        <v>94</v>
      </c>
      <c r="S31" s="24">
        <v>43</v>
      </c>
      <c r="T31" s="78"/>
    </row>
    <row r="32" spans="1:20" s="51" customFormat="1" ht="15" customHeight="1">
      <c r="A32" s="348"/>
      <c r="B32" s="123" t="s">
        <v>138</v>
      </c>
      <c r="C32" s="25">
        <v>23</v>
      </c>
      <c r="D32" s="24">
        <v>38</v>
      </c>
      <c r="E32" s="24">
        <v>60</v>
      </c>
      <c r="F32" s="25">
        <v>74</v>
      </c>
      <c r="G32" s="25">
        <v>14</v>
      </c>
      <c r="H32" s="25">
        <f t="shared" si="0"/>
        <v>81</v>
      </c>
      <c r="I32" s="24">
        <v>59</v>
      </c>
      <c r="J32" s="24">
        <v>22</v>
      </c>
      <c r="K32" s="24">
        <v>20</v>
      </c>
      <c r="L32" s="24">
        <v>1</v>
      </c>
      <c r="M32" s="24" t="s">
        <v>4</v>
      </c>
      <c r="N32" s="24">
        <v>13</v>
      </c>
      <c r="O32" s="24">
        <v>3</v>
      </c>
      <c r="P32" s="24">
        <v>4707</v>
      </c>
      <c r="Q32" s="24" t="s">
        <v>4</v>
      </c>
      <c r="R32" s="24">
        <v>121</v>
      </c>
      <c r="S32" s="24">
        <v>48</v>
      </c>
      <c r="T32" s="78"/>
    </row>
    <row r="33" spans="1:22" s="51" customFormat="1" ht="15" customHeight="1" thickBot="1">
      <c r="A33" s="358" t="s">
        <v>260</v>
      </c>
      <c r="B33" s="123" t="s">
        <v>136</v>
      </c>
      <c r="C33" s="25">
        <v>52</v>
      </c>
      <c r="D33" s="24">
        <v>32</v>
      </c>
      <c r="E33" s="24">
        <v>148</v>
      </c>
      <c r="F33" s="25">
        <v>223</v>
      </c>
      <c r="G33" s="25">
        <v>44</v>
      </c>
      <c r="H33" s="25">
        <f t="shared" si="0"/>
        <v>42</v>
      </c>
      <c r="I33" s="24">
        <v>20</v>
      </c>
      <c r="J33" s="24">
        <v>22</v>
      </c>
      <c r="K33" s="24">
        <v>7</v>
      </c>
      <c r="L33" s="24">
        <v>2</v>
      </c>
      <c r="M33" s="24">
        <v>4</v>
      </c>
      <c r="N33" s="24">
        <v>6</v>
      </c>
      <c r="O33" s="24">
        <v>8</v>
      </c>
      <c r="P33" s="24">
        <v>5128</v>
      </c>
      <c r="Q33" s="24" t="s">
        <v>4</v>
      </c>
      <c r="R33" s="24">
        <v>150</v>
      </c>
      <c r="S33" s="24">
        <v>66</v>
      </c>
      <c r="T33" s="78"/>
      <c r="U33" s="79"/>
      <c r="V33" s="79"/>
    </row>
    <row r="34" spans="1:20" s="51" customFormat="1" ht="15" customHeight="1" thickBot="1">
      <c r="A34" s="358"/>
      <c r="B34" s="123" t="s">
        <v>137</v>
      </c>
      <c r="C34" s="25">
        <v>36</v>
      </c>
      <c r="D34" s="24">
        <v>31</v>
      </c>
      <c r="E34" s="24">
        <v>21</v>
      </c>
      <c r="F34" s="25">
        <v>91</v>
      </c>
      <c r="G34" s="25">
        <v>13</v>
      </c>
      <c r="H34" s="25">
        <f t="shared" si="0"/>
        <v>35</v>
      </c>
      <c r="I34" s="24">
        <v>16</v>
      </c>
      <c r="J34" s="24">
        <v>19</v>
      </c>
      <c r="K34" s="24">
        <v>5</v>
      </c>
      <c r="L34" s="24" t="s">
        <v>4</v>
      </c>
      <c r="M34" s="24">
        <v>2</v>
      </c>
      <c r="N34" s="24">
        <v>2</v>
      </c>
      <c r="O34" s="24" t="s">
        <v>4</v>
      </c>
      <c r="P34" s="24">
        <v>5129</v>
      </c>
      <c r="Q34" s="24" t="s">
        <v>4</v>
      </c>
      <c r="R34" s="24">
        <v>116</v>
      </c>
      <c r="S34" s="24">
        <v>40</v>
      </c>
      <c r="T34" s="78"/>
    </row>
    <row r="35" spans="1:20" s="51" customFormat="1" ht="15" customHeight="1">
      <c r="A35" s="348"/>
      <c r="B35" s="123" t="s">
        <v>138</v>
      </c>
      <c r="C35" s="25">
        <v>29</v>
      </c>
      <c r="D35" s="24">
        <v>31</v>
      </c>
      <c r="E35" s="24">
        <v>21</v>
      </c>
      <c r="F35" s="25">
        <v>91</v>
      </c>
      <c r="G35" s="25">
        <v>14</v>
      </c>
      <c r="H35" s="25">
        <f t="shared" si="0"/>
        <v>36</v>
      </c>
      <c r="I35" s="24">
        <v>17</v>
      </c>
      <c r="J35" s="24">
        <v>19</v>
      </c>
      <c r="K35" s="24">
        <v>4</v>
      </c>
      <c r="L35" s="24" t="s">
        <v>4</v>
      </c>
      <c r="M35" s="24">
        <v>2</v>
      </c>
      <c r="N35" s="24">
        <v>5</v>
      </c>
      <c r="O35" s="24" t="s">
        <v>4</v>
      </c>
      <c r="P35" s="24">
        <v>5123</v>
      </c>
      <c r="Q35" s="24" t="s">
        <v>4</v>
      </c>
      <c r="R35" s="24">
        <v>169</v>
      </c>
      <c r="S35" s="24">
        <v>38</v>
      </c>
      <c r="T35" s="78"/>
    </row>
    <row r="36" spans="1:20" s="14" customFormat="1" ht="15" customHeight="1">
      <c r="A36" s="348" t="s">
        <v>480</v>
      </c>
      <c r="B36" s="123" t="s">
        <v>136</v>
      </c>
      <c r="C36" s="24">
        <v>53</v>
      </c>
      <c r="D36" s="24">
        <v>48</v>
      </c>
      <c r="E36" s="24">
        <v>207</v>
      </c>
      <c r="F36" s="24">
        <v>236</v>
      </c>
      <c r="G36" s="247">
        <v>26</v>
      </c>
      <c r="H36" s="25">
        <f t="shared" si="0"/>
        <v>45</v>
      </c>
      <c r="I36" s="24">
        <v>32</v>
      </c>
      <c r="J36" s="24">
        <v>13</v>
      </c>
      <c r="K36" s="24">
        <v>6</v>
      </c>
      <c r="L36" s="24">
        <v>2</v>
      </c>
      <c r="M36" s="24">
        <v>2</v>
      </c>
      <c r="N36" s="24">
        <v>6</v>
      </c>
      <c r="O36" s="24">
        <v>19</v>
      </c>
      <c r="P36" s="24">
        <v>4868</v>
      </c>
      <c r="Q36" s="24" t="s">
        <v>4</v>
      </c>
      <c r="R36" s="24">
        <v>102</v>
      </c>
      <c r="S36" s="24">
        <v>69</v>
      </c>
      <c r="T36" s="19"/>
    </row>
    <row r="37" spans="1:20" s="14" customFormat="1" ht="15" customHeight="1">
      <c r="A37" s="348"/>
      <c r="B37" s="123" t="s">
        <v>137</v>
      </c>
      <c r="C37" s="24">
        <v>33</v>
      </c>
      <c r="D37" s="24">
        <v>48</v>
      </c>
      <c r="E37" s="24">
        <v>17</v>
      </c>
      <c r="F37" s="24">
        <v>92</v>
      </c>
      <c r="G37" s="247">
        <v>5</v>
      </c>
      <c r="H37" s="25">
        <f t="shared" si="0"/>
        <v>44</v>
      </c>
      <c r="I37" s="24">
        <v>33</v>
      </c>
      <c r="J37" s="24">
        <v>11</v>
      </c>
      <c r="K37" s="24">
        <v>2</v>
      </c>
      <c r="L37" s="24">
        <v>2</v>
      </c>
      <c r="M37" s="24">
        <v>2</v>
      </c>
      <c r="N37" s="24">
        <v>1</v>
      </c>
      <c r="O37" s="24">
        <v>8</v>
      </c>
      <c r="P37" s="24">
        <v>4867</v>
      </c>
      <c r="Q37" s="24" t="s">
        <v>4</v>
      </c>
      <c r="R37" s="24">
        <v>45</v>
      </c>
      <c r="S37" s="24">
        <v>40</v>
      </c>
      <c r="T37" s="19"/>
    </row>
    <row r="38" spans="1:20" s="14" customFormat="1" ht="15" customHeight="1" thickBot="1">
      <c r="A38" s="349"/>
      <c r="B38" s="230" t="s">
        <v>138</v>
      </c>
      <c r="C38" s="231">
        <v>40</v>
      </c>
      <c r="D38" s="231">
        <v>48</v>
      </c>
      <c r="E38" s="231">
        <v>20</v>
      </c>
      <c r="F38" s="231">
        <v>95</v>
      </c>
      <c r="G38" s="248">
        <v>3</v>
      </c>
      <c r="H38" s="242">
        <f t="shared" si="0"/>
        <v>71</v>
      </c>
      <c r="I38" s="231">
        <v>55</v>
      </c>
      <c r="J38" s="231">
        <v>16</v>
      </c>
      <c r="K38" s="231">
        <v>2</v>
      </c>
      <c r="L38" s="231" t="s">
        <v>23</v>
      </c>
      <c r="M38" s="231">
        <v>2</v>
      </c>
      <c r="N38" s="231">
        <v>1</v>
      </c>
      <c r="O38" s="231">
        <v>26</v>
      </c>
      <c r="P38" s="231">
        <v>4852</v>
      </c>
      <c r="Q38" s="231" t="s">
        <v>4</v>
      </c>
      <c r="R38" s="231">
        <v>76</v>
      </c>
      <c r="S38" s="231">
        <v>37</v>
      </c>
      <c r="T38" s="19"/>
    </row>
    <row r="39" s="14" customFormat="1" ht="13.5"/>
  </sheetData>
  <sheetProtection selectLockedCells="1" selectUnlockedCells="1"/>
  <mergeCells count="28">
    <mergeCell ref="A2:J2"/>
    <mergeCell ref="K2:S2"/>
    <mergeCell ref="R6:R7"/>
    <mergeCell ref="S6:S7"/>
    <mergeCell ref="P6:P7"/>
    <mergeCell ref="Q6:Q7"/>
    <mergeCell ref="L6:L7"/>
    <mergeCell ref="O6:O7"/>
    <mergeCell ref="N6:N7"/>
    <mergeCell ref="G6:G7"/>
    <mergeCell ref="H6:J6"/>
    <mergeCell ref="M6:M7"/>
    <mergeCell ref="A36:A38"/>
    <mergeCell ref="E6:E7"/>
    <mergeCell ref="F6:F7"/>
    <mergeCell ref="K6:K7"/>
    <mergeCell ref="C6:C7"/>
    <mergeCell ref="D6:D7"/>
    <mergeCell ref="B6:B7"/>
    <mergeCell ref="A33:A35"/>
    <mergeCell ref="A9:A11"/>
    <mergeCell ref="A12:A14"/>
    <mergeCell ref="A15:A17"/>
    <mergeCell ref="A27:A29"/>
    <mergeCell ref="A18:A20"/>
    <mergeCell ref="A30:A32"/>
    <mergeCell ref="A21:A23"/>
    <mergeCell ref="A24:A26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60" zoomScalePageLayoutView="0" workbookViewId="0" topLeftCell="A1">
      <selection activeCell="AH8" sqref="AH8"/>
    </sheetView>
  </sheetViews>
  <sheetFormatPr defaultColWidth="9.00390625" defaultRowHeight="16.5"/>
  <cols>
    <col min="1" max="1" width="8.125" style="28" customWidth="1"/>
    <col min="2" max="2" width="14.625" style="28" customWidth="1"/>
    <col min="3" max="3" width="8.125" style="28" customWidth="1"/>
    <col min="4" max="4" width="8.625" style="28" customWidth="1"/>
    <col min="5" max="5" width="6.625" style="28" customWidth="1"/>
    <col min="6" max="6" width="8.625" style="28" customWidth="1"/>
    <col min="7" max="7" width="8.125" style="28" customWidth="1"/>
    <col min="8" max="9" width="6.125" style="28" customWidth="1"/>
    <col min="10" max="10" width="8.125" style="28" customWidth="1"/>
    <col min="11" max="11" width="5.125" style="28" customWidth="1"/>
    <col min="12" max="12" width="6.625" style="28" customWidth="1"/>
    <col min="13" max="13" width="7.125" style="28" customWidth="1"/>
    <col min="14" max="14" width="7.625" style="28" customWidth="1"/>
    <col min="15" max="15" width="5.625" style="28" customWidth="1"/>
    <col min="16" max="16" width="8.125" style="28" customWidth="1"/>
    <col min="17" max="17" width="11.125" style="28" customWidth="1"/>
    <col min="18" max="18" width="9.125" style="28" customWidth="1"/>
    <col min="19" max="19" width="5.625" style="28" customWidth="1"/>
    <col min="20" max="16384" width="9.00390625" style="28" customWidth="1"/>
  </cols>
  <sheetData>
    <row r="1" spans="1:19" s="14" customFormat="1" ht="18" customHeight="1">
      <c r="A1" s="14" t="s">
        <v>114</v>
      </c>
      <c r="S1" s="15" t="s">
        <v>90</v>
      </c>
    </row>
    <row r="2" spans="1:19" s="12" customFormat="1" ht="24.75" customHeight="1">
      <c r="A2" s="344" t="s">
        <v>337</v>
      </c>
      <c r="B2" s="344"/>
      <c r="C2" s="344"/>
      <c r="D2" s="344"/>
      <c r="E2" s="344"/>
      <c r="F2" s="344"/>
      <c r="G2" s="344"/>
      <c r="H2" s="344"/>
      <c r="I2" s="344"/>
      <c r="J2" s="344" t="s">
        <v>258</v>
      </c>
      <c r="K2" s="344"/>
      <c r="L2" s="344"/>
      <c r="M2" s="344"/>
      <c r="N2" s="344"/>
      <c r="O2" s="344"/>
      <c r="P2" s="344"/>
      <c r="Q2" s="344"/>
      <c r="R2" s="344"/>
      <c r="S2" s="344"/>
    </row>
    <row r="3" spans="1:22" s="86" customFormat="1" ht="12.75" customHeight="1">
      <c r="A3" s="55"/>
      <c r="B3" s="55"/>
      <c r="C3" s="55"/>
      <c r="D3" s="55"/>
      <c r="E3" s="55"/>
      <c r="F3" s="55"/>
      <c r="G3" s="55"/>
      <c r="H3" s="55"/>
      <c r="I3" s="87" t="s">
        <v>115</v>
      </c>
      <c r="T3" s="55"/>
      <c r="U3" s="55"/>
      <c r="V3" s="55"/>
    </row>
    <row r="4" spans="1:20" s="86" customFormat="1" ht="12.75" customHeight="1">
      <c r="A4" s="55"/>
      <c r="B4" s="55"/>
      <c r="C4" s="55"/>
      <c r="D4" s="55"/>
      <c r="E4" s="55"/>
      <c r="F4" s="55"/>
      <c r="G4" s="55"/>
      <c r="H4" s="55"/>
      <c r="I4" s="87" t="s">
        <v>116</v>
      </c>
      <c r="S4" s="87" t="s">
        <v>33</v>
      </c>
      <c r="T4" s="55"/>
    </row>
    <row r="5" spans="1:20" s="55" customFormat="1" ht="12.75" customHeight="1" thickBot="1">
      <c r="A5" s="83"/>
      <c r="B5" s="83"/>
      <c r="C5" s="83"/>
      <c r="D5" s="83"/>
      <c r="E5" s="83"/>
      <c r="F5" s="83"/>
      <c r="G5" s="83"/>
      <c r="H5" s="83"/>
      <c r="I5" s="108" t="s">
        <v>339</v>
      </c>
      <c r="S5" s="56" t="s">
        <v>34</v>
      </c>
      <c r="T5" s="57"/>
    </row>
    <row r="6" spans="1:19" s="19" customFormat="1" ht="30" customHeight="1">
      <c r="A6" s="114" t="s">
        <v>340</v>
      </c>
      <c r="B6" s="115" t="s">
        <v>341</v>
      </c>
      <c r="C6" s="130" t="s">
        <v>342</v>
      </c>
      <c r="D6" s="131" t="s">
        <v>343</v>
      </c>
      <c r="E6" s="124" t="s">
        <v>199</v>
      </c>
      <c r="F6" s="116" t="s">
        <v>336</v>
      </c>
      <c r="G6" s="116" t="s">
        <v>200</v>
      </c>
      <c r="H6" s="129" t="s">
        <v>201</v>
      </c>
      <c r="I6" s="129" t="s">
        <v>202</v>
      </c>
      <c r="J6" s="193" t="s">
        <v>338</v>
      </c>
      <c r="K6" s="117" t="s">
        <v>203</v>
      </c>
      <c r="L6" s="117" t="s">
        <v>204</v>
      </c>
      <c r="M6" s="129" t="s">
        <v>205</v>
      </c>
      <c r="N6" s="129" t="s">
        <v>206</v>
      </c>
      <c r="O6" s="129" t="s">
        <v>207</v>
      </c>
      <c r="P6" s="129" t="s">
        <v>208</v>
      </c>
      <c r="Q6" s="109" t="s">
        <v>209</v>
      </c>
      <c r="R6" s="107" t="s">
        <v>210</v>
      </c>
      <c r="S6" s="109" t="s">
        <v>166</v>
      </c>
    </row>
    <row r="7" spans="1:19" s="14" customFormat="1" ht="67.5" customHeight="1" thickBot="1">
      <c r="A7" s="91" t="s">
        <v>0</v>
      </c>
      <c r="B7" s="97" t="s">
        <v>32</v>
      </c>
      <c r="C7" s="80" t="s">
        <v>80</v>
      </c>
      <c r="D7" s="89" t="s">
        <v>196</v>
      </c>
      <c r="E7" s="82" t="s">
        <v>81</v>
      </c>
      <c r="F7" s="84" t="s">
        <v>276</v>
      </c>
      <c r="G7" s="84" t="s">
        <v>11</v>
      </c>
      <c r="H7" s="80" t="s">
        <v>12</v>
      </c>
      <c r="I7" s="80" t="s">
        <v>13</v>
      </c>
      <c r="J7" s="103" t="s">
        <v>470</v>
      </c>
      <c r="K7" s="82" t="s">
        <v>14</v>
      </c>
      <c r="L7" s="82" t="s">
        <v>92</v>
      </c>
      <c r="M7" s="80" t="s">
        <v>15</v>
      </c>
      <c r="N7" s="80" t="s">
        <v>16</v>
      </c>
      <c r="O7" s="80" t="s">
        <v>17</v>
      </c>
      <c r="P7" s="80" t="s">
        <v>18</v>
      </c>
      <c r="Q7" s="84" t="s">
        <v>197</v>
      </c>
      <c r="R7" s="80" t="s">
        <v>198</v>
      </c>
      <c r="S7" s="84" t="s">
        <v>7</v>
      </c>
    </row>
    <row r="8" spans="1:19" s="14" customFormat="1" ht="1.5" customHeight="1">
      <c r="A8" s="106"/>
      <c r="B8" s="140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s="54" customFormat="1" ht="15" customHeight="1">
      <c r="A9" s="348" t="s">
        <v>139</v>
      </c>
      <c r="B9" s="237" t="s">
        <v>136</v>
      </c>
      <c r="C9" s="25">
        <v>8</v>
      </c>
      <c r="D9" s="25">
        <v>10</v>
      </c>
      <c r="E9" s="25">
        <v>8</v>
      </c>
      <c r="F9" s="25">
        <v>3</v>
      </c>
      <c r="G9" s="25">
        <v>1</v>
      </c>
      <c r="H9" s="25">
        <v>24</v>
      </c>
      <c r="I9" s="25">
        <v>8</v>
      </c>
      <c r="J9" s="25" t="s">
        <v>4</v>
      </c>
      <c r="K9" s="25" t="s">
        <v>4</v>
      </c>
      <c r="L9" s="25">
        <v>37</v>
      </c>
      <c r="M9" s="25" t="s">
        <v>4</v>
      </c>
      <c r="N9" s="25">
        <v>2</v>
      </c>
      <c r="O9" s="25">
        <v>1</v>
      </c>
      <c r="P9" s="25">
        <v>1</v>
      </c>
      <c r="Q9" s="25">
        <v>287</v>
      </c>
      <c r="R9" s="25">
        <v>3</v>
      </c>
      <c r="S9" s="25">
        <v>669</v>
      </c>
    </row>
    <row r="10" spans="1:19" s="14" customFormat="1" ht="15" customHeight="1">
      <c r="A10" s="348"/>
      <c r="B10" s="123" t="s">
        <v>137</v>
      </c>
      <c r="C10" s="24">
        <v>6</v>
      </c>
      <c r="D10" s="24">
        <v>5</v>
      </c>
      <c r="E10" s="24">
        <v>6</v>
      </c>
      <c r="F10" s="24">
        <v>1</v>
      </c>
      <c r="G10" s="24">
        <v>1</v>
      </c>
      <c r="H10" s="24">
        <v>23</v>
      </c>
      <c r="I10" s="24">
        <v>7</v>
      </c>
      <c r="J10" s="24" t="s">
        <v>4</v>
      </c>
      <c r="K10" s="24" t="s">
        <v>4</v>
      </c>
      <c r="L10" s="24">
        <v>14</v>
      </c>
      <c r="M10" s="24" t="s">
        <v>4</v>
      </c>
      <c r="N10" s="24">
        <v>1</v>
      </c>
      <c r="O10" s="24">
        <v>1</v>
      </c>
      <c r="P10" s="24">
        <v>1</v>
      </c>
      <c r="Q10" s="24">
        <v>225</v>
      </c>
      <c r="R10" s="24">
        <v>3</v>
      </c>
      <c r="S10" s="24">
        <v>340</v>
      </c>
    </row>
    <row r="11" spans="1:19" s="14" customFormat="1" ht="15" customHeight="1">
      <c r="A11" s="348"/>
      <c r="B11" s="123" t="s">
        <v>138</v>
      </c>
      <c r="C11" s="24">
        <v>32</v>
      </c>
      <c r="D11" s="24">
        <v>6</v>
      </c>
      <c r="E11" s="24">
        <v>7</v>
      </c>
      <c r="F11" s="24" t="s">
        <v>4</v>
      </c>
      <c r="G11" s="24">
        <v>3</v>
      </c>
      <c r="H11" s="24">
        <v>24</v>
      </c>
      <c r="I11" s="24">
        <v>8</v>
      </c>
      <c r="J11" s="24" t="s">
        <v>4</v>
      </c>
      <c r="K11" s="24" t="s">
        <v>4</v>
      </c>
      <c r="L11" s="24">
        <v>13</v>
      </c>
      <c r="M11" s="24" t="s">
        <v>4</v>
      </c>
      <c r="N11" s="24" t="s">
        <v>4</v>
      </c>
      <c r="O11" s="24">
        <v>3</v>
      </c>
      <c r="P11" s="24" t="s">
        <v>4</v>
      </c>
      <c r="Q11" s="24">
        <v>229</v>
      </c>
      <c r="R11" s="24">
        <v>5</v>
      </c>
      <c r="S11" s="24">
        <v>460</v>
      </c>
    </row>
    <row r="12" spans="1:19" s="14" customFormat="1" ht="15" customHeight="1">
      <c r="A12" s="348" t="s">
        <v>140</v>
      </c>
      <c r="B12" s="123" t="s">
        <v>136</v>
      </c>
      <c r="C12" s="24">
        <v>2</v>
      </c>
      <c r="D12" s="24">
        <v>4</v>
      </c>
      <c r="E12" s="24">
        <v>20</v>
      </c>
      <c r="F12" s="24">
        <v>1</v>
      </c>
      <c r="G12" s="24">
        <v>1</v>
      </c>
      <c r="H12" s="24">
        <v>3</v>
      </c>
      <c r="I12" s="24">
        <v>2</v>
      </c>
      <c r="J12" s="24" t="s">
        <v>4</v>
      </c>
      <c r="K12" s="24" t="s">
        <v>4</v>
      </c>
      <c r="L12" s="24">
        <v>43</v>
      </c>
      <c r="M12" s="24" t="s">
        <v>4</v>
      </c>
      <c r="N12" s="24" t="s">
        <v>4</v>
      </c>
      <c r="O12" s="24">
        <v>2</v>
      </c>
      <c r="P12" s="24">
        <v>2</v>
      </c>
      <c r="Q12" s="24">
        <v>172</v>
      </c>
      <c r="R12" s="24">
        <v>9</v>
      </c>
      <c r="S12" s="24">
        <v>987</v>
      </c>
    </row>
    <row r="13" spans="1:19" s="14" customFormat="1" ht="15" customHeight="1">
      <c r="A13" s="348"/>
      <c r="B13" s="123" t="s">
        <v>137</v>
      </c>
      <c r="C13" s="24">
        <v>1</v>
      </c>
      <c r="D13" s="24">
        <v>1</v>
      </c>
      <c r="E13" s="24">
        <v>16</v>
      </c>
      <c r="F13" s="24">
        <v>1</v>
      </c>
      <c r="G13" s="24" t="s">
        <v>4</v>
      </c>
      <c r="H13" s="24">
        <v>1</v>
      </c>
      <c r="I13" s="24">
        <v>2</v>
      </c>
      <c r="J13" s="24" t="s">
        <v>4</v>
      </c>
      <c r="K13" s="24" t="s">
        <v>4</v>
      </c>
      <c r="L13" s="24">
        <v>16</v>
      </c>
      <c r="M13" s="24" t="s">
        <v>4</v>
      </c>
      <c r="N13" s="24" t="s">
        <v>4</v>
      </c>
      <c r="O13" s="24">
        <v>1</v>
      </c>
      <c r="P13" s="24">
        <v>2</v>
      </c>
      <c r="Q13" s="24">
        <v>137</v>
      </c>
      <c r="R13" s="24">
        <v>9</v>
      </c>
      <c r="S13" s="24">
        <v>520</v>
      </c>
    </row>
    <row r="14" spans="1:19" s="14" customFormat="1" ht="15" customHeight="1">
      <c r="A14" s="348"/>
      <c r="B14" s="123" t="s">
        <v>138</v>
      </c>
      <c r="C14" s="24">
        <v>29</v>
      </c>
      <c r="D14" s="24">
        <v>1</v>
      </c>
      <c r="E14" s="24">
        <v>18</v>
      </c>
      <c r="F14" s="24">
        <v>6</v>
      </c>
      <c r="G14" s="24" t="s">
        <v>4</v>
      </c>
      <c r="H14" s="24">
        <v>1</v>
      </c>
      <c r="I14" s="24">
        <v>1</v>
      </c>
      <c r="J14" s="24" t="s">
        <v>4</v>
      </c>
      <c r="K14" s="24" t="s">
        <v>4</v>
      </c>
      <c r="L14" s="24">
        <v>16</v>
      </c>
      <c r="M14" s="24" t="s">
        <v>4</v>
      </c>
      <c r="N14" s="24" t="s">
        <v>4</v>
      </c>
      <c r="O14" s="24">
        <v>1</v>
      </c>
      <c r="P14" s="24">
        <v>2</v>
      </c>
      <c r="Q14" s="24">
        <v>120</v>
      </c>
      <c r="R14" s="24">
        <v>11</v>
      </c>
      <c r="S14" s="24">
        <v>660</v>
      </c>
    </row>
    <row r="15" spans="1:19" s="19" customFormat="1" ht="15" customHeight="1">
      <c r="A15" s="348" t="s">
        <v>141</v>
      </c>
      <c r="B15" s="123" t="s">
        <v>136</v>
      </c>
      <c r="C15" s="24">
        <v>5</v>
      </c>
      <c r="D15" s="24">
        <v>1</v>
      </c>
      <c r="E15" s="24">
        <v>2</v>
      </c>
      <c r="F15" s="24" t="s">
        <v>4</v>
      </c>
      <c r="G15" s="24">
        <v>1</v>
      </c>
      <c r="H15" s="24">
        <v>1</v>
      </c>
      <c r="I15" s="24">
        <v>7</v>
      </c>
      <c r="J15" s="24" t="s">
        <v>4</v>
      </c>
      <c r="K15" s="24" t="s">
        <v>4</v>
      </c>
      <c r="L15" s="24">
        <v>22</v>
      </c>
      <c r="M15" s="24" t="s">
        <v>4</v>
      </c>
      <c r="N15" s="24" t="s">
        <v>4</v>
      </c>
      <c r="O15" s="24" t="s">
        <v>4</v>
      </c>
      <c r="P15" s="24">
        <v>1</v>
      </c>
      <c r="Q15" s="24">
        <v>190</v>
      </c>
      <c r="R15" s="24">
        <v>3</v>
      </c>
      <c r="S15" s="24">
        <v>577</v>
      </c>
    </row>
    <row r="16" spans="1:19" s="19" customFormat="1" ht="15" customHeight="1">
      <c r="A16" s="348"/>
      <c r="B16" s="123" t="s">
        <v>137</v>
      </c>
      <c r="C16" s="24">
        <v>5</v>
      </c>
      <c r="D16" s="24">
        <v>1</v>
      </c>
      <c r="E16" s="24">
        <v>1</v>
      </c>
      <c r="F16" s="24" t="s">
        <v>4</v>
      </c>
      <c r="G16" s="24">
        <v>2</v>
      </c>
      <c r="H16" s="24" t="s">
        <v>4</v>
      </c>
      <c r="I16" s="24">
        <v>5</v>
      </c>
      <c r="J16" s="24" t="s">
        <v>4</v>
      </c>
      <c r="K16" s="24" t="s">
        <v>4</v>
      </c>
      <c r="L16" s="24">
        <v>12</v>
      </c>
      <c r="M16" s="24" t="s">
        <v>4</v>
      </c>
      <c r="N16" s="24" t="s">
        <v>4</v>
      </c>
      <c r="O16" s="24" t="s">
        <v>4</v>
      </c>
      <c r="P16" s="24" t="s">
        <v>4</v>
      </c>
      <c r="Q16" s="24">
        <v>161</v>
      </c>
      <c r="R16" s="24">
        <v>4</v>
      </c>
      <c r="S16" s="24">
        <v>241</v>
      </c>
    </row>
    <row r="17" spans="1:19" s="19" customFormat="1" ht="15" customHeight="1">
      <c r="A17" s="348"/>
      <c r="B17" s="123" t="s">
        <v>138</v>
      </c>
      <c r="C17" s="24">
        <v>60</v>
      </c>
      <c r="D17" s="24">
        <v>1</v>
      </c>
      <c r="E17" s="24">
        <v>1</v>
      </c>
      <c r="F17" s="24" t="s">
        <v>4</v>
      </c>
      <c r="G17" s="24">
        <v>7</v>
      </c>
      <c r="H17" s="24" t="s">
        <v>4</v>
      </c>
      <c r="I17" s="24">
        <v>6</v>
      </c>
      <c r="J17" s="24" t="s">
        <v>4</v>
      </c>
      <c r="K17" s="24" t="s">
        <v>4</v>
      </c>
      <c r="L17" s="24">
        <v>13</v>
      </c>
      <c r="M17" s="24" t="s">
        <v>4</v>
      </c>
      <c r="N17" s="24" t="s">
        <v>4</v>
      </c>
      <c r="O17" s="24" t="s">
        <v>4</v>
      </c>
      <c r="P17" s="24" t="s">
        <v>4</v>
      </c>
      <c r="Q17" s="24">
        <v>132</v>
      </c>
      <c r="R17" s="24">
        <v>12</v>
      </c>
      <c r="S17" s="24">
        <v>383</v>
      </c>
    </row>
    <row r="18" spans="1:19" s="14" customFormat="1" ht="15" customHeight="1">
      <c r="A18" s="348" t="s">
        <v>142</v>
      </c>
      <c r="B18" s="123" t="s">
        <v>136</v>
      </c>
      <c r="C18" s="24">
        <v>16</v>
      </c>
      <c r="D18" s="24">
        <v>28</v>
      </c>
      <c r="E18" s="24">
        <v>2</v>
      </c>
      <c r="F18" s="24" t="s">
        <v>4</v>
      </c>
      <c r="G18" s="24">
        <v>4</v>
      </c>
      <c r="H18" s="24">
        <v>2</v>
      </c>
      <c r="I18" s="24">
        <v>3</v>
      </c>
      <c r="J18" s="24" t="s">
        <v>4</v>
      </c>
      <c r="K18" s="24" t="s">
        <v>4</v>
      </c>
      <c r="L18" s="24">
        <v>15</v>
      </c>
      <c r="M18" s="24">
        <v>1</v>
      </c>
      <c r="N18" s="24">
        <v>1</v>
      </c>
      <c r="O18" s="24" t="s">
        <v>4</v>
      </c>
      <c r="P18" s="24">
        <v>3</v>
      </c>
      <c r="Q18" s="24">
        <v>165</v>
      </c>
      <c r="R18" s="24" t="s">
        <v>4</v>
      </c>
      <c r="S18" s="24">
        <v>354</v>
      </c>
    </row>
    <row r="19" spans="1:19" s="14" customFormat="1" ht="15" customHeight="1">
      <c r="A19" s="348"/>
      <c r="B19" s="123" t="s">
        <v>137</v>
      </c>
      <c r="C19" s="24">
        <v>16</v>
      </c>
      <c r="D19" s="24">
        <v>18</v>
      </c>
      <c r="E19" s="24">
        <v>1</v>
      </c>
      <c r="F19" s="24" t="s">
        <v>4</v>
      </c>
      <c r="G19" s="24" t="s">
        <v>4</v>
      </c>
      <c r="H19" s="24" t="s">
        <v>4</v>
      </c>
      <c r="I19" s="24">
        <v>3</v>
      </c>
      <c r="J19" s="24" t="s">
        <v>4</v>
      </c>
      <c r="K19" s="24" t="s">
        <v>4</v>
      </c>
      <c r="L19" s="24">
        <v>2</v>
      </c>
      <c r="M19" s="24" t="s">
        <v>4</v>
      </c>
      <c r="N19" s="24">
        <v>1</v>
      </c>
      <c r="O19" s="24" t="s">
        <v>4</v>
      </c>
      <c r="P19" s="24">
        <v>1</v>
      </c>
      <c r="Q19" s="24">
        <v>140</v>
      </c>
      <c r="R19" s="24">
        <v>2</v>
      </c>
      <c r="S19" s="24">
        <v>263</v>
      </c>
    </row>
    <row r="20" spans="1:19" s="19" customFormat="1" ht="15" customHeight="1">
      <c r="A20" s="348"/>
      <c r="B20" s="123" t="s">
        <v>138</v>
      </c>
      <c r="C20" s="24">
        <v>83</v>
      </c>
      <c r="D20" s="24">
        <v>21</v>
      </c>
      <c r="E20" s="24">
        <v>2</v>
      </c>
      <c r="F20" s="24" t="s">
        <v>4</v>
      </c>
      <c r="G20" s="24" t="s">
        <v>4</v>
      </c>
      <c r="H20" s="24" t="s">
        <v>4</v>
      </c>
      <c r="I20" s="24">
        <v>4</v>
      </c>
      <c r="J20" s="24" t="s">
        <v>4</v>
      </c>
      <c r="K20" s="24" t="s">
        <v>4</v>
      </c>
      <c r="L20" s="24">
        <v>3</v>
      </c>
      <c r="M20" s="24" t="s">
        <v>4</v>
      </c>
      <c r="N20" s="24">
        <v>1</v>
      </c>
      <c r="O20" s="24" t="s">
        <v>4</v>
      </c>
      <c r="P20" s="24">
        <v>2</v>
      </c>
      <c r="Q20" s="24">
        <v>130</v>
      </c>
      <c r="R20" s="24">
        <v>2</v>
      </c>
      <c r="S20" s="24">
        <v>425</v>
      </c>
    </row>
    <row r="21" spans="1:19" s="14" customFormat="1" ht="15" customHeight="1">
      <c r="A21" s="348" t="s">
        <v>143</v>
      </c>
      <c r="B21" s="123" t="s">
        <v>136</v>
      </c>
      <c r="C21" s="24">
        <v>14</v>
      </c>
      <c r="D21" s="24">
        <v>17</v>
      </c>
      <c r="E21" s="24">
        <v>4</v>
      </c>
      <c r="F21" s="24">
        <v>1</v>
      </c>
      <c r="G21" s="24">
        <v>2</v>
      </c>
      <c r="H21" s="24" t="s">
        <v>4</v>
      </c>
      <c r="I21" s="24">
        <v>2</v>
      </c>
      <c r="J21" s="24" t="s">
        <v>4</v>
      </c>
      <c r="K21" s="24" t="s">
        <v>4</v>
      </c>
      <c r="L21" s="24">
        <v>28</v>
      </c>
      <c r="M21" s="24" t="s">
        <v>4</v>
      </c>
      <c r="N21" s="24">
        <v>2</v>
      </c>
      <c r="O21" s="24">
        <v>1</v>
      </c>
      <c r="P21" s="24" t="s">
        <v>4</v>
      </c>
      <c r="Q21" s="26">
        <v>164</v>
      </c>
      <c r="R21" s="24">
        <v>2</v>
      </c>
      <c r="S21" s="24">
        <v>243</v>
      </c>
    </row>
    <row r="22" spans="1:19" s="14" customFormat="1" ht="15" customHeight="1">
      <c r="A22" s="348"/>
      <c r="B22" s="123" t="s">
        <v>137</v>
      </c>
      <c r="C22" s="24">
        <v>12</v>
      </c>
      <c r="D22" s="24">
        <v>11</v>
      </c>
      <c r="E22" s="24">
        <v>4</v>
      </c>
      <c r="F22" s="24">
        <v>1</v>
      </c>
      <c r="G22" s="24">
        <v>1</v>
      </c>
      <c r="H22" s="24" t="s">
        <v>4</v>
      </c>
      <c r="I22" s="24">
        <v>5</v>
      </c>
      <c r="J22" s="24" t="s">
        <v>4</v>
      </c>
      <c r="K22" s="24" t="s">
        <v>4</v>
      </c>
      <c r="L22" s="24">
        <v>8</v>
      </c>
      <c r="M22" s="128" t="s">
        <v>4</v>
      </c>
      <c r="N22" s="24">
        <v>1</v>
      </c>
      <c r="O22" s="24">
        <v>1</v>
      </c>
      <c r="P22" s="24" t="s">
        <v>4</v>
      </c>
      <c r="Q22" s="26">
        <v>145</v>
      </c>
      <c r="R22" s="24">
        <v>1</v>
      </c>
      <c r="S22" s="24">
        <v>224</v>
      </c>
    </row>
    <row r="23" spans="1:19" s="14" customFormat="1" ht="15" customHeight="1">
      <c r="A23" s="348"/>
      <c r="B23" s="123" t="s">
        <v>138</v>
      </c>
      <c r="C23" s="24">
        <v>48</v>
      </c>
      <c r="D23" s="24">
        <v>13</v>
      </c>
      <c r="E23" s="24">
        <v>5</v>
      </c>
      <c r="F23" s="24">
        <v>2</v>
      </c>
      <c r="G23" s="24">
        <v>4</v>
      </c>
      <c r="H23" s="24" t="s">
        <v>4</v>
      </c>
      <c r="I23" s="24">
        <v>5</v>
      </c>
      <c r="J23" s="24" t="s">
        <v>4</v>
      </c>
      <c r="K23" s="24" t="s">
        <v>4</v>
      </c>
      <c r="L23" s="24">
        <v>12</v>
      </c>
      <c r="M23" s="128" t="s">
        <v>4</v>
      </c>
      <c r="N23" s="24">
        <v>1</v>
      </c>
      <c r="O23" s="24">
        <v>3</v>
      </c>
      <c r="P23" s="24" t="s">
        <v>4</v>
      </c>
      <c r="Q23" s="26">
        <v>148</v>
      </c>
      <c r="R23" s="24">
        <v>1</v>
      </c>
      <c r="S23" s="24">
        <v>428</v>
      </c>
    </row>
    <row r="24" spans="1:19" s="14" customFormat="1" ht="15" customHeight="1">
      <c r="A24" s="348" t="s">
        <v>144</v>
      </c>
      <c r="B24" s="123" t="s">
        <v>136</v>
      </c>
      <c r="C24" s="24">
        <v>2</v>
      </c>
      <c r="D24" s="24">
        <v>19</v>
      </c>
      <c r="E24" s="24" t="s">
        <v>4</v>
      </c>
      <c r="F24" s="24" t="s">
        <v>4</v>
      </c>
      <c r="G24" s="24" t="s">
        <v>4</v>
      </c>
      <c r="H24" s="24" t="s">
        <v>4</v>
      </c>
      <c r="I24" s="24">
        <v>3</v>
      </c>
      <c r="J24" s="24" t="s">
        <v>4</v>
      </c>
      <c r="K24" s="24">
        <v>1</v>
      </c>
      <c r="L24" s="24">
        <v>14</v>
      </c>
      <c r="M24" s="24">
        <v>1</v>
      </c>
      <c r="N24" s="24" t="s">
        <v>4</v>
      </c>
      <c r="O24" s="24" t="s">
        <v>4</v>
      </c>
      <c r="P24" s="24">
        <v>2</v>
      </c>
      <c r="Q24" s="26">
        <v>167</v>
      </c>
      <c r="R24" s="24">
        <v>1</v>
      </c>
      <c r="S24" s="24">
        <v>277</v>
      </c>
    </row>
    <row r="25" spans="1:19" s="14" customFormat="1" ht="15" customHeight="1">
      <c r="A25" s="348"/>
      <c r="B25" s="123" t="s">
        <v>137</v>
      </c>
      <c r="C25" s="24">
        <v>1</v>
      </c>
      <c r="D25" s="24">
        <v>15</v>
      </c>
      <c r="E25" s="24" t="s">
        <v>4</v>
      </c>
      <c r="F25" s="24" t="s">
        <v>4</v>
      </c>
      <c r="G25" s="24" t="s">
        <v>4</v>
      </c>
      <c r="H25" s="24" t="s">
        <v>4</v>
      </c>
      <c r="I25" s="24">
        <v>3</v>
      </c>
      <c r="J25" s="24" t="s">
        <v>4</v>
      </c>
      <c r="K25" s="24" t="s">
        <v>4</v>
      </c>
      <c r="L25" s="24">
        <v>4</v>
      </c>
      <c r="M25" s="128">
        <v>1</v>
      </c>
      <c r="N25" s="24" t="s">
        <v>4</v>
      </c>
      <c r="O25" s="24" t="s">
        <v>4</v>
      </c>
      <c r="P25" s="24" t="s">
        <v>4</v>
      </c>
      <c r="Q25" s="26">
        <v>142</v>
      </c>
      <c r="R25" s="24" t="s">
        <v>4</v>
      </c>
      <c r="S25" s="24">
        <v>229</v>
      </c>
    </row>
    <row r="26" spans="1:19" s="14" customFormat="1" ht="15" customHeight="1">
      <c r="A26" s="348"/>
      <c r="B26" s="123" t="s">
        <v>138</v>
      </c>
      <c r="C26" s="24">
        <v>1</v>
      </c>
      <c r="D26" s="24">
        <v>20</v>
      </c>
      <c r="E26" s="24" t="s">
        <v>4</v>
      </c>
      <c r="F26" s="24" t="s">
        <v>4</v>
      </c>
      <c r="G26" s="24" t="s">
        <v>4</v>
      </c>
      <c r="H26" s="24" t="s">
        <v>4</v>
      </c>
      <c r="I26" s="24">
        <v>5</v>
      </c>
      <c r="J26" s="24" t="s">
        <v>4</v>
      </c>
      <c r="K26" s="24" t="s">
        <v>4</v>
      </c>
      <c r="L26" s="24">
        <v>4</v>
      </c>
      <c r="M26" s="128">
        <v>3</v>
      </c>
      <c r="N26" s="24" t="s">
        <v>4</v>
      </c>
      <c r="O26" s="24" t="s">
        <v>4</v>
      </c>
      <c r="P26" s="24" t="s">
        <v>4</v>
      </c>
      <c r="Q26" s="26">
        <v>134</v>
      </c>
      <c r="R26" s="24" t="s">
        <v>4</v>
      </c>
      <c r="S26" s="24">
        <v>539</v>
      </c>
    </row>
    <row r="27" spans="1:20" ht="15" customHeight="1" thickBot="1">
      <c r="A27" s="358" t="s">
        <v>324</v>
      </c>
      <c r="B27" s="123" t="s">
        <v>136</v>
      </c>
      <c r="C27" s="24">
        <v>8</v>
      </c>
      <c r="D27" s="24">
        <v>15</v>
      </c>
      <c r="E27" s="24">
        <v>4</v>
      </c>
      <c r="F27" s="24" t="s">
        <v>4</v>
      </c>
      <c r="G27" s="24">
        <v>3</v>
      </c>
      <c r="H27" s="24" t="s">
        <v>4</v>
      </c>
      <c r="I27" s="24">
        <v>8</v>
      </c>
      <c r="J27" s="24" t="s">
        <v>4</v>
      </c>
      <c r="K27" s="24" t="s">
        <v>4</v>
      </c>
      <c r="L27" s="24">
        <v>17</v>
      </c>
      <c r="M27" s="24" t="s">
        <v>4</v>
      </c>
      <c r="N27" s="24">
        <v>1</v>
      </c>
      <c r="O27" s="24" t="s">
        <v>4</v>
      </c>
      <c r="P27" s="24" t="s">
        <v>4</v>
      </c>
      <c r="Q27" s="26">
        <v>151</v>
      </c>
      <c r="R27" s="24">
        <v>3</v>
      </c>
      <c r="S27" s="24">
        <v>261</v>
      </c>
      <c r="T27" s="27"/>
    </row>
    <row r="28" spans="1:20" ht="15" customHeight="1" thickBot="1">
      <c r="A28" s="358"/>
      <c r="B28" s="123" t="s">
        <v>137</v>
      </c>
      <c r="C28" s="24">
        <v>8</v>
      </c>
      <c r="D28" s="24">
        <v>12</v>
      </c>
      <c r="E28" s="24">
        <v>1</v>
      </c>
      <c r="F28" s="24" t="s">
        <v>4</v>
      </c>
      <c r="G28" s="24" t="s">
        <v>4</v>
      </c>
      <c r="H28" s="24" t="s">
        <v>4</v>
      </c>
      <c r="I28" s="24">
        <v>7</v>
      </c>
      <c r="J28" s="24" t="s">
        <v>4</v>
      </c>
      <c r="K28" s="24" t="s">
        <v>4</v>
      </c>
      <c r="L28" s="24">
        <v>2</v>
      </c>
      <c r="M28" s="24" t="s">
        <v>4</v>
      </c>
      <c r="N28" s="24">
        <v>1</v>
      </c>
      <c r="O28" s="24" t="s">
        <v>4</v>
      </c>
      <c r="P28" s="24">
        <v>1</v>
      </c>
      <c r="Q28" s="26">
        <v>130</v>
      </c>
      <c r="R28" s="24">
        <v>3</v>
      </c>
      <c r="S28" s="24">
        <v>226</v>
      </c>
      <c r="T28" s="27"/>
    </row>
    <row r="29" spans="1:20" ht="15" customHeight="1">
      <c r="A29" s="348"/>
      <c r="B29" s="123" t="s">
        <v>138</v>
      </c>
      <c r="C29" s="24">
        <v>5</v>
      </c>
      <c r="D29" s="24">
        <v>11</v>
      </c>
      <c r="E29" s="24">
        <v>2</v>
      </c>
      <c r="F29" s="24" t="s">
        <v>4</v>
      </c>
      <c r="G29" s="24" t="s">
        <v>4</v>
      </c>
      <c r="H29" s="24" t="s">
        <v>4</v>
      </c>
      <c r="I29" s="24">
        <v>7</v>
      </c>
      <c r="J29" s="24" t="s">
        <v>4</v>
      </c>
      <c r="K29" s="24" t="s">
        <v>4</v>
      </c>
      <c r="L29" s="24">
        <v>2</v>
      </c>
      <c r="M29" s="24" t="s">
        <v>4</v>
      </c>
      <c r="N29" s="24">
        <v>7</v>
      </c>
      <c r="O29" s="24" t="s">
        <v>4</v>
      </c>
      <c r="P29" s="24" t="s">
        <v>4</v>
      </c>
      <c r="Q29" s="26">
        <v>162</v>
      </c>
      <c r="R29" s="24">
        <v>3</v>
      </c>
      <c r="S29" s="24">
        <v>442</v>
      </c>
      <c r="T29" s="27"/>
    </row>
    <row r="30" spans="1:20" ht="15" customHeight="1" thickBot="1">
      <c r="A30" s="358" t="s">
        <v>325</v>
      </c>
      <c r="B30" s="123" t="s">
        <v>136</v>
      </c>
      <c r="C30" s="24" t="s">
        <v>4</v>
      </c>
      <c r="D30" s="24">
        <v>10</v>
      </c>
      <c r="E30" s="24">
        <v>6</v>
      </c>
      <c r="F30" s="24">
        <v>2</v>
      </c>
      <c r="G30" s="24" t="s">
        <v>4</v>
      </c>
      <c r="H30" s="24" t="s">
        <v>4</v>
      </c>
      <c r="I30" s="24">
        <v>7</v>
      </c>
      <c r="J30" s="24" t="s">
        <v>4</v>
      </c>
      <c r="K30" s="24" t="s">
        <v>4</v>
      </c>
      <c r="L30" s="24">
        <v>11</v>
      </c>
      <c r="M30" s="24" t="s">
        <v>4</v>
      </c>
      <c r="N30" s="24" t="s">
        <v>4</v>
      </c>
      <c r="O30" s="24" t="s">
        <v>4</v>
      </c>
      <c r="P30" s="24">
        <v>1</v>
      </c>
      <c r="Q30" s="26">
        <v>125</v>
      </c>
      <c r="R30" s="26">
        <v>2</v>
      </c>
      <c r="S30" s="24">
        <v>270</v>
      </c>
      <c r="T30" s="27"/>
    </row>
    <row r="31" spans="1:20" ht="15" customHeight="1" thickBot="1">
      <c r="A31" s="358"/>
      <c r="B31" s="123" t="s">
        <v>137</v>
      </c>
      <c r="C31" s="24" t="s">
        <v>4</v>
      </c>
      <c r="D31" s="24">
        <v>9</v>
      </c>
      <c r="E31" s="24">
        <v>3</v>
      </c>
      <c r="F31" s="24">
        <v>2</v>
      </c>
      <c r="G31" s="24" t="s">
        <v>4</v>
      </c>
      <c r="H31" s="24" t="s">
        <v>4</v>
      </c>
      <c r="I31" s="24">
        <v>8</v>
      </c>
      <c r="J31" s="24" t="s">
        <v>4</v>
      </c>
      <c r="K31" s="24" t="s">
        <v>4</v>
      </c>
      <c r="L31" s="24">
        <v>4</v>
      </c>
      <c r="M31" s="24" t="s">
        <v>4</v>
      </c>
      <c r="N31" s="24" t="s">
        <v>4</v>
      </c>
      <c r="O31" s="24" t="s">
        <v>4</v>
      </c>
      <c r="P31" s="24">
        <v>1</v>
      </c>
      <c r="Q31" s="26">
        <v>111</v>
      </c>
      <c r="R31" s="24" t="s">
        <v>4</v>
      </c>
      <c r="S31" s="24">
        <v>169</v>
      </c>
      <c r="T31" s="27"/>
    </row>
    <row r="32" spans="1:20" ht="15" customHeight="1">
      <c r="A32" s="348"/>
      <c r="B32" s="123" t="s">
        <v>138</v>
      </c>
      <c r="C32" s="24" t="s">
        <v>4</v>
      </c>
      <c r="D32" s="24">
        <v>10</v>
      </c>
      <c r="E32" s="24">
        <v>5</v>
      </c>
      <c r="F32" s="24">
        <v>2</v>
      </c>
      <c r="G32" s="24" t="s">
        <v>4</v>
      </c>
      <c r="H32" s="24" t="s">
        <v>4</v>
      </c>
      <c r="I32" s="24">
        <v>6</v>
      </c>
      <c r="J32" s="24" t="s">
        <v>4</v>
      </c>
      <c r="K32" s="24" t="s">
        <v>4</v>
      </c>
      <c r="L32" s="24">
        <v>3</v>
      </c>
      <c r="M32" s="24" t="s">
        <v>4</v>
      </c>
      <c r="N32" s="24" t="s">
        <v>4</v>
      </c>
      <c r="O32" s="24" t="s">
        <v>4</v>
      </c>
      <c r="P32" s="24">
        <v>1</v>
      </c>
      <c r="Q32" s="26">
        <v>86</v>
      </c>
      <c r="R32" s="24" t="s">
        <v>4</v>
      </c>
      <c r="S32" s="24">
        <v>291</v>
      </c>
      <c r="T32" s="27"/>
    </row>
    <row r="33" spans="1:20" ht="15" customHeight="1" thickBot="1">
      <c r="A33" s="358" t="s">
        <v>260</v>
      </c>
      <c r="B33" s="123" t="s">
        <v>136</v>
      </c>
      <c r="C33" s="24">
        <v>12</v>
      </c>
      <c r="D33" s="24">
        <v>13</v>
      </c>
      <c r="E33" s="24">
        <v>1</v>
      </c>
      <c r="F33" s="24" t="s">
        <v>4</v>
      </c>
      <c r="G33" s="24">
        <v>1</v>
      </c>
      <c r="H33" s="24" t="s">
        <v>4</v>
      </c>
      <c r="I33" s="24">
        <v>5</v>
      </c>
      <c r="J33" s="24" t="s">
        <v>4</v>
      </c>
      <c r="K33" s="24" t="s">
        <v>4</v>
      </c>
      <c r="L33" s="24">
        <v>8</v>
      </c>
      <c r="M33" s="24" t="s">
        <v>4</v>
      </c>
      <c r="N33" s="24" t="s">
        <v>4</v>
      </c>
      <c r="O33" s="24" t="s">
        <v>4</v>
      </c>
      <c r="P33" s="24">
        <v>2</v>
      </c>
      <c r="Q33" s="26">
        <v>120</v>
      </c>
      <c r="R33" s="24" t="s">
        <v>4</v>
      </c>
      <c r="S33" s="24">
        <v>274</v>
      </c>
      <c r="T33" s="27"/>
    </row>
    <row r="34" spans="1:20" ht="15" customHeight="1" thickBot="1">
      <c r="A34" s="358"/>
      <c r="B34" s="123" t="s">
        <v>137</v>
      </c>
      <c r="C34" s="24">
        <v>12</v>
      </c>
      <c r="D34" s="24">
        <v>14</v>
      </c>
      <c r="E34" s="24">
        <v>1</v>
      </c>
      <c r="F34" s="24" t="s">
        <v>4</v>
      </c>
      <c r="G34" s="24" t="s">
        <v>4</v>
      </c>
      <c r="H34" s="24" t="s">
        <v>4</v>
      </c>
      <c r="I34" s="24">
        <v>5</v>
      </c>
      <c r="J34" s="24" t="s">
        <v>4</v>
      </c>
      <c r="K34" s="24" t="s">
        <v>4</v>
      </c>
      <c r="L34" s="24">
        <v>5</v>
      </c>
      <c r="M34" s="24" t="s">
        <v>4</v>
      </c>
      <c r="N34" s="24" t="s">
        <v>4</v>
      </c>
      <c r="O34" s="24" t="s">
        <v>4</v>
      </c>
      <c r="P34" s="24">
        <v>2</v>
      </c>
      <c r="Q34" s="26">
        <v>100</v>
      </c>
      <c r="R34" s="24" t="s">
        <v>4</v>
      </c>
      <c r="S34" s="24">
        <v>188</v>
      </c>
      <c r="T34" s="27"/>
    </row>
    <row r="35" spans="1:20" ht="15" customHeight="1">
      <c r="A35" s="348"/>
      <c r="B35" s="123" t="s">
        <v>138</v>
      </c>
      <c r="C35" s="24">
        <v>31</v>
      </c>
      <c r="D35" s="24">
        <v>14</v>
      </c>
      <c r="E35" s="24">
        <v>1</v>
      </c>
      <c r="F35" s="24" t="s">
        <v>4</v>
      </c>
      <c r="G35" s="24" t="s">
        <v>4</v>
      </c>
      <c r="H35" s="24" t="s">
        <v>4</v>
      </c>
      <c r="I35" s="24">
        <v>5</v>
      </c>
      <c r="J35" s="24" t="s">
        <v>4</v>
      </c>
      <c r="K35" s="24" t="s">
        <v>4</v>
      </c>
      <c r="L35" s="24">
        <v>4</v>
      </c>
      <c r="M35" s="24" t="s">
        <v>4</v>
      </c>
      <c r="N35" s="24" t="s">
        <v>4</v>
      </c>
      <c r="O35" s="24" t="s">
        <v>4</v>
      </c>
      <c r="P35" s="24">
        <v>1</v>
      </c>
      <c r="Q35" s="26">
        <v>80</v>
      </c>
      <c r="R35" s="24" t="s">
        <v>4</v>
      </c>
      <c r="S35" s="24">
        <v>294</v>
      </c>
      <c r="T35" s="27"/>
    </row>
    <row r="36" spans="1:19" s="14" customFormat="1" ht="15" customHeight="1">
      <c r="A36" s="348" t="s">
        <v>481</v>
      </c>
      <c r="B36" s="123" t="s">
        <v>136</v>
      </c>
      <c r="C36" s="24">
        <v>4</v>
      </c>
      <c r="D36" s="24">
        <v>8</v>
      </c>
      <c r="E36" s="24">
        <v>2</v>
      </c>
      <c r="F36" s="24" t="s">
        <v>4</v>
      </c>
      <c r="G36" s="24" t="s">
        <v>4</v>
      </c>
      <c r="H36" s="24">
        <v>1</v>
      </c>
      <c r="I36" s="24">
        <v>4</v>
      </c>
      <c r="J36" s="24" t="s">
        <v>4</v>
      </c>
      <c r="K36" s="24" t="s">
        <v>4</v>
      </c>
      <c r="L36" s="24">
        <v>14</v>
      </c>
      <c r="M36" s="24" t="s">
        <v>4</v>
      </c>
      <c r="N36" s="246" t="s">
        <v>4</v>
      </c>
      <c r="O36" s="246" t="s">
        <v>4</v>
      </c>
      <c r="P36" s="24">
        <v>2</v>
      </c>
      <c r="Q36" s="24">
        <v>162</v>
      </c>
      <c r="R36" s="24">
        <v>1</v>
      </c>
      <c r="S36" s="24">
        <v>246</v>
      </c>
    </row>
    <row r="37" spans="1:19" s="14" customFormat="1" ht="15" customHeight="1">
      <c r="A37" s="348"/>
      <c r="B37" s="123" t="s">
        <v>137</v>
      </c>
      <c r="C37" s="24">
        <v>4</v>
      </c>
      <c r="D37" s="24">
        <v>7</v>
      </c>
      <c r="E37" s="24">
        <v>1</v>
      </c>
      <c r="F37" s="24" t="s">
        <v>4</v>
      </c>
      <c r="G37" s="24" t="s">
        <v>4</v>
      </c>
      <c r="H37" s="24">
        <v>1</v>
      </c>
      <c r="I37" s="24">
        <v>4</v>
      </c>
      <c r="J37" s="24" t="s">
        <v>4</v>
      </c>
      <c r="K37" s="24" t="s">
        <v>4</v>
      </c>
      <c r="L37" s="24">
        <v>5</v>
      </c>
      <c r="M37" s="24" t="s">
        <v>4</v>
      </c>
      <c r="N37" s="246" t="s">
        <v>4</v>
      </c>
      <c r="O37" s="246" t="s">
        <v>4</v>
      </c>
      <c r="P37" s="246" t="s">
        <v>4</v>
      </c>
      <c r="Q37" s="24">
        <v>140</v>
      </c>
      <c r="R37" s="24">
        <v>1</v>
      </c>
      <c r="S37" s="24">
        <v>177</v>
      </c>
    </row>
    <row r="38" spans="1:19" s="14" customFormat="1" ht="15" customHeight="1" thickBot="1">
      <c r="A38" s="349"/>
      <c r="B38" s="230" t="s">
        <v>138</v>
      </c>
      <c r="C38" s="29">
        <v>7</v>
      </c>
      <c r="D38" s="245">
        <v>7</v>
      </c>
      <c r="E38" s="245">
        <v>2</v>
      </c>
      <c r="F38" s="245" t="s">
        <v>4</v>
      </c>
      <c r="G38" s="245" t="s">
        <v>4</v>
      </c>
      <c r="H38" s="245" t="s">
        <v>23</v>
      </c>
      <c r="I38" s="231">
        <v>5</v>
      </c>
      <c r="J38" s="245" t="s">
        <v>4</v>
      </c>
      <c r="K38" s="245" t="s">
        <v>4</v>
      </c>
      <c r="L38" s="245">
        <v>4</v>
      </c>
      <c r="M38" s="245" t="s">
        <v>4</v>
      </c>
      <c r="N38" s="231" t="s">
        <v>4</v>
      </c>
      <c r="O38" s="231" t="s">
        <v>4</v>
      </c>
      <c r="P38" s="231" t="s">
        <v>4</v>
      </c>
      <c r="Q38" s="231">
        <v>177</v>
      </c>
      <c r="R38" s="231">
        <v>1</v>
      </c>
      <c r="S38" s="231">
        <v>302</v>
      </c>
    </row>
    <row r="39" spans="1:4" ht="15" customHeight="1">
      <c r="A39" s="55"/>
      <c r="B39" s="85"/>
      <c r="C39" s="85"/>
      <c r="D39" s="85"/>
    </row>
    <row r="40" spans="1:4" ht="15" customHeight="1">
      <c r="A40" s="55"/>
      <c r="B40" s="85"/>
      <c r="C40" s="85"/>
      <c r="D40" s="85"/>
    </row>
    <row r="41" ht="15" customHeight="1"/>
    <row r="42" ht="15" customHeight="1"/>
    <row r="43" ht="15" customHeight="1"/>
    <row r="44" ht="15" customHeight="1"/>
  </sheetData>
  <sheetProtection selectLockedCells="1" selectUnlockedCells="1"/>
  <mergeCells count="12">
    <mergeCell ref="A36:A38"/>
    <mergeCell ref="A33:A35"/>
    <mergeCell ref="A12:A14"/>
    <mergeCell ref="A15:A17"/>
    <mergeCell ref="A18:A20"/>
    <mergeCell ref="A21:A23"/>
    <mergeCell ref="J2:S2"/>
    <mergeCell ref="A27:A29"/>
    <mergeCell ref="A30:A32"/>
    <mergeCell ref="A9:A11"/>
    <mergeCell ref="A2:I2"/>
    <mergeCell ref="A24:A26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="70" zoomScaleNormal="70" zoomScaleSheetLayoutView="70" zoomScalePageLayoutView="0" workbookViewId="0" topLeftCell="A1">
      <selection activeCell="AH8" sqref="AH8"/>
    </sheetView>
  </sheetViews>
  <sheetFormatPr defaultColWidth="15.625" defaultRowHeight="19.5" customHeight="1"/>
  <cols>
    <col min="1" max="1" width="18.125" style="14" customWidth="1"/>
    <col min="2" max="5" width="14.125" style="14" customWidth="1"/>
    <col min="6" max="7" width="11.625" style="14" customWidth="1"/>
    <col min="8" max="9" width="12.125" style="14" customWidth="1"/>
    <col min="10" max="10" width="13.625" style="14" customWidth="1"/>
    <col min="11" max="11" width="13.625" style="19" customWidth="1"/>
    <col min="12" max="16384" width="15.625" style="14" customWidth="1"/>
  </cols>
  <sheetData>
    <row r="1" spans="1:11" ht="18" customHeight="1">
      <c r="A1" s="14" t="s">
        <v>114</v>
      </c>
      <c r="K1" s="15" t="s">
        <v>90</v>
      </c>
    </row>
    <row r="2" spans="1:11" s="12" customFormat="1" ht="24.75" customHeight="1">
      <c r="A2" s="344" t="s">
        <v>215</v>
      </c>
      <c r="B2" s="344"/>
      <c r="C2" s="344"/>
      <c r="D2" s="344"/>
      <c r="E2" s="344"/>
      <c r="F2" s="344" t="s">
        <v>87</v>
      </c>
      <c r="G2" s="344"/>
      <c r="H2" s="344"/>
      <c r="I2" s="344"/>
      <c r="J2" s="344"/>
      <c r="K2" s="344"/>
    </row>
    <row r="3" spans="1:11" s="16" customFormat="1" ht="15" customHeight="1" thickBot="1">
      <c r="A3" s="30"/>
      <c r="B3" s="30"/>
      <c r="C3" s="30"/>
      <c r="D3" s="30"/>
      <c r="E3" s="15" t="s">
        <v>345</v>
      </c>
      <c r="F3" s="14"/>
      <c r="G3" s="14"/>
      <c r="H3" s="14"/>
      <c r="I3" s="14"/>
      <c r="J3" s="17"/>
      <c r="K3" s="17" t="s">
        <v>46</v>
      </c>
    </row>
    <row r="4" spans="1:11" ht="24.75" customHeight="1" thickBot="1">
      <c r="A4" s="378" t="s">
        <v>211</v>
      </c>
      <c r="B4" s="379" t="s">
        <v>344</v>
      </c>
      <c r="C4" s="379"/>
      <c r="D4" s="380" t="s">
        <v>346</v>
      </c>
      <c r="E4" s="381"/>
      <c r="F4" s="382" t="s">
        <v>347</v>
      </c>
      <c r="G4" s="382"/>
      <c r="H4" s="380" t="s">
        <v>348</v>
      </c>
      <c r="I4" s="380"/>
      <c r="J4" s="372" t="s">
        <v>349</v>
      </c>
      <c r="K4" s="372"/>
    </row>
    <row r="5" spans="1:11" ht="24.75" customHeight="1" thickBot="1">
      <c r="A5" s="378"/>
      <c r="B5" s="373" t="s">
        <v>82</v>
      </c>
      <c r="C5" s="374"/>
      <c r="D5" s="375" t="s">
        <v>83</v>
      </c>
      <c r="E5" s="376"/>
      <c r="F5" s="377" t="s">
        <v>84</v>
      </c>
      <c r="G5" s="374"/>
      <c r="H5" s="375" t="s">
        <v>85</v>
      </c>
      <c r="I5" s="374"/>
      <c r="J5" s="375" t="s">
        <v>86</v>
      </c>
      <c r="K5" s="377"/>
    </row>
    <row r="6" spans="1:11" ht="39.75" customHeight="1" thickBot="1">
      <c r="A6" s="378"/>
      <c r="B6" s="22" t="s">
        <v>212</v>
      </c>
      <c r="C6" s="22" t="s">
        <v>213</v>
      </c>
      <c r="D6" s="21" t="s">
        <v>212</v>
      </c>
      <c r="E6" s="22" t="s">
        <v>213</v>
      </c>
      <c r="F6" s="22" t="s">
        <v>212</v>
      </c>
      <c r="G6" s="22" t="s">
        <v>213</v>
      </c>
      <c r="H6" s="22" t="s">
        <v>212</v>
      </c>
      <c r="I6" s="22" t="s">
        <v>213</v>
      </c>
      <c r="J6" s="22" t="s">
        <v>212</v>
      </c>
      <c r="K6" s="7" t="s">
        <v>213</v>
      </c>
    </row>
    <row r="7" spans="1:11" ht="48" customHeight="1">
      <c r="A7" s="132" t="s">
        <v>350</v>
      </c>
      <c r="B7" s="250">
        <f>SUM(D7,F7,H7,J7)</f>
        <v>1574</v>
      </c>
      <c r="C7" s="251">
        <f>SUM(E7,G7,I7,K7)</f>
        <v>1924</v>
      </c>
      <c r="D7" s="32">
        <v>979</v>
      </c>
      <c r="E7" s="32">
        <v>1027</v>
      </c>
      <c r="F7" s="33">
        <v>588</v>
      </c>
      <c r="G7" s="33">
        <v>891</v>
      </c>
      <c r="H7" s="33">
        <v>5</v>
      </c>
      <c r="I7" s="33">
        <v>5</v>
      </c>
      <c r="J7" s="33">
        <v>2</v>
      </c>
      <c r="K7" s="33">
        <v>1</v>
      </c>
    </row>
    <row r="8" spans="1:11" s="19" customFormat="1" ht="48" customHeight="1">
      <c r="A8" s="132" t="s">
        <v>351</v>
      </c>
      <c r="B8" s="31">
        <f aca="true" t="shared" si="0" ref="B8:B16">SUM(D8,F8,H8,J8)</f>
        <v>1336</v>
      </c>
      <c r="C8" s="32">
        <f aca="true" t="shared" si="1" ref="C8:C16">SUM(E8,G8,I8,K8)</f>
        <v>1695</v>
      </c>
      <c r="D8" s="32">
        <v>655</v>
      </c>
      <c r="E8" s="32">
        <v>728</v>
      </c>
      <c r="F8" s="33">
        <v>678</v>
      </c>
      <c r="G8" s="33">
        <v>964</v>
      </c>
      <c r="H8" s="33">
        <v>1</v>
      </c>
      <c r="I8" s="33">
        <v>1</v>
      </c>
      <c r="J8" s="33">
        <v>2</v>
      </c>
      <c r="K8" s="33">
        <v>2</v>
      </c>
    </row>
    <row r="9" spans="1:11" s="19" customFormat="1" ht="48" customHeight="1">
      <c r="A9" s="132" t="s">
        <v>352</v>
      </c>
      <c r="B9" s="31">
        <f t="shared" si="0"/>
        <v>1438</v>
      </c>
      <c r="C9" s="32">
        <f t="shared" si="1"/>
        <v>1664</v>
      </c>
      <c r="D9" s="32">
        <v>771</v>
      </c>
      <c r="E9" s="32">
        <v>825</v>
      </c>
      <c r="F9" s="33">
        <v>664</v>
      </c>
      <c r="G9" s="33">
        <v>837</v>
      </c>
      <c r="H9" s="33">
        <v>1</v>
      </c>
      <c r="I9" s="33">
        <v>1</v>
      </c>
      <c r="J9" s="33">
        <v>2</v>
      </c>
      <c r="K9" s="33">
        <v>1</v>
      </c>
    </row>
    <row r="10" spans="1:11" ht="48" customHeight="1">
      <c r="A10" s="132" t="s">
        <v>353</v>
      </c>
      <c r="B10" s="31">
        <f t="shared" si="0"/>
        <v>1061</v>
      </c>
      <c r="C10" s="32">
        <f t="shared" si="1"/>
        <v>1367</v>
      </c>
      <c r="D10" s="32">
        <v>729</v>
      </c>
      <c r="E10" s="32">
        <v>846</v>
      </c>
      <c r="F10" s="32">
        <v>330</v>
      </c>
      <c r="G10" s="32">
        <v>519</v>
      </c>
      <c r="H10" s="32">
        <v>1</v>
      </c>
      <c r="I10" s="32">
        <v>1</v>
      </c>
      <c r="J10" s="32">
        <v>1</v>
      </c>
      <c r="K10" s="32">
        <v>1</v>
      </c>
    </row>
    <row r="11" spans="1:11" s="19" customFormat="1" ht="48" customHeight="1">
      <c r="A11" s="132" t="s">
        <v>354</v>
      </c>
      <c r="B11" s="31">
        <f t="shared" si="0"/>
        <v>738</v>
      </c>
      <c r="C11" s="32">
        <f t="shared" si="1"/>
        <v>942</v>
      </c>
      <c r="D11" s="32">
        <v>502</v>
      </c>
      <c r="E11" s="32">
        <v>562</v>
      </c>
      <c r="F11" s="32">
        <v>233</v>
      </c>
      <c r="G11" s="32">
        <v>377</v>
      </c>
      <c r="H11" s="32">
        <v>1</v>
      </c>
      <c r="I11" s="32">
        <v>1</v>
      </c>
      <c r="J11" s="32">
        <v>2</v>
      </c>
      <c r="K11" s="32">
        <v>2</v>
      </c>
    </row>
    <row r="12" spans="1:11" s="19" customFormat="1" ht="48" customHeight="1">
      <c r="A12" s="132" t="s">
        <v>355</v>
      </c>
      <c r="B12" s="31">
        <f t="shared" si="0"/>
        <v>512</v>
      </c>
      <c r="C12" s="32">
        <f t="shared" si="1"/>
        <v>849</v>
      </c>
      <c r="D12" s="32">
        <v>334</v>
      </c>
      <c r="E12" s="32">
        <v>362</v>
      </c>
      <c r="F12" s="32">
        <v>174</v>
      </c>
      <c r="G12" s="32">
        <v>475</v>
      </c>
      <c r="H12" s="32">
        <v>2</v>
      </c>
      <c r="I12" s="32">
        <v>2</v>
      </c>
      <c r="J12" s="32">
        <v>2</v>
      </c>
      <c r="K12" s="32">
        <v>10</v>
      </c>
    </row>
    <row r="13" spans="1:11" s="19" customFormat="1" ht="48" customHeight="1">
      <c r="A13" s="132" t="s">
        <v>356</v>
      </c>
      <c r="B13" s="31">
        <f t="shared" si="0"/>
        <v>858</v>
      </c>
      <c r="C13" s="32">
        <f t="shared" si="1"/>
        <v>1429</v>
      </c>
      <c r="D13" s="32">
        <v>465</v>
      </c>
      <c r="E13" s="32">
        <v>490</v>
      </c>
      <c r="F13" s="32">
        <v>391</v>
      </c>
      <c r="G13" s="32">
        <v>937</v>
      </c>
      <c r="H13" s="33" t="s">
        <v>4</v>
      </c>
      <c r="I13" s="33" t="s">
        <v>4</v>
      </c>
      <c r="J13" s="32">
        <v>2</v>
      </c>
      <c r="K13" s="32">
        <v>2</v>
      </c>
    </row>
    <row r="14" spans="1:11" s="19" customFormat="1" ht="48" customHeight="1">
      <c r="A14" s="132" t="s">
        <v>357</v>
      </c>
      <c r="B14" s="31">
        <f t="shared" si="0"/>
        <v>657</v>
      </c>
      <c r="C14" s="32">
        <f t="shared" si="1"/>
        <v>1513</v>
      </c>
      <c r="D14" s="32">
        <v>274</v>
      </c>
      <c r="E14" s="32">
        <v>338</v>
      </c>
      <c r="F14" s="32">
        <v>377</v>
      </c>
      <c r="G14" s="32">
        <v>1169</v>
      </c>
      <c r="H14" s="33">
        <v>2</v>
      </c>
      <c r="I14" s="33">
        <v>2</v>
      </c>
      <c r="J14" s="32">
        <v>4</v>
      </c>
      <c r="K14" s="32">
        <v>4</v>
      </c>
    </row>
    <row r="15" spans="1:11" ht="48" customHeight="1">
      <c r="A15" s="132" t="s">
        <v>261</v>
      </c>
      <c r="B15" s="33" t="s">
        <v>506</v>
      </c>
      <c r="C15" s="33" t="s">
        <v>507</v>
      </c>
      <c r="D15" s="32">
        <v>218</v>
      </c>
      <c r="E15" s="32">
        <v>223</v>
      </c>
      <c r="F15" s="33" t="s">
        <v>489</v>
      </c>
      <c r="G15" s="33" t="s">
        <v>490</v>
      </c>
      <c r="H15" s="32">
        <v>2</v>
      </c>
      <c r="I15" s="32">
        <v>2</v>
      </c>
      <c r="J15" s="32">
        <v>3</v>
      </c>
      <c r="K15" s="32">
        <v>3</v>
      </c>
    </row>
    <row r="16" spans="1:11" ht="48" customHeight="1" thickBot="1">
      <c r="A16" s="133" t="s">
        <v>482</v>
      </c>
      <c r="B16" s="232">
        <f t="shared" si="0"/>
        <v>426</v>
      </c>
      <c r="C16" s="34">
        <f t="shared" si="1"/>
        <v>1151</v>
      </c>
      <c r="D16" s="34">
        <v>80</v>
      </c>
      <c r="E16" s="34">
        <v>197</v>
      </c>
      <c r="F16" s="233">
        <v>338</v>
      </c>
      <c r="G16" s="233">
        <v>944</v>
      </c>
      <c r="H16" s="233" t="s">
        <v>4</v>
      </c>
      <c r="I16" s="233" t="s">
        <v>4</v>
      </c>
      <c r="J16" s="233">
        <v>8</v>
      </c>
      <c r="K16" s="233">
        <v>10</v>
      </c>
    </row>
    <row r="17" spans="1:6" ht="19.5" customHeight="1">
      <c r="A17" s="14" t="s">
        <v>214</v>
      </c>
      <c r="F17" s="14" t="s">
        <v>5</v>
      </c>
    </row>
    <row r="36" spans="9:10" ht="19.5" customHeight="1">
      <c r="I36" s="243"/>
      <c r="J36" s="243"/>
    </row>
    <row r="37" spans="9:10" ht="19.5" customHeight="1">
      <c r="I37" s="243"/>
      <c r="J37" s="243"/>
    </row>
    <row r="38" spans="9:10" ht="19.5" customHeight="1">
      <c r="I38" s="243"/>
      <c r="J38" s="243"/>
    </row>
  </sheetData>
  <sheetProtection selectLockedCells="1" selectUnlockedCells="1"/>
  <mergeCells count="13">
    <mergeCell ref="A2:E2"/>
    <mergeCell ref="F2:K2"/>
    <mergeCell ref="A4:A6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38"/>
  <sheetViews>
    <sheetView showGridLines="0" view="pageBreakPreview" zoomScaleNormal="130" zoomScaleSheetLayoutView="100" zoomScalePageLayoutView="0" workbookViewId="0" topLeftCell="A1">
      <selection activeCell="AH8" sqref="AH8"/>
    </sheetView>
  </sheetViews>
  <sheetFormatPr defaultColWidth="9.00390625" defaultRowHeight="16.5"/>
  <cols>
    <col min="1" max="1" width="5.875" style="8" customWidth="1"/>
    <col min="2" max="2" width="3.125" style="8" customWidth="1"/>
    <col min="3" max="3" width="3.625" style="8" customWidth="1"/>
    <col min="4" max="4" width="5.125" style="8" customWidth="1"/>
    <col min="5" max="5" width="3.125" style="8" customWidth="1"/>
    <col min="6" max="6" width="4.25390625" style="8" customWidth="1"/>
    <col min="7" max="7" width="5.125" style="8" customWidth="1"/>
    <col min="8" max="8" width="3.125" style="8" customWidth="1"/>
    <col min="9" max="9" width="4.25390625" style="8" customWidth="1"/>
    <col min="10" max="10" width="5.125" style="8" customWidth="1"/>
    <col min="11" max="11" width="3.125" style="8" customWidth="1"/>
    <col min="12" max="12" width="4.25390625" style="8" customWidth="1"/>
    <col min="13" max="13" width="5.125" style="8" customWidth="1"/>
    <col min="14" max="14" width="3.125" style="8" customWidth="1"/>
    <col min="15" max="15" width="4.25390625" style="8" customWidth="1"/>
    <col min="16" max="16" width="4.875" style="8" customWidth="1"/>
    <col min="17" max="17" width="3.125" style="8" customWidth="1"/>
    <col min="18" max="18" width="4.25390625" style="8" customWidth="1"/>
    <col min="19" max="19" width="5.125" style="8" customWidth="1"/>
    <col min="20" max="20" width="3.625" style="8" customWidth="1"/>
    <col min="21" max="21" width="4.625" style="8" customWidth="1"/>
    <col min="22" max="22" width="5.125" style="8" customWidth="1"/>
    <col min="23" max="23" width="3.625" style="8" customWidth="1"/>
    <col min="24" max="24" width="4.625" style="8" customWidth="1"/>
    <col min="25" max="25" width="5.125" style="10" customWidth="1"/>
    <col min="26" max="26" width="3.625" style="8" customWidth="1"/>
    <col min="27" max="27" width="4.625" style="8" customWidth="1"/>
    <col min="28" max="28" width="5.125" style="8" customWidth="1"/>
    <col min="29" max="29" width="4.625" style="8" customWidth="1"/>
    <col min="30" max="30" width="5.25390625" style="8" customWidth="1"/>
    <col min="31" max="31" width="5.125" style="8" customWidth="1"/>
    <col min="32" max="33" width="4.625" style="8" customWidth="1"/>
    <col min="34" max="34" width="5.375" style="8" customWidth="1"/>
    <col min="35" max="16384" width="9.00390625" style="8" customWidth="1"/>
  </cols>
  <sheetData>
    <row r="1" spans="1:34" s="14" customFormat="1" ht="18" customHeight="1">
      <c r="A1" s="14" t="s">
        <v>114</v>
      </c>
      <c r="AH1" s="15" t="s">
        <v>277</v>
      </c>
    </row>
    <row r="2" spans="1:34" s="12" customFormat="1" ht="24.75" customHeight="1">
      <c r="A2" s="464" t="s">
        <v>278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4" t="s">
        <v>279</v>
      </c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</row>
    <row r="3" spans="1:34" s="55" customFormat="1" ht="1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N3" s="174"/>
      <c r="O3" s="174"/>
      <c r="P3" s="174"/>
      <c r="Q3" s="174"/>
      <c r="R3" s="176" t="s">
        <v>358</v>
      </c>
      <c r="S3" s="174"/>
      <c r="T3" s="174"/>
      <c r="U3" s="174"/>
      <c r="V3" s="174"/>
      <c r="W3" s="174"/>
      <c r="X3" s="174"/>
      <c r="Y3" s="174"/>
      <c r="Z3" s="174"/>
      <c r="AA3" s="174"/>
      <c r="AH3" s="177" t="s">
        <v>280</v>
      </c>
    </row>
    <row r="4" spans="1:34" ht="18" customHeight="1">
      <c r="A4" s="397" t="s">
        <v>263</v>
      </c>
      <c r="B4" s="466"/>
      <c r="C4" s="397" t="s">
        <v>264</v>
      </c>
      <c r="D4" s="467"/>
      <c r="E4" s="467"/>
      <c r="F4" s="468"/>
      <c r="G4" s="469" t="s">
        <v>359</v>
      </c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00" t="s">
        <v>282</v>
      </c>
      <c r="T4" s="470"/>
      <c r="U4" s="470"/>
      <c r="V4" s="470"/>
      <c r="W4" s="470"/>
      <c r="X4" s="470"/>
      <c r="Y4" s="470"/>
      <c r="Z4" s="470"/>
      <c r="AA4" s="471"/>
      <c r="AB4" s="408" t="s">
        <v>360</v>
      </c>
      <c r="AC4" s="472"/>
      <c r="AD4" s="473"/>
      <c r="AE4" s="414" t="s">
        <v>361</v>
      </c>
      <c r="AF4" s="467"/>
      <c r="AG4" s="467"/>
      <c r="AH4" s="468"/>
    </row>
    <row r="5" spans="1:34" ht="18" customHeight="1">
      <c r="A5" s="421"/>
      <c r="B5" s="438"/>
      <c r="C5" s="421" t="s">
        <v>1</v>
      </c>
      <c r="D5" s="478"/>
      <c r="E5" s="478"/>
      <c r="F5" s="450"/>
      <c r="G5" s="424" t="s">
        <v>265</v>
      </c>
      <c r="H5" s="479"/>
      <c r="I5" s="479"/>
      <c r="J5" s="480"/>
      <c r="K5" s="455" t="s">
        <v>285</v>
      </c>
      <c r="L5" s="456"/>
      <c r="M5" s="456"/>
      <c r="N5" s="457"/>
      <c r="O5" s="455" t="s">
        <v>286</v>
      </c>
      <c r="P5" s="458"/>
      <c r="Q5" s="458"/>
      <c r="R5" s="457"/>
      <c r="S5" s="386" t="s">
        <v>266</v>
      </c>
      <c r="T5" s="386"/>
      <c r="U5" s="387"/>
      <c r="V5" s="385" t="s">
        <v>267</v>
      </c>
      <c r="W5" s="459"/>
      <c r="X5" s="460"/>
      <c r="Y5" s="385" t="s">
        <v>268</v>
      </c>
      <c r="Z5" s="459"/>
      <c r="AA5" s="460"/>
      <c r="AB5" s="474"/>
      <c r="AC5" s="475"/>
      <c r="AD5" s="476"/>
      <c r="AE5" s="477"/>
      <c r="AF5" s="478"/>
      <c r="AG5" s="478"/>
      <c r="AH5" s="450"/>
    </row>
    <row r="6" spans="1:34" ht="27.75" customHeight="1">
      <c r="A6" s="421"/>
      <c r="B6" s="438"/>
      <c r="C6" s="447"/>
      <c r="D6" s="447"/>
      <c r="E6" s="447"/>
      <c r="F6" s="448"/>
      <c r="G6" s="388" t="s">
        <v>2</v>
      </c>
      <c r="H6" s="447"/>
      <c r="I6" s="447"/>
      <c r="J6" s="461"/>
      <c r="K6" s="462" t="s">
        <v>287</v>
      </c>
      <c r="L6" s="389"/>
      <c r="M6" s="389"/>
      <c r="N6" s="461"/>
      <c r="O6" s="463" t="s">
        <v>288</v>
      </c>
      <c r="P6" s="447"/>
      <c r="Q6" s="447"/>
      <c r="R6" s="461"/>
      <c r="S6" s="403" t="s">
        <v>289</v>
      </c>
      <c r="T6" s="403"/>
      <c r="U6" s="404"/>
      <c r="V6" s="402" t="s">
        <v>290</v>
      </c>
      <c r="W6" s="445"/>
      <c r="X6" s="446"/>
      <c r="Y6" s="402" t="s">
        <v>291</v>
      </c>
      <c r="Z6" s="445"/>
      <c r="AA6" s="446"/>
      <c r="AB6" s="405" t="s">
        <v>292</v>
      </c>
      <c r="AC6" s="445"/>
      <c r="AD6" s="446"/>
      <c r="AE6" s="402" t="s">
        <v>293</v>
      </c>
      <c r="AF6" s="447"/>
      <c r="AG6" s="447"/>
      <c r="AH6" s="448"/>
    </row>
    <row r="7" spans="1:34" ht="27.75" customHeight="1">
      <c r="A7" s="418" t="s">
        <v>0</v>
      </c>
      <c r="B7" s="438"/>
      <c r="C7" s="165" t="s">
        <v>269</v>
      </c>
      <c r="D7" s="166" t="s">
        <v>270</v>
      </c>
      <c r="E7" s="449" t="s">
        <v>271</v>
      </c>
      <c r="F7" s="450"/>
      <c r="G7" s="451" t="s">
        <v>269</v>
      </c>
      <c r="H7" s="450"/>
      <c r="I7" s="166" t="s">
        <v>270</v>
      </c>
      <c r="J7" s="167" t="s">
        <v>271</v>
      </c>
      <c r="K7" s="166" t="s">
        <v>269</v>
      </c>
      <c r="L7" s="166" t="s">
        <v>270</v>
      </c>
      <c r="M7" s="449" t="s">
        <v>271</v>
      </c>
      <c r="N7" s="450"/>
      <c r="O7" s="451" t="s">
        <v>269</v>
      </c>
      <c r="P7" s="450"/>
      <c r="Q7" s="166" t="s">
        <v>270</v>
      </c>
      <c r="R7" s="168" t="s">
        <v>271</v>
      </c>
      <c r="S7" s="185" t="s">
        <v>269</v>
      </c>
      <c r="T7" s="162" t="s">
        <v>270</v>
      </c>
      <c r="U7" s="167" t="s">
        <v>271</v>
      </c>
      <c r="V7" s="162" t="s">
        <v>269</v>
      </c>
      <c r="W7" s="162" t="s">
        <v>270</v>
      </c>
      <c r="X7" s="167" t="s">
        <v>271</v>
      </c>
      <c r="Y7" s="162" t="s">
        <v>269</v>
      </c>
      <c r="Z7" s="162" t="s">
        <v>270</v>
      </c>
      <c r="AA7" s="167" t="s">
        <v>271</v>
      </c>
      <c r="AB7" s="162" t="s">
        <v>269</v>
      </c>
      <c r="AC7" s="162" t="s">
        <v>270</v>
      </c>
      <c r="AD7" s="167" t="s">
        <v>271</v>
      </c>
      <c r="AE7" s="166" t="s">
        <v>269</v>
      </c>
      <c r="AF7" s="166" t="s">
        <v>270</v>
      </c>
      <c r="AG7" s="452" t="s">
        <v>271</v>
      </c>
      <c r="AH7" s="453"/>
    </row>
    <row r="8" spans="1:34" ht="36" customHeight="1" thickBot="1">
      <c r="A8" s="432"/>
      <c r="B8" s="433"/>
      <c r="C8" s="169" t="s">
        <v>19</v>
      </c>
      <c r="D8" s="170" t="s">
        <v>20</v>
      </c>
      <c r="E8" s="443" t="s">
        <v>294</v>
      </c>
      <c r="F8" s="444"/>
      <c r="G8" s="454" t="s">
        <v>19</v>
      </c>
      <c r="H8" s="444"/>
      <c r="I8" s="170" t="s">
        <v>20</v>
      </c>
      <c r="J8" s="171" t="s">
        <v>294</v>
      </c>
      <c r="K8" s="170" t="s">
        <v>19</v>
      </c>
      <c r="L8" s="170" t="s">
        <v>20</v>
      </c>
      <c r="M8" s="443" t="s">
        <v>294</v>
      </c>
      <c r="N8" s="444"/>
      <c r="O8" s="454" t="s">
        <v>19</v>
      </c>
      <c r="P8" s="444"/>
      <c r="Q8" s="171" t="s">
        <v>295</v>
      </c>
      <c r="R8" s="172" t="s">
        <v>297</v>
      </c>
      <c r="S8" s="186" t="s">
        <v>19</v>
      </c>
      <c r="T8" s="171" t="s">
        <v>295</v>
      </c>
      <c r="U8" s="171" t="s">
        <v>297</v>
      </c>
      <c r="V8" s="170" t="s">
        <v>19</v>
      </c>
      <c r="W8" s="171" t="s">
        <v>295</v>
      </c>
      <c r="X8" s="171" t="s">
        <v>297</v>
      </c>
      <c r="Y8" s="170" t="s">
        <v>19</v>
      </c>
      <c r="Z8" s="171" t="s">
        <v>295</v>
      </c>
      <c r="AA8" s="171" t="s">
        <v>297</v>
      </c>
      <c r="AB8" s="170" t="s">
        <v>19</v>
      </c>
      <c r="AC8" s="170" t="s">
        <v>20</v>
      </c>
      <c r="AD8" s="171" t="s">
        <v>471</v>
      </c>
      <c r="AE8" s="170" t="s">
        <v>19</v>
      </c>
      <c r="AF8" s="170" t="s">
        <v>20</v>
      </c>
      <c r="AG8" s="443" t="s">
        <v>294</v>
      </c>
      <c r="AH8" s="444"/>
    </row>
    <row r="9" spans="1:34" s="10" customFormat="1" ht="26.25" customHeight="1">
      <c r="A9" s="418" t="s">
        <v>362</v>
      </c>
      <c r="B9" s="438"/>
      <c r="C9" s="197">
        <v>450</v>
      </c>
      <c r="D9" s="194">
        <v>726</v>
      </c>
      <c r="E9" s="439">
        <v>222636</v>
      </c>
      <c r="F9" s="440"/>
      <c r="G9" s="439">
        <v>159</v>
      </c>
      <c r="H9" s="440"/>
      <c r="I9" s="194">
        <v>343</v>
      </c>
      <c r="J9" s="194">
        <v>150195</v>
      </c>
      <c r="K9" s="196" t="s">
        <v>4</v>
      </c>
      <c r="L9" s="196" t="s">
        <v>4</v>
      </c>
      <c r="M9" s="442" t="s">
        <v>4</v>
      </c>
      <c r="N9" s="440"/>
      <c r="O9" s="442">
        <v>6</v>
      </c>
      <c r="P9" s="440"/>
      <c r="Q9" s="196">
        <v>7</v>
      </c>
      <c r="R9" s="196">
        <v>17</v>
      </c>
      <c r="S9" s="196">
        <v>146</v>
      </c>
      <c r="T9" s="196">
        <v>311</v>
      </c>
      <c r="U9" s="196">
        <v>142778</v>
      </c>
      <c r="V9" s="196">
        <v>7</v>
      </c>
      <c r="W9" s="196">
        <v>25</v>
      </c>
      <c r="X9" s="196">
        <v>7400</v>
      </c>
      <c r="Y9" s="195" t="s">
        <v>4</v>
      </c>
      <c r="Z9" s="195" t="s">
        <v>4</v>
      </c>
      <c r="AA9" s="195" t="s">
        <v>4</v>
      </c>
      <c r="AB9" s="195" t="s">
        <v>4</v>
      </c>
      <c r="AC9" s="195" t="s">
        <v>4</v>
      </c>
      <c r="AD9" s="195" t="s">
        <v>4</v>
      </c>
      <c r="AE9" s="194">
        <v>9</v>
      </c>
      <c r="AF9" s="194">
        <v>11</v>
      </c>
      <c r="AG9" s="442">
        <v>2327</v>
      </c>
      <c r="AH9" s="440"/>
    </row>
    <row r="10" spans="1:34" s="10" customFormat="1" ht="26.25" customHeight="1">
      <c r="A10" s="418" t="s">
        <v>363</v>
      </c>
      <c r="B10" s="438"/>
      <c r="C10" s="197">
        <v>636</v>
      </c>
      <c r="D10" s="194">
        <v>981</v>
      </c>
      <c r="E10" s="439">
        <v>287557</v>
      </c>
      <c r="F10" s="440"/>
      <c r="G10" s="439">
        <v>182</v>
      </c>
      <c r="H10" s="440"/>
      <c r="I10" s="194">
        <v>416</v>
      </c>
      <c r="J10" s="194">
        <v>254888</v>
      </c>
      <c r="K10" s="195" t="s">
        <v>4</v>
      </c>
      <c r="L10" s="195" t="s">
        <v>4</v>
      </c>
      <c r="M10" s="441" t="s">
        <v>4</v>
      </c>
      <c r="N10" s="440"/>
      <c r="O10" s="442">
        <v>4</v>
      </c>
      <c r="P10" s="440"/>
      <c r="Q10" s="196">
        <v>5</v>
      </c>
      <c r="R10" s="196">
        <v>85</v>
      </c>
      <c r="S10" s="196">
        <v>174</v>
      </c>
      <c r="T10" s="196">
        <v>404</v>
      </c>
      <c r="U10" s="196">
        <v>249473</v>
      </c>
      <c r="V10" s="196">
        <v>3</v>
      </c>
      <c r="W10" s="196">
        <v>6</v>
      </c>
      <c r="X10" s="196">
        <v>5030</v>
      </c>
      <c r="Y10" s="195">
        <v>1</v>
      </c>
      <c r="Z10" s="195">
        <v>1</v>
      </c>
      <c r="AA10" s="195">
        <v>300</v>
      </c>
      <c r="AB10" s="195" t="s">
        <v>4</v>
      </c>
      <c r="AC10" s="195" t="s">
        <v>4</v>
      </c>
      <c r="AD10" s="195" t="s">
        <v>4</v>
      </c>
      <c r="AE10" s="194">
        <v>4</v>
      </c>
      <c r="AF10" s="194">
        <v>4</v>
      </c>
      <c r="AG10" s="442">
        <v>292</v>
      </c>
      <c r="AH10" s="440"/>
    </row>
    <row r="11" spans="1:34" s="10" customFormat="1" ht="26.25" customHeight="1">
      <c r="A11" s="418" t="s">
        <v>364</v>
      </c>
      <c r="B11" s="438"/>
      <c r="C11" s="197">
        <v>474</v>
      </c>
      <c r="D11" s="194">
        <v>754</v>
      </c>
      <c r="E11" s="439">
        <v>774213</v>
      </c>
      <c r="F11" s="440"/>
      <c r="G11" s="439">
        <v>196</v>
      </c>
      <c r="H11" s="440"/>
      <c r="I11" s="194">
        <v>380</v>
      </c>
      <c r="J11" s="194">
        <v>723307</v>
      </c>
      <c r="K11" s="195" t="s">
        <v>4</v>
      </c>
      <c r="L11" s="195" t="s">
        <v>4</v>
      </c>
      <c r="M11" s="441" t="s">
        <v>4</v>
      </c>
      <c r="N11" s="440"/>
      <c r="O11" s="442">
        <v>2</v>
      </c>
      <c r="P11" s="440"/>
      <c r="Q11" s="196">
        <v>2</v>
      </c>
      <c r="R11" s="196">
        <v>6</v>
      </c>
      <c r="S11" s="196">
        <v>191</v>
      </c>
      <c r="T11" s="196">
        <v>357</v>
      </c>
      <c r="U11" s="196">
        <v>153071</v>
      </c>
      <c r="V11" s="196">
        <v>2</v>
      </c>
      <c r="W11" s="196">
        <v>6</v>
      </c>
      <c r="X11" s="196">
        <v>70230</v>
      </c>
      <c r="Y11" s="196">
        <v>1</v>
      </c>
      <c r="Z11" s="196">
        <v>15</v>
      </c>
      <c r="AA11" s="196">
        <v>500000</v>
      </c>
      <c r="AB11" s="195" t="s">
        <v>4</v>
      </c>
      <c r="AC11" s="195" t="s">
        <v>4</v>
      </c>
      <c r="AD11" s="195" t="s">
        <v>4</v>
      </c>
      <c r="AE11" s="194">
        <v>11</v>
      </c>
      <c r="AF11" s="194">
        <v>11</v>
      </c>
      <c r="AG11" s="442">
        <v>1056</v>
      </c>
      <c r="AH11" s="440"/>
    </row>
    <row r="12" spans="1:34" s="10" customFormat="1" ht="26.25" customHeight="1">
      <c r="A12" s="418" t="s">
        <v>365</v>
      </c>
      <c r="B12" s="438"/>
      <c r="C12" s="197">
        <v>445</v>
      </c>
      <c r="D12" s="194">
        <v>828</v>
      </c>
      <c r="E12" s="439">
        <v>219641</v>
      </c>
      <c r="F12" s="440"/>
      <c r="G12" s="439">
        <v>209</v>
      </c>
      <c r="H12" s="440"/>
      <c r="I12" s="194">
        <v>513</v>
      </c>
      <c r="J12" s="194">
        <v>175818</v>
      </c>
      <c r="K12" s="195" t="s">
        <v>4</v>
      </c>
      <c r="L12" s="195" t="s">
        <v>4</v>
      </c>
      <c r="M12" s="441">
        <v>655</v>
      </c>
      <c r="N12" s="440"/>
      <c r="O12" s="442" t="s">
        <v>4</v>
      </c>
      <c r="P12" s="440"/>
      <c r="Q12" s="196" t="s">
        <v>4</v>
      </c>
      <c r="R12" s="196" t="s">
        <v>4</v>
      </c>
      <c r="S12" s="196">
        <v>191</v>
      </c>
      <c r="T12" s="196">
        <v>325</v>
      </c>
      <c r="U12" s="196">
        <v>128325</v>
      </c>
      <c r="V12" s="196">
        <v>17</v>
      </c>
      <c r="W12" s="196">
        <v>187</v>
      </c>
      <c r="X12" s="196">
        <v>46829</v>
      </c>
      <c r="Y12" s="196">
        <v>1</v>
      </c>
      <c r="Z12" s="196">
        <v>1</v>
      </c>
      <c r="AA12" s="196">
        <v>8</v>
      </c>
      <c r="AB12" s="195" t="s">
        <v>4</v>
      </c>
      <c r="AC12" s="195" t="s">
        <v>4</v>
      </c>
      <c r="AD12" s="195" t="s">
        <v>4</v>
      </c>
      <c r="AE12" s="194">
        <v>10</v>
      </c>
      <c r="AF12" s="194">
        <v>13</v>
      </c>
      <c r="AG12" s="442">
        <v>1409</v>
      </c>
      <c r="AH12" s="440"/>
    </row>
    <row r="13" spans="1:34" s="10" customFormat="1" ht="26.25" customHeight="1">
      <c r="A13" s="418" t="s">
        <v>366</v>
      </c>
      <c r="B13" s="438"/>
      <c r="C13" s="197">
        <v>475</v>
      </c>
      <c r="D13" s="194">
        <v>914</v>
      </c>
      <c r="E13" s="439">
        <v>217006</v>
      </c>
      <c r="F13" s="440"/>
      <c r="G13" s="439">
        <v>233</v>
      </c>
      <c r="H13" s="440"/>
      <c r="I13" s="194">
        <v>598</v>
      </c>
      <c r="J13" s="194">
        <v>197025</v>
      </c>
      <c r="K13" s="195" t="s">
        <v>4</v>
      </c>
      <c r="L13" s="195" t="s">
        <v>4</v>
      </c>
      <c r="M13" s="441" t="s">
        <v>4</v>
      </c>
      <c r="N13" s="440"/>
      <c r="O13" s="442">
        <v>6</v>
      </c>
      <c r="P13" s="440"/>
      <c r="Q13" s="196">
        <v>6</v>
      </c>
      <c r="R13" s="196">
        <v>15</v>
      </c>
      <c r="S13" s="196">
        <v>215</v>
      </c>
      <c r="T13" s="196">
        <v>443</v>
      </c>
      <c r="U13" s="196">
        <v>124683</v>
      </c>
      <c r="V13" s="196">
        <v>10</v>
      </c>
      <c r="W13" s="196">
        <v>144</v>
      </c>
      <c r="X13" s="196">
        <v>71744</v>
      </c>
      <c r="Y13" s="196">
        <v>2</v>
      </c>
      <c r="Z13" s="196">
        <v>5</v>
      </c>
      <c r="AA13" s="196">
        <v>584</v>
      </c>
      <c r="AB13" s="195" t="s">
        <v>4</v>
      </c>
      <c r="AC13" s="195" t="s">
        <v>4</v>
      </c>
      <c r="AD13" s="195" t="s">
        <v>4</v>
      </c>
      <c r="AE13" s="194">
        <v>6</v>
      </c>
      <c r="AF13" s="194">
        <v>6</v>
      </c>
      <c r="AG13" s="442">
        <v>295</v>
      </c>
      <c r="AH13" s="440"/>
    </row>
    <row r="14" spans="1:34" s="10" customFormat="1" ht="26.25" customHeight="1">
      <c r="A14" s="418" t="s">
        <v>367</v>
      </c>
      <c r="B14" s="438"/>
      <c r="C14" s="197">
        <v>461</v>
      </c>
      <c r="D14" s="194">
        <v>932</v>
      </c>
      <c r="E14" s="439">
        <v>474028</v>
      </c>
      <c r="F14" s="440"/>
      <c r="G14" s="439">
        <v>203</v>
      </c>
      <c r="H14" s="440"/>
      <c r="I14" s="194">
        <v>563</v>
      </c>
      <c r="J14" s="194">
        <v>436218</v>
      </c>
      <c r="K14" s="195" t="s">
        <v>4</v>
      </c>
      <c r="L14" s="195" t="s">
        <v>4</v>
      </c>
      <c r="M14" s="441" t="s">
        <v>4</v>
      </c>
      <c r="N14" s="440"/>
      <c r="O14" s="439">
        <v>2</v>
      </c>
      <c r="P14" s="440"/>
      <c r="Q14" s="194">
        <v>2</v>
      </c>
      <c r="R14" s="194">
        <v>3</v>
      </c>
      <c r="S14" s="196">
        <v>192</v>
      </c>
      <c r="T14" s="196">
        <v>534</v>
      </c>
      <c r="U14" s="196">
        <v>166989</v>
      </c>
      <c r="V14" s="196">
        <v>3</v>
      </c>
      <c r="W14" s="196">
        <v>17</v>
      </c>
      <c r="X14" s="196">
        <v>2767</v>
      </c>
      <c r="Y14" s="196">
        <v>6</v>
      </c>
      <c r="Z14" s="196">
        <v>10</v>
      </c>
      <c r="AA14" s="196">
        <v>266459</v>
      </c>
      <c r="AB14" s="195">
        <v>1</v>
      </c>
      <c r="AC14" s="195">
        <v>1</v>
      </c>
      <c r="AD14" s="195">
        <v>10660</v>
      </c>
      <c r="AE14" s="194">
        <v>14</v>
      </c>
      <c r="AF14" s="194">
        <v>15</v>
      </c>
      <c r="AG14" s="439">
        <v>5074</v>
      </c>
      <c r="AH14" s="440"/>
    </row>
    <row r="15" spans="1:34" s="10" customFormat="1" ht="26.25" customHeight="1" thickBot="1">
      <c r="A15" s="432" t="s">
        <v>368</v>
      </c>
      <c r="B15" s="433"/>
      <c r="C15" s="198">
        <v>442</v>
      </c>
      <c r="D15" s="199">
        <v>685</v>
      </c>
      <c r="E15" s="434">
        <v>188602</v>
      </c>
      <c r="F15" s="435"/>
      <c r="G15" s="434">
        <v>159</v>
      </c>
      <c r="H15" s="435"/>
      <c r="I15" s="199">
        <v>296</v>
      </c>
      <c r="J15" s="199">
        <v>126033</v>
      </c>
      <c r="K15" s="200">
        <v>1</v>
      </c>
      <c r="L15" s="200">
        <v>1</v>
      </c>
      <c r="M15" s="436">
        <v>41</v>
      </c>
      <c r="N15" s="435"/>
      <c r="O15" s="437">
        <v>1</v>
      </c>
      <c r="P15" s="435"/>
      <c r="Q15" s="201">
        <v>2</v>
      </c>
      <c r="R15" s="201">
        <v>200</v>
      </c>
      <c r="S15" s="201">
        <v>153</v>
      </c>
      <c r="T15" s="201">
        <v>278</v>
      </c>
      <c r="U15" s="201">
        <v>125322</v>
      </c>
      <c r="V15" s="201">
        <v>1</v>
      </c>
      <c r="W15" s="201">
        <v>5</v>
      </c>
      <c r="X15" s="201">
        <v>500</v>
      </c>
      <c r="Y15" s="201">
        <v>3</v>
      </c>
      <c r="Z15" s="201">
        <v>10</v>
      </c>
      <c r="AA15" s="201">
        <v>170</v>
      </c>
      <c r="AB15" s="201" t="s">
        <v>4</v>
      </c>
      <c r="AC15" s="201" t="s">
        <v>4</v>
      </c>
      <c r="AD15" s="201" t="s">
        <v>4</v>
      </c>
      <c r="AE15" s="199">
        <v>3</v>
      </c>
      <c r="AF15" s="199">
        <v>3</v>
      </c>
      <c r="AG15" s="437">
        <v>359</v>
      </c>
      <c r="AH15" s="435"/>
    </row>
    <row r="16" spans="1:28" s="10" customFormat="1" ht="18" customHeight="1" thickBot="1">
      <c r="A16" s="187"/>
      <c r="B16" s="40"/>
      <c r="C16" s="40"/>
      <c r="D16" s="40"/>
      <c r="E16" s="40"/>
      <c r="F16" s="40"/>
      <c r="G16" s="40"/>
      <c r="H16" s="1"/>
      <c r="I16" s="1"/>
      <c r="J16" s="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  <c r="AA16" s="40"/>
      <c r="AB16" s="41"/>
    </row>
    <row r="17" spans="1:35" ht="18" customHeight="1">
      <c r="A17" s="394" t="s">
        <v>263</v>
      </c>
      <c r="B17" s="396" t="s">
        <v>264</v>
      </c>
      <c r="C17" s="397"/>
      <c r="D17" s="398"/>
      <c r="E17" s="399" t="s">
        <v>281</v>
      </c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161"/>
      <c r="R17" s="161"/>
      <c r="S17" s="161"/>
      <c r="T17" s="400" t="s">
        <v>298</v>
      </c>
      <c r="U17" s="400"/>
      <c r="V17" s="400"/>
      <c r="W17" s="400"/>
      <c r="X17" s="400"/>
      <c r="Y17" s="400"/>
      <c r="Z17" s="400"/>
      <c r="AA17" s="400"/>
      <c r="AB17" s="401"/>
      <c r="AC17" s="408" t="s">
        <v>283</v>
      </c>
      <c r="AD17" s="409"/>
      <c r="AE17" s="410"/>
      <c r="AF17" s="414" t="s">
        <v>284</v>
      </c>
      <c r="AG17" s="415"/>
      <c r="AH17" s="416"/>
      <c r="AI17" s="10"/>
    </row>
    <row r="18" spans="1:35" ht="18" customHeight="1">
      <c r="A18" s="395"/>
      <c r="B18" s="420" t="s">
        <v>1</v>
      </c>
      <c r="C18" s="421"/>
      <c r="D18" s="422"/>
      <c r="E18" s="424" t="s">
        <v>265</v>
      </c>
      <c r="F18" s="425"/>
      <c r="G18" s="426"/>
      <c r="H18" s="427" t="s">
        <v>369</v>
      </c>
      <c r="I18" s="428"/>
      <c r="J18" s="428"/>
      <c r="K18" s="428"/>
      <c r="L18" s="428"/>
      <c r="M18" s="429"/>
      <c r="N18" s="430" t="s">
        <v>370</v>
      </c>
      <c r="O18" s="431"/>
      <c r="P18" s="431"/>
      <c r="Q18" s="431"/>
      <c r="R18" s="431"/>
      <c r="S18" s="163" t="s">
        <v>299</v>
      </c>
      <c r="T18" s="385" t="s">
        <v>266</v>
      </c>
      <c r="U18" s="386"/>
      <c r="V18" s="387"/>
      <c r="W18" s="385" t="s">
        <v>267</v>
      </c>
      <c r="X18" s="386"/>
      <c r="Y18" s="387"/>
      <c r="Z18" s="385" t="s">
        <v>268</v>
      </c>
      <c r="AA18" s="386"/>
      <c r="AB18" s="387"/>
      <c r="AC18" s="411"/>
      <c r="AD18" s="412"/>
      <c r="AE18" s="413"/>
      <c r="AF18" s="417"/>
      <c r="AG18" s="418"/>
      <c r="AH18" s="419"/>
      <c r="AI18" s="10"/>
    </row>
    <row r="19" spans="1:35" ht="27.75" customHeight="1">
      <c r="A19" s="395"/>
      <c r="B19" s="423"/>
      <c r="C19" s="389"/>
      <c r="D19" s="390"/>
      <c r="E19" s="388" t="s">
        <v>2</v>
      </c>
      <c r="F19" s="389"/>
      <c r="G19" s="390"/>
      <c r="H19" s="391" t="s">
        <v>371</v>
      </c>
      <c r="I19" s="392"/>
      <c r="J19" s="393"/>
      <c r="K19" s="391" t="s">
        <v>372</v>
      </c>
      <c r="L19" s="392"/>
      <c r="M19" s="393"/>
      <c r="N19" s="391" t="s">
        <v>371</v>
      </c>
      <c r="O19" s="392"/>
      <c r="P19" s="393"/>
      <c r="Q19" s="391" t="s">
        <v>373</v>
      </c>
      <c r="R19" s="392"/>
      <c r="S19" s="163" t="s">
        <v>300</v>
      </c>
      <c r="T19" s="402" t="s">
        <v>301</v>
      </c>
      <c r="U19" s="403"/>
      <c r="V19" s="404"/>
      <c r="W19" s="402" t="s">
        <v>302</v>
      </c>
      <c r="X19" s="403"/>
      <c r="Y19" s="404"/>
      <c r="Z19" s="402" t="s">
        <v>303</v>
      </c>
      <c r="AA19" s="403"/>
      <c r="AB19" s="404"/>
      <c r="AC19" s="405" t="s">
        <v>304</v>
      </c>
      <c r="AD19" s="406"/>
      <c r="AE19" s="407"/>
      <c r="AF19" s="402" t="s">
        <v>305</v>
      </c>
      <c r="AG19" s="403"/>
      <c r="AH19" s="404"/>
      <c r="AI19" s="10"/>
    </row>
    <row r="20" spans="1:35" ht="27.75" customHeight="1">
      <c r="A20" s="383" t="s">
        <v>0</v>
      </c>
      <c r="B20" s="165" t="s">
        <v>269</v>
      </c>
      <c r="C20" s="166" t="s">
        <v>270</v>
      </c>
      <c r="D20" s="167" t="s">
        <v>271</v>
      </c>
      <c r="E20" s="162" t="s">
        <v>269</v>
      </c>
      <c r="F20" s="162" t="s">
        <v>270</v>
      </c>
      <c r="G20" s="167" t="s">
        <v>271</v>
      </c>
      <c r="H20" s="162" t="s">
        <v>269</v>
      </c>
      <c r="I20" s="162" t="s">
        <v>270</v>
      </c>
      <c r="J20" s="167" t="s">
        <v>271</v>
      </c>
      <c r="K20" s="162" t="s">
        <v>269</v>
      </c>
      <c r="L20" s="162" t="s">
        <v>270</v>
      </c>
      <c r="M20" s="167" t="s">
        <v>271</v>
      </c>
      <c r="N20" s="162" t="s">
        <v>269</v>
      </c>
      <c r="O20" s="162" t="s">
        <v>270</v>
      </c>
      <c r="P20" s="168" t="s">
        <v>271</v>
      </c>
      <c r="Q20" s="162" t="s">
        <v>269</v>
      </c>
      <c r="R20" s="162" t="s">
        <v>270</v>
      </c>
      <c r="S20" s="178" t="s">
        <v>271</v>
      </c>
      <c r="T20" s="162" t="s">
        <v>269</v>
      </c>
      <c r="U20" s="162" t="s">
        <v>270</v>
      </c>
      <c r="V20" s="167" t="s">
        <v>271</v>
      </c>
      <c r="W20" s="162" t="s">
        <v>269</v>
      </c>
      <c r="X20" s="162" t="s">
        <v>270</v>
      </c>
      <c r="Y20" s="167" t="s">
        <v>271</v>
      </c>
      <c r="Z20" s="162" t="s">
        <v>269</v>
      </c>
      <c r="AA20" s="162" t="s">
        <v>270</v>
      </c>
      <c r="AB20" s="167" t="s">
        <v>271</v>
      </c>
      <c r="AC20" s="162" t="s">
        <v>269</v>
      </c>
      <c r="AD20" s="162" t="s">
        <v>270</v>
      </c>
      <c r="AE20" s="167" t="s">
        <v>271</v>
      </c>
      <c r="AF20" s="162" t="s">
        <v>306</v>
      </c>
      <c r="AG20" s="162" t="s">
        <v>270</v>
      </c>
      <c r="AH20" s="192" t="s">
        <v>271</v>
      </c>
      <c r="AI20" s="10"/>
    </row>
    <row r="21" spans="1:35" ht="36" customHeight="1" thickBot="1">
      <c r="A21" s="384"/>
      <c r="B21" s="169" t="s">
        <v>19</v>
      </c>
      <c r="C21" s="170" t="s">
        <v>20</v>
      </c>
      <c r="D21" s="171" t="s">
        <v>31</v>
      </c>
      <c r="E21" s="170" t="s">
        <v>19</v>
      </c>
      <c r="F21" s="170" t="s">
        <v>20</v>
      </c>
      <c r="G21" s="171" t="s">
        <v>31</v>
      </c>
      <c r="H21" s="170" t="s">
        <v>19</v>
      </c>
      <c r="I21" s="170" t="s">
        <v>20</v>
      </c>
      <c r="J21" s="171" t="s">
        <v>31</v>
      </c>
      <c r="K21" s="170" t="s">
        <v>19</v>
      </c>
      <c r="L21" s="170" t="s">
        <v>20</v>
      </c>
      <c r="M21" s="171" t="s">
        <v>31</v>
      </c>
      <c r="N21" s="170" t="s">
        <v>19</v>
      </c>
      <c r="O21" s="170" t="s">
        <v>20</v>
      </c>
      <c r="P21" s="172" t="s">
        <v>296</v>
      </c>
      <c r="Q21" s="170" t="s">
        <v>19</v>
      </c>
      <c r="R21" s="170" t="s">
        <v>20</v>
      </c>
      <c r="S21" s="179" t="s">
        <v>471</v>
      </c>
      <c r="T21" s="170" t="s">
        <v>19</v>
      </c>
      <c r="U21" s="170" t="s">
        <v>20</v>
      </c>
      <c r="V21" s="171" t="s">
        <v>471</v>
      </c>
      <c r="W21" s="170" t="s">
        <v>19</v>
      </c>
      <c r="X21" s="170" t="s">
        <v>20</v>
      </c>
      <c r="Y21" s="171" t="s">
        <v>471</v>
      </c>
      <c r="Z21" s="170" t="s">
        <v>19</v>
      </c>
      <c r="AA21" s="170" t="s">
        <v>20</v>
      </c>
      <c r="AB21" s="171" t="s">
        <v>471</v>
      </c>
      <c r="AC21" s="170" t="s">
        <v>19</v>
      </c>
      <c r="AD21" s="170" t="s">
        <v>20</v>
      </c>
      <c r="AE21" s="171" t="s">
        <v>471</v>
      </c>
      <c r="AF21" s="170" t="s">
        <v>307</v>
      </c>
      <c r="AG21" s="170" t="s">
        <v>20</v>
      </c>
      <c r="AH21" s="171" t="s">
        <v>471</v>
      </c>
      <c r="AI21" s="10"/>
    </row>
    <row r="22" spans="1:34" s="10" customFormat="1" ht="26.25" customHeight="1">
      <c r="A22" s="173" t="s">
        <v>272</v>
      </c>
      <c r="B22" s="197">
        <v>460</v>
      </c>
      <c r="C22" s="194">
        <v>750</v>
      </c>
      <c r="D22" s="194">
        <v>100636</v>
      </c>
      <c r="E22" s="194">
        <v>168</v>
      </c>
      <c r="F22" s="194">
        <v>390</v>
      </c>
      <c r="G22" s="194">
        <v>73889</v>
      </c>
      <c r="H22" s="196">
        <v>1</v>
      </c>
      <c r="I22" s="196">
        <v>1</v>
      </c>
      <c r="J22" s="196">
        <v>9</v>
      </c>
      <c r="K22" s="195" t="s">
        <v>4</v>
      </c>
      <c r="L22" s="195" t="s">
        <v>4</v>
      </c>
      <c r="M22" s="195" t="s">
        <v>4</v>
      </c>
      <c r="N22" s="196">
        <v>5</v>
      </c>
      <c r="O22" s="196">
        <v>5</v>
      </c>
      <c r="P22" s="196">
        <v>60</v>
      </c>
      <c r="Q22" s="196">
        <v>1</v>
      </c>
      <c r="R22" s="196">
        <v>1</v>
      </c>
      <c r="S22" s="196">
        <v>96</v>
      </c>
      <c r="T22" s="196">
        <v>154</v>
      </c>
      <c r="U22" s="196">
        <v>347</v>
      </c>
      <c r="V22" s="196">
        <v>45999</v>
      </c>
      <c r="W22" s="196">
        <v>4</v>
      </c>
      <c r="X22" s="196">
        <v>20</v>
      </c>
      <c r="Y22" s="196">
        <v>27030</v>
      </c>
      <c r="Z22" s="196">
        <v>3</v>
      </c>
      <c r="AA22" s="196">
        <v>16</v>
      </c>
      <c r="AB22" s="196">
        <v>696</v>
      </c>
      <c r="AC22" s="195" t="s">
        <v>4</v>
      </c>
      <c r="AD22" s="195" t="s">
        <v>4</v>
      </c>
      <c r="AE22" s="195" t="s">
        <v>4</v>
      </c>
      <c r="AF22" s="194">
        <v>4</v>
      </c>
      <c r="AG22" s="194">
        <v>4</v>
      </c>
      <c r="AH22" s="196">
        <v>570</v>
      </c>
    </row>
    <row r="23" spans="1:34" ht="26.25" customHeight="1">
      <c r="A23" s="173" t="s">
        <v>273</v>
      </c>
      <c r="B23" s="197">
        <v>424</v>
      </c>
      <c r="C23" s="194">
        <v>594</v>
      </c>
      <c r="D23" s="194">
        <f>316173222/1000</f>
        <v>316173.222</v>
      </c>
      <c r="E23" s="194">
        <v>192</v>
      </c>
      <c r="F23" s="194">
        <v>267</v>
      </c>
      <c r="G23" s="194">
        <f>92427935/1000</f>
        <v>92427.935</v>
      </c>
      <c r="H23" s="196">
        <v>1</v>
      </c>
      <c r="I23" s="196">
        <v>1</v>
      </c>
      <c r="J23" s="196">
        <f>1000/1000</f>
        <v>1</v>
      </c>
      <c r="K23" s="195" t="s">
        <v>4</v>
      </c>
      <c r="L23" s="195" t="s">
        <v>4</v>
      </c>
      <c r="M23" s="195" t="s">
        <v>4</v>
      </c>
      <c r="N23" s="196">
        <v>3</v>
      </c>
      <c r="O23" s="196">
        <v>3</v>
      </c>
      <c r="P23" s="196">
        <f>1800/1000</f>
        <v>1.8</v>
      </c>
      <c r="Q23" s="234" t="s">
        <v>4</v>
      </c>
      <c r="R23" s="234" t="s">
        <v>4</v>
      </c>
      <c r="S23" s="234" t="s">
        <v>4</v>
      </c>
      <c r="T23" s="196">
        <v>182</v>
      </c>
      <c r="U23" s="196">
        <v>257</v>
      </c>
      <c r="V23" s="196">
        <f>90331135/1000</f>
        <v>90331.135</v>
      </c>
      <c r="W23" s="196" t="s">
        <v>4</v>
      </c>
      <c r="X23" s="196" t="s">
        <v>4</v>
      </c>
      <c r="Y23" s="196" t="s">
        <v>4</v>
      </c>
      <c r="Z23" s="196">
        <v>6</v>
      </c>
      <c r="AA23" s="196">
        <v>6</v>
      </c>
      <c r="AB23" s="196">
        <f>2094000/1000</f>
        <v>2094</v>
      </c>
      <c r="AC23" s="195">
        <v>1</v>
      </c>
      <c r="AD23" s="195">
        <v>5</v>
      </c>
      <c r="AE23" s="195">
        <f>1281690/1000</f>
        <v>1281.69</v>
      </c>
      <c r="AF23" s="194">
        <v>1</v>
      </c>
      <c r="AG23" s="194">
        <v>1</v>
      </c>
      <c r="AH23" s="196">
        <f>423800/1000</f>
        <v>423.8</v>
      </c>
    </row>
    <row r="24" spans="1:34" ht="26.25" customHeight="1" thickBot="1">
      <c r="A24" s="164" t="s">
        <v>483</v>
      </c>
      <c r="B24" s="202">
        <f>SUM(E24,AC24,'13-3 續1'!B24,'13-3 續2完'!B25,'13-3 續2完'!E25,'13-3 續2完'!N25,'13-3 續2完'!Q25,'13-3 續2完'!T25,'13-3 續2完'!W25)</f>
        <v>332</v>
      </c>
      <c r="C24" s="203">
        <f>SUM(F24,AD24,'13-3 續1'!C24,'13-3 續2完'!C25,'13-3 續2完'!F25,'13-3 續2完'!O25,'13-3 續2完'!R25,'13-3 續2完'!U25,'13-3 續2完'!X25)</f>
        <v>548</v>
      </c>
      <c r="D24" s="203">
        <f>132637999/1000</f>
        <v>132637.999</v>
      </c>
      <c r="E24" s="203">
        <f>SUM(H24,K24,N24,Q24,T24,W24,Z24)</f>
        <v>67</v>
      </c>
      <c r="F24" s="203">
        <f>SUM(I24,L24,O24,R24,U24,X24,AA24)</f>
        <v>182</v>
      </c>
      <c r="G24" s="203">
        <f>115955500/1000</f>
        <v>115955.5</v>
      </c>
      <c r="H24" s="204" t="s">
        <v>4</v>
      </c>
      <c r="I24" s="204" t="s">
        <v>4</v>
      </c>
      <c r="J24" s="204" t="s">
        <v>4</v>
      </c>
      <c r="K24" s="200" t="s">
        <v>4</v>
      </c>
      <c r="L24" s="200" t="s">
        <v>4</v>
      </c>
      <c r="M24" s="200" t="s">
        <v>4</v>
      </c>
      <c r="N24" s="204">
        <v>1</v>
      </c>
      <c r="O24" s="204">
        <v>2</v>
      </c>
      <c r="P24" s="204">
        <v>1</v>
      </c>
      <c r="Q24" s="205">
        <v>1</v>
      </c>
      <c r="R24" s="205">
        <v>1</v>
      </c>
      <c r="S24" s="205">
        <v>12</v>
      </c>
      <c r="T24" s="204">
        <v>60</v>
      </c>
      <c r="U24" s="204">
        <v>152</v>
      </c>
      <c r="V24" s="204">
        <v>95946</v>
      </c>
      <c r="W24" s="204" t="s">
        <v>4</v>
      </c>
      <c r="X24" s="204" t="s">
        <v>4</v>
      </c>
      <c r="Y24" s="204" t="s">
        <v>4</v>
      </c>
      <c r="Z24" s="204">
        <v>5</v>
      </c>
      <c r="AA24" s="204">
        <v>27</v>
      </c>
      <c r="AB24" s="204">
        <v>19996</v>
      </c>
      <c r="AC24" s="206" t="s">
        <v>4</v>
      </c>
      <c r="AD24" s="206" t="s">
        <v>4</v>
      </c>
      <c r="AE24" s="206" t="s">
        <v>4</v>
      </c>
      <c r="AF24" s="203" t="s">
        <v>4</v>
      </c>
      <c r="AG24" s="203" t="s">
        <v>4</v>
      </c>
      <c r="AH24" s="204">
        <v>52</v>
      </c>
    </row>
    <row r="25" spans="1:22" ht="12" customHeight="1">
      <c r="A25" s="254" t="s">
        <v>493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O25" s="175"/>
      <c r="P25" s="175"/>
      <c r="Q25" s="175"/>
      <c r="R25" s="175"/>
      <c r="S25" s="174" t="s">
        <v>499</v>
      </c>
      <c r="T25" s="174"/>
      <c r="U25" s="174"/>
      <c r="V25" s="174"/>
    </row>
    <row r="26" spans="1:22" ht="12" customHeight="1">
      <c r="A26" s="174" t="s">
        <v>374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 t="s">
        <v>320</v>
      </c>
      <c r="T26" s="174"/>
      <c r="U26" s="174"/>
      <c r="V26" s="174"/>
    </row>
    <row r="27" spans="1:22" ht="12" customHeight="1">
      <c r="A27" s="174" t="s">
        <v>375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 t="s">
        <v>319</v>
      </c>
      <c r="T27" s="174"/>
      <c r="U27" s="174"/>
      <c r="V27" s="174"/>
    </row>
    <row r="28" ht="12" customHeight="1">
      <c r="S28" s="174" t="s">
        <v>318</v>
      </c>
    </row>
    <row r="35" spans="15:20" ht="12.75">
      <c r="O35" s="10"/>
      <c r="P35" s="10"/>
      <c r="Q35" s="10"/>
      <c r="R35" s="10"/>
      <c r="S35" s="10"/>
      <c r="T35" s="10"/>
    </row>
    <row r="36" spans="9:20" ht="12.75">
      <c r="I36" s="243"/>
      <c r="J36" s="243"/>
      <c r="T36" s="57"/>
    </row>
    <row r="37" spans="9:20" ht="12.75">
      <c r="I37" s="243"/>
      <c r="J37" s="243"/>
      <c r="T37" s="55"/>
    </row>
    <row r="38" spans="9:20" ht="12.75">
      <c r="I38" s="243"/>
      <c r="J38" s="243"/>
      <c r="T38" s="55"/>
    </row>
  </sheetData>
  <sheetProtection selectLockedCells="1" selectUnlockedCells="1"/>
  <mergeCells count="100">
    <mergeCell ref="A2:R2"/>
    <mergeCell ref="S2:AH2"/>
    <mergeCell ref="A4:B6"/>
    <mergeCell ref="C4:F4"/>
    <mergeCell ref="G4:R4"/>
    <mergeCell ref="S4:AA4"/>
    <mergeCell ref="AB4:AD5"/>
    <mergeCell ref="AE4:AH5"/>
    <mergeCell ref="C5:F6"/>
    <mergeCell ref="G5:J5"/>
    <mergeCell ref="K5:N5"/>
    <mergeCell ref="O5:R5"/>
    <mergeCell ref="S5:U5"/>
    <mergeCell ref="V5:X5"/>
    <mergeCell ref="Y5:AA5"/>
    <mergeCell ref="G6:J6"/>
    <mergeCell ref="K6:N6"/>
    <mergeCell ref="O6:R6"/>
    <mergeCell ref="S6:U6"/>
    <mergeCell ref="V6:X6"/>
    <mergeCell ref="A7:B8"/>
    <mergeCell ref="E7:F7"/>
    <mergeCell ref="G7:H7"/>
    <mergeCell ref="M7:N7"/>
    <mergeCell ref="O7:P7"/>
    <mergeCell ref="AG7:AH7"/>
    <mergeCell ref="E8:F8"/>
    <mergeCell ref="G8:H8"/>
    <mergeCell ref="M8:N8"/>
    <mergeCell ref="O8:P8"/>
    <mergeCell ref="AG8:AH8"/>
    <mergeCell ref="Y6:AA6"/>
    <mergeCell ref="AB6:AD6"/>
    <mergeCell ref="AE6:AH6"/>
    <mergeCell ref="A9:B9"/>
    <mergeCell ref="E9:F9"/>
    <mergeCell ref="G9:H9"/>
    <mergeCell ref="M9:N9"/>
    <mergeCell ref="O9:P9"/>
    <mergeCell ref="AG9:AH9"/>
    <mergeCell ref="A10:B10"/>
    <mergeCell ref="E10:F10"/>
    <mergeCell ref="G10:H10"/>
    <mergeCell ref="M10:N10"/>
    <mergeCell ref="O10:P10"/>
    <mergeCell ref="AG10:AH10"/>
    <mergeCell ref="A11:B11"/>
    <mergeCell ref="E11:F11"/>
    <mergeCell ref="G11:H11"/>
    <mergeCell ref="M11:N11"/>
    <mergeCell ref="O11:P11"/>
    <mergeCell ref="AG11:AH11"/>
    <mergeCell ref="A12:B12"/>
    <mergeCell ref="E12:F12"/>
    <mergeCell ref="G12:H12"/>
    <mergeCell ref="M12:N12"/>
    <mergeCell ref="O12:P12"/>
    <mergeCell ref="AG12:AH12"/>
    <mergeCell ref="A13:B13"/>
    <mergeCell ref="E13:F13"/>
    <mergeCell ref="G13:H13"/>
    <mergeCell ref="M13:N13"/>
    <mergeCell ref="O13:P13"/>
    <mergeCell ref="AG13:AH13"/>
    <mergeCell ref="A14:B14"/>
    <mergeCell ref="E14:F14"/>
    <mergeCell ref="G14:H14"/>
    <mergeCell ref="M14:N14"/>
    <mergeCell ref="O14:P14"/>
    <mergeCell ref="AG14:AH14"/>
    <mergeCell ref="A15:B15"/>
    <mergeCell ref="E15:F15"/>
    <mergeCell ref="G15:H15"/>
    <mergeCell ref="M15:N15"/>
    <mergeCell ref="O15:P15"/>
    <mergeCell ref="AG15:AH15"/>
    <mergeCell ref="B18:D19"/>
    <mergeCell ref="E18:G18"/>
    <mergeCell ref="H18:M18"/>
    <mergeCell ref="N18:R18"/>
    <mergeCell ref="N19:P19"/>
    <mergeCell ref="Q19:R19"/>
    <mergeCell ref="T17:AB17"/>
    <mergeCell ref="Z19:AB19"/>
    <mergeCell ref="AC19:AE19"/>
    <mergeCell ref="AC17:AE18"/>
    <mergeCell ref="AF17:AH18"/>
    <mergeCell ref="T19:V19"/>
    <mergeCell ref="W19:Y19"/>
    <mergeCell ref="AF19:AH19"/>
    <mergeCell ref="A20:A21"/>
    <mergeCell ref="T18:V18"/>
    <mergeCell ref="W18:Y18"/>
    <mergeCell ref="Z18:AB18"/>
    <mergeCell ref="E19:G19"/>
    <mergeCell ref="H19:J19"/>
    <mergeCell ref="K19:M19"/>
    <mergeCell ref="A17:A19"/>
    <mergeCell ref="B17:D17"/>
    <mergeCell ref="E17:P17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8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38"/>
  <sheetViews>
    <sheetView showGridLines="0" view="pageBreakPreview" zoomScale="85" zoomScaleNormal="120" zoomScaleSheetLayoutView="85" zoomScalePageLayoutView="0" workbookViewId="0" topLeftCell="A1">
      <selection activeCell="AH8" sqref="AH8"/>
    </sheetView>
  </sheetViews>
  <sheetFormatPr defaultColWidth="9.00390625" defaultRowHeight="16.5"/>
  <cols>
    <col min="1" max="1" width="8.625" style="38" customWidth="1"/>
    <col min="2" max="2" width="4.625" style="38" customWidth="1"/>
    <col min="3" max="3" width="5.375" style="38" customWidth="1"/>
    <col min="4" max="4" width="6.625" style="38" customWidth="1"/>
    <col min="5" max="5" width="4.625" style="38" customWidth="1"/>
    <col min="6" max="6" width="5.375" style="38" customWidth="1"/>
    <col min="7" max="7" width="6.625" style="38" customWidth="1"/>
    <col min="8" max="8" width="4.625" style="38" customWidth="1"/>
    <col min="9" max="9" width="5.375" style="38" customWidth="1"/>
    <col min="10" max="10" width="6.625" style="38" customWidth="1"/>
    <col min="11" max="11" width="4.625" style="38" customWidth="1"/>
    <col min="12" max="12" width="5.375" style="38" customWidth="1"/>
    <col min="13" max="13" width="6.625" style="38" customWidth="1"/>
    <col min="14" max="14" width="3.875" style="38" customWidth="1"/>
    <col min="15" max="15" width="5.25390625" style="38" customWidth="1"/>
    <col min="16" max="16" width="5.875" style="38" customWidth="1"/>
    <col min="17" max="17" width="3.875" style="38" customWidth="1"/>
    <col min="18" max="18" width="5.125" style="38" customWidth="1"/>
    <col min="19" max="19" width="5.875" style="38" customWidth="1"/>
    <col min="20" max="20" width="3.875" style="38" customWidth="1"/>
    <col min="21" max="21" width="5.125" style="38" customWidth="1"/>
    <col min="22" max="22" width="5.875" style="38" customWidth="1"/>
    <col min="23" max="23" width="3.875" style="38" customWidth="1"/>
    <col min="24" max="24" width="5.125" style="38" customWidth="1"/>
    <col min="25" max="25" width="5.875" style="38" customWidth="1"/>
    <col min="26" max="26" width="3.875" style="38" customWidth="1"/>
    <col min="27" max="27" width="5.125" style="38" customWidth="1"/>
    <col min="28" max="28" width="5.875" style="38" customWidth="1"/>
    <col min="29" max="16384" width="9.00390625" style="38" customWidth="1"/>
  </cols>
  <sheetData>
    <row r="1" spans="1:28" s="14" customFormat="1" ht="18" customHeight="1">
      <c r="A1" s="14" t="s">
        <v>114</v>
      </c>
      <c r="AB1" s="15" t="s">
        <v>90</v>
      </c>
    </row>
    <row r="2" spans="1:28" s="12" customFormat="1" ht="24.75" customHeight="1">
      <c r="A2" s="464" t="s">
        <v>380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 t="s">
        <v>259</v>
      </c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</row>
    <row r="3" spans="1:28" s="8" customFormat="1" ht="15" customHeight="1" thickBot="1">
      <c r="A3" s="35"/>
      <c r="M3" s="137" t="s">
        <v>376</v>
      </c>
      <c r="AB3" s="9" t="s">
        <v>88</v>
      </c>
    </row>
    <row r="4" spans="1:29" s="8" customFormat="1" ht="18" customHeight="1" thickBot="1">
      <c r="A4" s="497" t="s">
        <v>216</v>
      </c>
      <c r="B4" s="498" t="s">
        <v>377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 t="s">
        <v>89</v>
      </c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9"/>
      <c r="AC4" s="10"/>
    </row>
    <row r="5" spans="1:29" s="8" customFormat="1" ht="18" customHeight="1" thickBot="1">
      <c r="A5" s="497"/>
      <c r="B5" s="500" t="s">
        <v>126</v>
      </c>
      <c r="C5" s="501"/>
      <c r="D5" s="501"/>
      <c r="E5" s="502" t="s">
        <v>220</v>
      </c>
      <c r="F5" s="502"/>
      <c r="G5" s="502"/>
      <c r="H5" s="503" t="s">
        <v>221</v>
      </c>
      <c r="I5" s="503"/>
      <c r="J5" s="503"/>
      <c r="K5" s="502" t="s">
        <v>222</v>
      </c>
      <c r="L5" s="504"/>
      <c r="M5" s="505"/>
      <c r="N5" s="504" t="s">
        <v>378</v>
      </c>
      <c r="O5" s="504"/>
      <c r="P5" s="504"/>
      <c r="Q5" s="506" t="s">
        <v>223</v>
      </c>
      <c r="R5" s="506"/>
      <c r="S5" s="506"/>
      <c r="T5" s="501" t="s">
        <v>224</v>
      </c>
      <c r="U5" s="501"/>
      <c r="V5" s="501"/>
      <c r="W5" s="485" t="s">
        <v>225</v>
      </c>
      <c r="X5" s="485"/>
      <c r="Y5" s="486"/>
      <c r="Z5" s="487" t="s">
        <v>379</v>
      </c>
      <c r="AA5" s="488"/>
      <c r="AB5" s="489"/>
      <c r="AC5" s="10"/>
    </row>
    <row r="6" spans="1:29" s="8" customFormat="1" ht="18" customHeight="1">
      <c r="A6" s="497"/>
      <c r="B6" s="490" t="s">
        <v>2</v>
      </c>
      <c r="C6" s="491"/>
      <c r="D6" s="491"/>
      <c r="E6" s="491" t="s">
        <v>93</v>
      </c>
      <c r="F6" s="491"/>
      <c r="G6" s="491"/>
      <c r="H6" s="492" t="s">
        <v>94</v>
      </c>
      <c r="I6" s="492"/>
      <c r="J6" s="492"/>
      <c r="K6" s="491" t="s">
        <v>313</v>
      </c>
      <c r="L6" s="490"/>
      <c r="M6" s="493"/>
      <c r="N6" s="490" t="s">
        <v>312</v>
      </c>
      <c r="O6" s="490"/>
      <c r="P6" s="490"/>
      <c r="Q6" s="494" t="s">
        <v>311</v>
      </c>
      <c r="R6" s="494"/>
      <c r="S6" s="494"/>
      <c r="T6" s="495" t="s">
        <v>310</v>
      </c>
      <c r="U6" s="495"/>
      <c r="V6" s="495"/>
      <c r="W6" s="495" t="s">
        <v>309</v>
      </c>
      <c r="X6" s="495"/>
      <c r="Y6" s="496"/>
      <c r="Z6" s="481" t="s">
        <v>308</v>
      </c>
      <c r="AA6" s="482"/>
      <c r="AB6" s="483"/>
      <c r="AC6" s="10"/>
    </row>
    <row r="7" spans="1:29" s="8" customFormat="1" ht="27.75" customHeight="1" thickBot="1">
      <c r="A7" s="484" t="s">
        <v>0</v>
      </c>
      <c r="B7" s="135" t="s">
        <v>217</v>
      </c>
      <c r="C7" s="134" t="s">
        <v>218</v>
      </c>
      <c r="D7" s="138" t="s">
        <v>219</v>
      </c>
      <c r="E7" s="134" t="s">
        <v>217</v>
      </c>
      <c r="F7" s="134" t="s">
        <v>218</v>
      </c>
      <c r="G7" s="138" t="s">
        <v>219</v>
      </c>
      <c r="H7" s="134" t="s">
        <v>217</v>
      </c>
      <c r="I7" s="134" t="s">
        <v>218</v>
      </c>
      <c r="J7" s="138" t="s">
        <v>219</v>
      </c>
      <c r="K7" s="134" t="s">
        <v>217</v>
      </c>
      <c r="L7" s="134" t="s">
        <v>218</v>
      </c>
      <c r="M7" s="139" t="s">
        <v>219</v>
      </c>
      <c r="N7" s="135" t="s">
        <v>217</v>
      </c>
      <c r="O7" s="134" t="s">
        <v>218</v>
      </c>
      <c r="P7" s="138" t="s">
        <v>219</v>
      </c>
      <c r="Q7" s="134" t="s">
        <v>217</v>
      </c>
      <c r="R7" s="134" t="s">
        <v>218</v>
      </c>
      <c r="S7" s="138" t="s">
        <v>219</v>
      </c>
      <c r="T7" s="134" t="s">
        <v>217</v>
      </c>
      <c r="U7" s="134" t="s">
        <v>218</v>
      </c>
      <c r="V7" s="138" t="s">
        <v>219</v>
      </c>
      <c r="W7" s="134" t="s">
        <v>217</v>
      </c>
      <c r="X7" s="134" t="s">
        <v>218</v>
      </c>
      <c r="Y7" s="138" t="s">
        <v>219</v>
      </c>
      <c r="Z7" s="134" t="s">
        <v>217</v>
      </c>
      <c r="AA7" s="134" t="s">
        <v>218</v>
      </c>
      <c r="AB7" s="141" t="s">
        <v>219</v>
      </c>
      <c r="AC7" s="10"/>
    </row>
    <row r="8" spans="1:29" s="8" customFormat="1" ht="27.75" customHeight="1" thickBot="1">
      <c r="A8" s="484"/>
      <c r="B8" s="36" t="s">
        <v>19</v>
      </c>
      <c r="C8" s="37" t="s">
        <v>20</v>
      </c>
      <c r="D8" s="93" t="s">
        <v>294</v>
      </c>
      <c r="E8" s="37" t="s">
        <v>19</v>
      </c>
      <c r="F8" s="37" t="s">
        <v>20</v>
      </c>
      <c r="G8" s="93" t="s">
        <v>294</v>
      </c>
      <c r="H8" s="37" t="s">
        <v>19</v>
      </c>
      <c r="I8" s="37" t="s">
        <v>20</v>
      </c>
      <c r="J8" s="93" t="s">
        <v>294</v>
      </c>
      <c r="K8" s="37" t="s">
        <v>19</v>
      </c>
      <c r="L8" s="37" t="s">
        <v>20</v>
      </c>
      <c r="M8" s="96" t="s">
        <v>294</v>
      </c>
      <c r="N8" s="36" t="s">
        <v>19</v>
      </c>
      <c r="O8" s="37" t="s">
        <v>20</v>
      </c>
      <c r="P8" s="93" t="s">
        <v>294</v>
      </c>
      <c r="Q8" s="37" t="s">
        <v>19</v>
      </c>
      <c r="R8" s="37" t="s">
        <v>20</v>
      </c>
      <c r="S8" s="93" t="s">
        <v>294</v>
      </c>
      <c r="T8" s="37" t="s">
        <v>19</v>
      </c>
      <c r="U8" s="37" t="s">
        <v>20</v>
      </c>
      <c r="V8" s="93" t="s">
        <v>294</v>
      </c>
      <c r="W8" s="37" t="s">
        <v>19</v>
      </c>
      <c r="X8" s="37" t="s">
        <v>20</v>
      </c>
      <c r="Y8" s="93" t="s">
        <v>294</v>
      </c>
      <c r="Z8" s="37" t="s">
        <v>19</v>
      </c>
      <c r="AA8" s="37" t="s">
        <v>20</v>
      </c>
      <c r="AB8" s="96" t="s">
        <v>294</v>
      </c>
      <c r="AC8" s="10"/>
    </row>
    <row r="9" spans="1:28" s="10" customFormat="1" ht="34.5" customHeight="1">
      <c r="A9" s="140" t="s">
        <v>139</v>
      </c>
      <c r="B9" s="40">
        <v>57</v>
      </c>
      <c r="C9" s="40">
        <v>65</v>
      </c>
      <c r="D9" s="40">
        <v>3195</v>
      </c>
      <c r="E9" s="1" t="s">
        <v>4</v>
      </c>
      <c r="F9" s="1" t="s">
        <v>4</v>
      </c>
      <c r="G9" s="41" t="s">
        <v>4</v>
      </c>
      <c r="H9" s="1" t="s">
        <v>4</v>
      </c>
      <c r="I9" s="1" t="s">
        <v>4</v>
      </c>
      <c r="J9" s="41" t="s">
        <v>4</v>
      </c>
      <c r="K9" s="1" t="s">
        <v>4</v>
      </c>
      <c r="L9" s="1" t="s">
        <v>4</v>
      </c>
      <c r="M9" s="41" t="s">
        <v>4</v>
      </c>
      <c r="N9" s="1" t="s">
        <v>4</v>
      </c>
      <c r="O9" s="1" t="s">
        <v>4</v>
      </c>
      <c r="P9" s="41" t="s">
        <v>4</v>
      </c>
      <c r="Q9" s="41">
        <v>41</v>
      </c>
      <c r="R9" s="41">
        <v>46</v>
      </c>
      <c r="S9" s="41">
        <v>1028</v>
      </c>
      <c r="T9" s="40">
        <v>3</v>
      </c>
      <c r="U9" s="40">
        <v>3</v>
      </c>
      <c r="V9" s="40">
        <v>687</v>
      </c>
      <c r="W9" s="1" t="s">
        <v>4</v>
      </c>
      <c r="X9" s="1" t="s">
        <v>4</v>
      </c>
      <c r="Y9" s="41" t="s">
        <v>4</v>
      </c>
      <c r="Z9" s="40">
        <v>13</v>
      </c>
      <c r="AA9" s="40">
        <v>16</v>
      </c>
      <c r="AB9" s="40">
        <v>1480</v>
      </c>
    </row>
    <row r="10" spans="1:28" s="10" customFormat="1" ht="34.5" customHeight="1">
      <c r="A10" s="140" t="s">
        <v>140</v>
      </c>
      <c r="B10" s="40">
        <v>119</v>
      </c>
      <c r="C10" s="40">
        <v>136</v>
      </c>
      <c r="D10" s="40">
        <v>9252</v>
      </c>
      <c r="E10" s="1" t="s">
        <v>4</v>
      </c>
      <c r="F10" s="1" t="s">
        <v>4</v>
      </c>
      <c r="G10" s="41" t="s">
        <v>4</v>
      </c>
      <c r="H10" s="1" t="s">
        <v>4</v>
      </c>
      <c r="I10" s="1" t="s">
        <v>4</v>
      </c>
      <c r="J10" s="41" t="s">
        <v>4</v>
      </c>
      <c r="K10" s="1" t="s">
        <v>4</v>
      </c>
      <c r="L10" s="1" t="s">
        <v>4</v>
      </c>
      <c r="M10" s="41" t="s">
        <v>4</v>
      </c>
      <c r="N10" s="1" t="s">
        <v>4</v>
      </c>
      <c r="O10" s="1" t="s">
        <v>4</v>
      </c>
      <c r="P10" s="41" t="s">
        <v>4</v>
      </c>
      <c r="Q10" s="41">
        <v>55</v>
      </c>
      <c r="R10" s="41">
        <v>59</v>
      </c>
      <c r="S10" s="41">
        <v>5454</v>
      </c>
      <c r="T10" s="40">
        <v>7</v>
      </c>
      <c r="U10" s="40">
        <v>7</v>
      </c>
      <c r="V10" s="40">
        <v>575</v>
      </c>
      <c r="W10" s="1" t="s">
        <v>4</v>
      </c>
      <c r="X10" s="1" t="s">
        <v>4</v>
      </c>
      <c r="Y10" s="41" t="s">
        <v>4</v>
      </c>
      <c r="Z10" s="40">
        <v>57</v>
      </c>
      <c r="AA10" s="40">
        <v>70</v>
      </c>
      <c r="AB10" s="40">
        <v>3223</v>
      </c>
    </row>
    <row r="11" spans="1:28" s="10" customFormat="1" ht="34.5" customHeight="1">
      <c r="A11" s="140" t="s">
        <v>141</v>
      </c>
      <c r="B11" s="40">
        <v>49</v>
      </c>
      <c r="C11" s="40">
        <v>67</v>
      </c>
      <c r="D11" s="40">
        <v>5393</v>
      </c>
      <c r="E11" s="1" t="s">
        <v>4</v>
      </c>
      <c r="F11" s="1" t="s">
        <v>4</v>
      </c>
      <c r="G11" s="40">
        <v>458</v>
      </c>
      <c r="H11" s="41">
        <v>1</v>
      </c>
      <c r="I11" s="41">
        <v>3</v>
      </c>
      <c r="J11" s="41">
        <v>585</v>
      </c>
      <c r="K11" s="1" t="s">
        <v>4</v>
      </c>
      <c r="L11" s="1" t="s">
        <v>4</v>
      </c>
      <c r="M11" s="41">
        <v>660</v>
      </c>
      <c r="N11" s="1" t="s">
        <v>4</v>
      </c>
      <c r="O11" s="1" t="s">
        <v>4</v>
      </c>
      <c r="P11" s="41" t="s">
        <v>4</v>
      </c>
      <c r="Q11" s="41">
        <v>41</v>
      </c>
      <c r="R11" s="41">
        <v>41</v>
      </c>
      <c r="S11" s="41">
        <v>391</v>
      </c>
      <c r="T11" s="40">
        <v>1</v>
      </c>
      <c r="U11" s="40">
        <v>1</v>
      </c>
      <c r="V11" s="40">
        <v>2</v>
      </c>
      <c r="W11" s="41">
        <v>6</v>
      </c>
      <c r="X11" s="41">
        <v>22</v>
      </c>
      <c r="Y11" s="41">
        <v>3299</v>
      </c>
      <c r="Z11" s="1" t="s">
        <v>4</v>
      </c>
      <c r="AA11" s="1" t="s">
        <v>4</v>
      </c>
      <c r="AB11" s="1" t="s">
        <v>4</v>
      </c>
    </row>
    <row r="12" spans="1:28" s="10" customFormat="1" ht="34.5" customHeight="1">
      <c r="A12" s="140" t="s">
        <v>142</v>
      </c>
      <c r="B12" s="40">
        <v>34</v>
      </c>
      <c r="C12" s="40">
        <v>37</v>
      </c>
      <c r="D12" s="40">
        <v>5869</v>
      </c>
      <c r="E12" s="1" t="s">
        <v>4</v>
      </c>
      <c r="F12" s="1" t="s">
        <v>4</v>
      </c>
      <c r="G12" s="40" t="s">
        <v>4</v>
      </c>
      <c r="H12" s="41" t="s">
        <v>4</v>
      </c>
      <c r="I12" s="41" t="s">
        <v>4</v>
      </c>
      <c r="J12" s="41">
        <v>596</v>
      </c>
      <c r="K12" s="1" t="s">
        <v>4</v>
      </c>
      <c r="L12" s="1" t="s">
        <v>4</v>
      </c>
      <c r="M12" s="41" t="s">
        <v>4</v>
      </c>
      <c r="N12" s="1" t="s">
        <v>4</v>
      </c>
      <c r="O12" s="1" t="s">
        <v>4</v>
      </c>
      <c r="P12" s="41" t="s">
        <v>4</v>
      </c>
      <c r="Q12" s="41">
        <v>22</v>
      </c>
      <c r="R12" s="41">
        <v>25</v>
      </c>
      <c r="S12" s="41">
        <v>4962</v>
      </c>
      <c r="T12" s="40">
        <v>8</v>
      </c>
      <c r="U12" s="40">
        <v>8</v>
      </c>
      <c r="V12" s="40">
        <v>169</v>
      </c>
      <c r="W12" s="41">
        <v>4</v>
      </c>
      <c r="X12" s="41">
        <v>4</v>
      </c>
      <c r="Y12" s="41">
        <v>141</v>
      </c>
      <c r="Z12" s="1" t="s">
        <v>4</v>
      </c>
      <c r="AA12" s="1" t="s">
        <v>4</v>
      </c>
      <c r="AB12" s="1" t="s">
        <v>4</v>
      </c>
    </row>
    <row r="13" spans="1:28" s="10" customFormat="1" ht="34.5" customHeight="1">
      <c r="A13" s="140" t="s">
        <v>143</v>
      </c>
      <c r="B13" s="40">
        <v>52</v>
      </c>
      <c r="C13" s="40">
        <v>58</v>
      </c>
      <c r="D13" s="40">
        <v>5037</v>
      </c>
      <c r="E13" s="1" t="s">
        <v>4</v>
      </c>
      <c r="F13" s="1" t="s">
        <v>4</v>
      </c>
      <c r="G13" s="1" t="s">
        <v>4</v>
      </c>
      <c r="H13" s="40">
        <v>2</v>
      </c>
      <c r="I13" s="40">
        <v>8</v>
      </c>
      <c r="J13" s="40">
        <v>1019</v>
      </c>
      <c r="K13" s="41" t="s">
        <v>4</v>
      </c>
      <c r="L13" s="41" t="s">
        <v>4</v>
      </c>
      <c r="M13" s="41" t="s">
        <v>4</v>
      </c>
      <c r="N13" s="41" t="s">
        <v>4</v>
      </c>
      <c r="O13" s="41" t="s">
        <v>4</v>
      </c>
      <c r="P13" s="41" t="s">
        <v>4</v>
      </c>
      <c r="Q13" s="41">
        <v>28</v>
      </c>
      <c r="R13" s="41">
        <v>28</v>
      </c>
      <c r="S13" s="41">
        <v>3974</v>
      </c>
      <c r="T13" s="41">
        <v>21</v>
      </c>
      <c r="U13" s="41">
        <v>21</v>
      </c>
      <c r="V13" s="41">
        <v>14</v>
      </c>
      <c r="W13" s="40">
        <v>1</v>
      </c>
      <c r="X13" s="40">
        <v>1</v>
      </c>
      <c r="Y13" s="40">
        <v>30</v>
      </c>
      <c r="Z13" s="40" t="s">
        <v>4</v>
      </c>
      <c r="AA13" s="40" t="s">
        <v>4</v>
      </c>
      <c r="AB13" s="40" t="s">
        <v>4</v>
      </c>
    </row>
    <row r="14" spans="1:28" s="10" customFormat="1" ht="34.5" customHeight="1">
      <c r="A14" s="140" t="s">
        <v>144</v>
      </c>
      <c r="B14" s="40">
        <v>25</v>
      </c>
      <c r="C14" s="40">
        <v>30</v>
      </c>
      <c r="D14" s="40">
        <v>5340</v>
      </c>
      <c r="E14" s="41">
        <v>1</v>
      </c>
      <c r="F14" s="41">
        <v>4</v>
      </c>
      <c r="G14" s="41">
        <v>348</v>
      </c>
      <c r="H14" s="1" t="s">
        <v>4</v>
      </c>
      <c r="I14" s="1" t="s">
        <v>4</v>
      </c>
      <c r="J14" s="41" t="s">
        <v>4</v>
      </c>
      <c r="K14" s="1" t="s">
        <v>4</v>
      </c>
      <c r="L14" s="1" t="s">
        <v>4</v>
      </c>
      <c r="M14" s="41" t="s">
        <v>4</v>
      </c>
      <c r="N14" s="1" t="s">
        <v>4</v>
      </c>
      <c r="O14" s="1" t="s">
        <v>4</v>
      </c>
      <c r="P14" s="41" t="s">
        <v>4</v>
      </c>
      <c r="Q14" s="41">
        <v>17</v>
      </c>
      <c r="R14" s="41">
        <v>19</v>
      </c>
      <c r="S14" s="41">
        <v>4977</v>
      </c>
      <c r="T14" s="40">
        <v>5</v>
      </c>
      <c r="U14" s="40">
        <v>5</v>
      </c>
      <c r="V14" s="40">
        <v>3</v>
      </c>
      <c r="W14" s="41">
        <v>2</v>
      </c>
      <c r="X14" s="41">
        <v>2</v>
      </c>
      <c r="Y14" s="41">
        <v>12</v>
      </c>
      <c r="Z14" s="1" t="s">
        <v>4</v>
      </c>
      <c r="AA14" s="1" t="s">
        <v>4</v>
      </c>
      <c r="AB14" s="1" t="s">
        <v>4</v>
      </c>
    </row>
    <row r="15" spans="1:28" s="10" customFormat="1" ht="34.5" customHeight="1" thickBot="1">
      <c r="A15" s="190" t="s">
        <v>145</v>
      </c>
      <c r="B15" s="189">
        <v>36</v>
      </c>
      <c r="C15" s="189">
        <v>36</v>
      </c>
      <c r="D15" s="189">
        <v>4830</v>
      </c>
      <c r="E15" s="142" t="s">
        <v>4</v>
      </c>
      <c r="F15" s="142" t="s">
        <v>4</v>
      </c>
      <c r="G15" s="188">
        <v>136100</v>
      </c>
      <c r="H15" s="142" t="s">
        <v>4</v>
      </c>
      <c r="I15" s="142" t="s">
        <v>4</v>
      </c>
      <c r="J15" s="142" t="s">
        <v>4</v>
      </c>
      <c r="K15" s="142" t="s">
        <v>4</v>
      </c>
      <c r="L15" s="142" t="s">
        <v>4</v>
      </c>
      <c r="M15" s="142" t="s">
        <v>4</v>
      </c>
      <c r="N15" s="142" t="s">
        <v>4</v>
      </c>
      <c r="O15" s="142" t="s">
        <v>4</v>
      </c>
      <c r="P15" s="142" t="s">
        <v>4</v>
      </c>
      <c r="Q15" s="188">
        <v>36</v>
      </c>
      <c r="R15" s="188">
        <v>36</v>
      </c>
      <c r="S15" s="188">
        <v>4694</v>
      </c>
      <c r="T15" s="142" t="s">
        <v>4</v>
      </c>
      <c r="U15" s="142" t="s">
        <v>4</v>
      </c>
      <c r="V15" s="142" t="s">
        <v>4</v>
      </c>
      <c r="W15" s="142" t="s">
        <v>4</v>
      </c>
      <c r="X15" s="142" t="s">
        <v>4</v>
      </c>
      <c r="Y15" s="142" t="s">
        <v>4</v>
      </c>
      <c r="Z15" s="142" t="s">
        <v>4</v>
      </c>
      <c r="AA15" s="142" t="s">
        <v>4</v>
      </c>
      <c r="AB15" s="142" t="s">
        <v>4</v>
      </c>
    </row>
    <row r="16" ht="15" customHeight="1" thickBot="1"/>
    <row r="17" spans="1:29" s="8" customFormat="1" ht="18" customHeight="1" thickBot="1">
      <c r="A17" s="497" t="s">
        <v>216</v>
      </c>
      <c r="B17" s="498" t="s">
        <v>227</v>
      </c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 t="s">
        <v>89</v>
      </c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9"/>
      <c r="AC17" s="10"/>
    </row>
    <row r="18" spans="1:29" s="8" customFormat="1" ht="18" customHeight="1" thickBot="1">
      <c r="A18" s="497"/>
      <c r="B18" s="500" t="s">
        <v>126</v>
      </c>
      <c r="C18" s="501"/>
      <c r="D18" s="501"/>
      <c r="E18" s="502" t="s">
        <v>220</v>
      </c>
      <c r="F18" s="502"/>
      <c r="G18" s="502"/>
      <c r="H18" s="503" t="s">
        <v>221</v>
      </c>
      <c r="I18" s="503"/>
      <c r="J18" s="503"/>
      <c r="K18" s="502" t="s">
        <v>222</v>
      </c>
      <c r="L18" s="504"/>
      <c r="M18" s="505"/>
      <c r="N18" s="504" t="s">
        <v>378</v>
      </c>
      <c r="O18" s="504"/>
      <c r="P18" s="504"/>
      <c r="Q18" s="506" t="s">
        <v>223</v>
      </c>
      <c r="R18" s="506"/>
      <c r="S18" s="506"/>
      <c r="T18" s="501" t="s">
        <v>224</v>
      </c>
      <c r="U18" s="501"/>
      <c r="V18" s="501"/>
      <c r="W18" s="485" t="s">
        <v>225</v>
      </c>
      <c r="X18" s="485"/>
      <c r="Y18" s="486"/>
      <c r="Z18" s="487" t="s">
        <v>379</v>
      </c>
      <c r="AA18" s="488"/>
      <c r="AB18" s="489"/>
      <c r="AC18" s="10"/>
    </row>
    <row r="19" spans="1:29" s="8" customFormat="1" ht="18" customHeight="1">
      <c r="A19" s="497"/>
      <c r="B19" s="490" t="s">
        <v>2</v>
      </c>
      <c r="C19" s="491"/>
      <c r="D19" s="491"/>
      <c r="E19" s="491" t="s">
        <v>93</v>
      </c>
      <c r="F19" s="491"/>
      <c r="G19" s="491"/>
      <c r="H19" s="492" t="s">
        <v>94</v>
      </c>
      <c r="I19" s="492"/>
      <c r="J19" s="492"/>
      <c r="K19" s="491" t="s">
        <v>95</v>
      </c>
      <c r="L19" s="490"/>
      <c r="M19" s="493"/>
      <c r="N19" s="490" t="s">
        <v>29</v>
      </c>
      <c r="O19" s="490"/>
      <c r="P19" s="490"/>
      <c r="Q19" s="494" t="s">
        <v>96</v>
      </c>
      <c r="R19" s="494"/>
      <c r="S19" s="494"/>
      <c r="T19" s="495" t="s">
        <v>97</v>
      </c>
      <c r="U19" s="495"/>
      <c r="V19" s="495"/>
      <c r="W19" s="495" t="s">
        <v>98</v>
      </c>
      <c r="X19" s="495"/>
      <c r="Y19" s="496"/>
      <c r="Z19" s="481" t="s">
        <v>308</v>
      </c>
      <c r="AA19" s="482"/>
      <c r="AB19" s="483"/>
      <c r="AC19" s="10"/>
    </row>
    <row r="20" spans="1:29" s="8" customFormat="1" ht="27.75" customHeight="1" thickBot="1">
      <c r="A20" s="484" t="s">
        <v>0</v>
      </c>
      <c r="B20" s="135" t="s">
        <v>217</v>
      </c>
      <c r="C20" s="134" t="s">
        <v>218</v>
      </c>
      <c r="D20" s="138" t="s">
        <v>219</v>
      </c>
      <c r="E20" s="134" t="s">
        <v>217</v>
      </c>
      <c r="F20" s="134" t="s">
        <v>218</v>
      </c>
      <c r="G20" s="138" t="s">
        <v>219</v>
      </c>
      <c r="H20" s="134" t="s">
        <v>217</v>
      </c>
      <c r="I20" s="134" t="s">
        <v>218</v>
      </c>
      <c r="J20" s="138" t="s">
        <v>219</v>
      </c>
      <c r="K20" s="134" t="s">
        <v>217</v>
      </c>
      <c r="L20" s="134" t="s">
        <v>218</v>
      </c>
      <c r="M20" s="139" t="s">
        <v>219</v>
      </c>
      <c r="N20" s="135" t="s">
        <v>217</v>
      </c>
      <c r="O20" s="134" t="s">
        <v>218</v>
      </c>
      <c r="P20" s="138" t="s">
        <v>219</v>
      </c>
      <c r="Q20" s="134" t="s">
        <v>217</v>
      </c>
      <c r="R20" s="134" t="s">
        <v>218</v>
      </c>
      <c r="S20" s="138" t="s">
        <v>219</v>
      </c>
      <c r="T20" s="134" t="s">
        <v>217</v>
      </c>
      <c r="U20" s="134" t="s">
        <v>218</v>
      </c>
      <c r="V20" s="138" t="s">
        <v>219</v>
      </c>
      <c r="W20" s="134" t="s">
        <v>217</v>
      </c>
      <c r="X20" s="134" t="s">
        <v>218</v>
      </c>
      <c r="Y20" s="138" t="s">
        <v>219</v>
      </c>
      <c r="Z20" s="134" t="s">
        <v>217</v>
      </c>
      <c r="AA20" s="134" t="s">
        <v>218</v>
      </c>
      <c r="AB20" s="141" t="s">
        <v>219</v>
      </c>
      <c r="AC20" s="10"/>
    </row>
    <row r="21" spans="1:29" s="8" customFormat="1" ht="27.75" customHeight="1" thickBot="1">
      <c r="A21" s="484"/>
      <c r="B21" s="36" t="s">
        <v>19</v>
      </c>
      <c r="C21" s="37" t="s">
        <v>20</v>
      </c>
      <c r="D21" s="93" t="s">
        <v>294</v>
      </c>
      <c r="E21" s="37" t="s">
        <v>19</v>
      </c>
      <c r="F21" s="37" t="s">
        <v>20</v>
      </c>
      <c r="G21" s="93" t="s">
        <v>294</v>
      </c>
      <c r="H21" s="37" t="s">
        <v>19</v>
      </c>
      <c r="I21" s="37" t="s">
        <v>20</v>
      </c>
      <c r="J21" s="93" t="s">
        <v>294</v>
      </c>
      <c r="K21" s="37" t="s">
        <v>19</v>
      </c>
      <c r="L21" s="37" t="s">
        <v>20</v>
      </c>
      <c r="M21" s="96" t="s">
        <v>294</v>
      </c>
      <c r="N21" s="36" t="s">
        <v>19</v>
      </c>
      <c r="O21" s="37" t="s">
        <v>20</v>
      </c>
      <c r="P21" s="93" t="s">
        <v>294</v>
      </c>
      <c r="Q21" s="37" t="s">
        <v>19</v>
      </c>
      <c r="R21" s="37" t="s">
        <v>20</v>
      </c>
      <c r="S21" s="93" t="s">
        <v>294</v>
      </c>
      <c r="T21" s="37" t="s">
        <v>19</v>
      </c>
      <c r="U21" s="37" t="s">
        <v>20</v>
      </c>
      <c r="V21" s="93" t="s">
        <v>294</v>
      </c>
      <c r="W21" s="37" t="s">
        <v>19</v>
      </c>
      <c r="X21" s="37" t="s">
        <v>20</v>
      </c>
      <c r="Y21" s="93" t="s">
        <v>294</v>
      </c>
      <c r="Z21" s="37" t="s">
        <v>19</v>
      </c>
      <c r="AA21" s="37" t="s">
        <v>20</v>
      </c>
      <c r="AB21" s="96" t="s">
        <v>294</v>
      </c>
      <c r="AC21" s="10"/>
    </row>
    <row r="22" spans="1:28" ht="34.5" customHeight="1">
      <c r="A22" s="140" t="s">
        <v>146</v>
      </c>
      <c r="B22" s="39">
        <v>28</v>
      </c>
      <c r="C22" s="40">
        <v>28</v>
      </c>
      <c r="D22" s="40">
        <v>3650</v>
      </c>
      <c r="E22" s="1" t="s">
        <v>4</v>
      </c>
      <c r="F22" s="1" t="s">
        <v>4</v>
      </c>
      <c r="G22" s="41">
        <v>14</v>
      </c>
      <c r="H22" s="1" t="s">
        <v>4</v>
      </c>
      <c r="I22" s="1" t="s">
        <v>4</v>
      </c>
      <c r="J22" s="1" t="s">
        <v>4</v>
      </c>
      <c r="K22" s="1" t="s">
        <v>4</v>
      </c>
      <c r="L22" s="1" t="s">
        <v>4</v>
      </c>
      <c r="M22" s="1" t="s">
        <v>4</v>
      </c>
      <c r="N22" s="1" t="s">
        <v>4</v>
      </c>
      <c r="O22" s="1" t="s">
        <v>4</v>
      </c>
      <c r="P22" s="1" t="s">
        <v>4</v>
      </c>
      <c r="Q22" s="41">
        <v>27</v>
      </c>
      <c r="R22" s="41">
        <v>27</v>
      </c>
      <c r="S22" s="41">
        <v>3626</v>
      </c>
      <c r="T22" s="1" t="s">
        <v>4</v>
      </c>
      <c r="U22" s="1" t="s">
        <v>4</v>
      </c>
      <c r="V22" s="1" t="s">
        <v>4</v>
      </c>
      <c r="W22" s="41">
        <v>1</v>
      </c>
      <c r="X22" s="41">
        <v>1</v>
      </c>
      <c r="Y22" s="41">
        <v>10</v>
      </c>
      <c r="Z22" s="1" t="s">
        <v>4</v>
      </c>
      <c r="AA22" s="1" t="s">
        <v>4</v>
      </c>
      <c r="AB22" s="1" t="s">
        <v>4</v>
      </c>
    </row>
    <row r="23" spans="1:28" ht="34.5" customHeight="1">
      <c r="A23" s="140" t="s">
        <v>260</v>
      </c>
      <c r="B23" s="40">
        <v>22</v>
      </c>
      <c r="C23" s="40">
        <v>23</v>
      </c>
      <c r="D23" s="40">
        <f>61781814/1000</f>
        <v>61781.814</v>
      </c>
      <c r="E23" s="1">
        <v>3</v>
      </c>
      <c r="F23" s="1">
        <v>3</v>
      </c>
      <c r="G23" s="41">
        <f>6502810/1000</f>
        <v>6502.81</v>
      </c>
      <c r="H23" s="1" t="s">
        <v>4</v>
      </c>
      <c r="I23" s="1" t="s">
        <v>4</v>
      </c>
      <c r="J23" s="1" t="s">
        <v>4</v>
      </c>
      <c r="K23" s="1" t="s">
        <v>4</v>
      </c>
      <c r="L23" s="1" t="s">
        <v>4</v>
      </c>
      <c r="M23" s="1" t="s">
        <v>4</v>
      </c>
      <c r="N23" s="1" t="s">
        <v>4</v>
      </c>
      <c r="O23" s="1" t="s">
        <v>4</v>
      </c>
      <c r="P23" s="1" t="s">
        <v>4</v>
      </c>
      <c r="Q23" s="41">
        <v>18</v>
      </c>
      <c r="R23" s="41">
        <v>19</v>
      </c>
      <c r="S23" s="41">
        <f>55262004/1000</f>
        <v>55262.004</v>
      </c>
      <c r="T23" s="1" t="s">
        <v>4</v>
      </c>
      <c r="U23" s="1" t="s">
        <v>4</v>
      </c>
      <c r="V23" s="1" t="s">
        <v>4</v>
      </c>
      <c r="W23" s="41">
        <v>1</v>
      </c>
      <c r="X23" s="41">
        <v>1</v>
      </c>
      <c r="Y23" s="41">
        <f>17000/1000</f>
        <v>17</v>
      </c>
      <c r="Z23" s="1" t="s">
        <v>4</v>
      </c>
      <c r="AA23" s="1" t="s">
        <v>4</v>
      </c>
      <c r="AB23" s="1" t="s">
        <v>4</v>
      </c>
    </row>
    <row r="24" spans="1:28" ht="34.5" customHeight="1" thickBot="1">
      <c r="A24" s="136" t="s">
        <v>484</v>
      </c>
      <c r="B24" s="42">
        <f>SUM(E24,H24,K24,N24,Q24,T24,W24,Z24)</f>
        <v>23</v>
      </c>
      <c r="C24" s="42">
        <f>SUM(F24,I24,L24,O24,R24,U24,X24,AA24)</f>
        <v>23</v>
      </c>
      <c r="D24" s="42">
        <f>9069300/1000</f>
        <v>9069.3</v>
      </c>
      <c r="E24" s="142">
        <v>1</v>
      </c>
      <c r="F24" s="142">
        <v>2</v>
      </c>
      <c r="G24" s="43">
        <v>1127</v>
      </c>
      <c r="H24" s="142" t="s">
        <v>492</v>
      </c>
      <c r="I24" s="142" t="s">
        <v>492</v>
      </c>
      <c r="J24" s="142">
        <v>13</v>
      </c>
      <c r="K24" s="142">
        <v>1</v>
      </c>
      <c r="L24" s="142">
        <v>1</v>
      </c>
      <c r="M24" s="142">
        <v>600</v>
      </c>
      <c r="N24" s="142" t="s">
        <v>492</v>
      </c>
      <c r="O24" s="142" t="s">
        <v>492</v>
      </c>
      <c r="P24" s="142" t="s">
        <v>491</v>
      </c>
      <c r="Q24" s="43">
        <v>20</v>
      </c>
      <c r="R24" s="43">
        <v>19</v>
      </c>
      <c r="S24" s="43">
        <v>7296</v>
      </c>
      <c r="T24" s="142" t="s">
        <v>4</v>
      </c>
      <c r="U24" s="142" t="s">
        <v>4</v>
      </c>
      <c r="V24" s="142" t="s">
        <v>4</v>
      </c>
      <c r="W24" s="188">
        <v>1</v>
      </c>
      <c r="X24" s="188">
        <v>1</v>
      </c>
      <c r="Y24" s="188">
        <v>33</v>
      </c>
      <c r="Z24" s="142" t="s">
        <v>4</v>
      </c>
      <c r="AA24" s="142" t="s">
        <v>4</v>
      </c>
      <c r="AB24" s="142" t="s">
        <v>4</v>
      </c>
    </row>
    <row r="36" spans="9:10" ht="12.75">
      <c r="I36" s="243"/>
      <c r="J36" s="243"/>
    </row>
    <row r="37" spans="9:10" ht="12.75">
      <c r="I37" s="243"/>
      <c r="J37" s="243"/>
    </row>
    <row r="38" spans="9:10" ht="12.75">
      <c r="I38" s="243"/>
      <c r="J38" s="243"/>
    </row>
  </sheetData>
  <sheetProtection selectLockedCells="1" selectUnlockedCells="1"/>
  <mergeCells count="46">
    <mergeCell ref="A2:M2"/>
    <mergeCell ref="N2:AB2"/>
    <mergeCell ref="T5:V5"/>
    <mergeCell ref="B5:D5"/>
    <mergeCell ref="B6:D6"/>
    <mergeCell ref="B4:M4"/>
    <mergeCell ref="N4:AB4"/>
    <mergeCell ref="T6:V6"/>
    <mergeCell ref="W5:Y5"/>
    <mergeCell ref="Z5:AB5"/>
    <mergeCell ref="W6:Y6"/>
    <mergeCell ref="Z6:AB6"/>
    <mergeCell ref="E5:G5"/>
    <mergeCell ref="H5:J5"/>
    <mergeCell ref="K5:M5"/>
    <mergeCell ref="N5:P5"/>
    <mergeCell ref="Q5:S5"/>
    <mergeCell ref="Q18:S18"/>
    <mergeCell ref="T18:V18"/>
    <mergeCell ref="A7:A8"/>
    <mergeCell ref="E6:G6"/>
    <mergeCell ref="H6:J6"/>
    <mergeCell ref="K6:M6"/>
    <mergeCell ref="N6:P6"/>
    <mergeCell ref="Q6:S6"/>
    <mergeCell ref="A4:A6"/>
    <mergeCell ref="T19:V19"/>
    <mergeCell ref="W19:Y19"/>
    <mergeCell ref="A17:A19"/>
    <mergeCell ref="B17:M17"/>
    <mergeCell ref="N17:AB17"/>
    <mergeCell ref="B18:D18"/>
    <mergeCell ref="E18:G18"/>
    <mergeCell ref="H18:J18"/>
    <mergeCell ref="K18:M18"/>
    <mergeCell ref="N18:P18"/>
    <mergeCell ref="Z19:AB19"/>
    <mergeCell ref="A20:A21"/>
    <mergeCell ref="W18:Y18"/>
    <mergeCell ref="Z18:AB18"/>
    <mergeCell ref="B19:D19"/>
    <mergeCell ref="E19:G19"/>
    <mergeCell ref="H19:J19"/>
    <mergeCell ref="K19:M19"/>
    <mergeCell ref="N19:P19"/>
    <mergeCell ref="Q19:S19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3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showGridLines="0" view="pageBreakPreview" zoomScale="60" zoomScaleNormal="115" zoomScalePageLayoutView="0" workbookViewId="0" topLeftCell="A1">
      <selection activeCell="AH8" sqref="AH8"/>
    </sheetView>
  </sheetViews>
  <sheetFormatPr defaultColWidth="9.00390625" defaultRowHeight="16.5"/>
  <cols>
    <col min="1" max="1" width="8.625" style="38" customWidth="1"/>
    <col min="2" max="2" width="4.625" style="38" customWidth="1"/>
    <col min="3" max="3" width="5.125" style="38" customWidth="1"/>
    <col min="4" max="4" width="6.625" style="38" customWidth="1"/>
    <col min="5" max="5" width="4.625" style="38" customWidth="1"/>
    <col min="6" max="6" width="5.125" style="38" customWidth="1"/>
    <col min="7" max="7" width="6.625" style="38" customWidth="1"/>
    <col min="8" max="8" width="4.625" style="38" customWidth="1"/>
    <col min="9" max="9" width="5.625" style="38" customWidth="1"/>
    <col min="10" max="10" width="6.625" style="38" customWidth="1"/>
    <col min="11" max="11" width="4.625" style="38" customWidth="1"/>
    <col min="12" max="12" width="5.625" style="38" customWidth="1"/>
    <col min="13" max="13" width="6.625" style="38" customWidth="1"/>
    <col min="14" max="14" width="5.625" style="38" customWidth="1"/>
    <col min="15" max="15" width="6.625" style="38" customWidth="1"/>
    <col min="16" max="16" width="7.125" style="38" customWidth="1"/>
    <col min="17" max="17" width="5.625" style="38" customWidth="1"/>
    <col min="18" max="18" width="6.125" style="38" customWidth="1"/>
    <col min="19" max="19" width="6.625" style="38" customWidth="1"/>
    <col min="20" max="20" width="5.625" style="38" customWidth="1"/>
    <col min="21" max="21" width="6.125" style="38" customWidth="1"/>
    <col min="22" max="22" width="6.625" style="38" customWidth="1"/>
    <col min="23" max="23" width="5.625" style="38" customWidth="1"/>
    <col min="24" max="24" width="6.125" style="38" customWidth="1"/>
    <col min="25" max="25" width="6.625" style="38" customWidth="1"/>
    <col min="26" max="16384" width="9.00390625" style="38" customWidth="1"/>
  </cols>
  <sheetData>
    <row r="1" spans="1:25" s="14" customFormat="1" ht="18" customHeight="1">
      <c r="A1" s="14" t="s">
        <v>385</v>
      </c>
      <c r="Y1" s="15" t="s">
        <v>277</v>
      </c>
    </row>
    <row r="2" spans="1:28" s="12" customFormat="1" ht="24.75" customHeight="1">
      <c r="A2" s="464" t="s">
        <v>386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 t="s">
        <v>314</v>
      </c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95"/>
      <c r="AA2" s="95"/>
      <c r="AB2" s="95"/>
    </row>
    <row r="3" spans="1:25" s="8" customFormat="1" ht="15" customHeight="1" thickBot="1">
      <c r="A3" s="35"/>
      <c r="M3" s="137" t="s">
        <v>387</v>
      </c>
      <c r="Y3" s="9" t="s">
        <v>280</v>
      </c>
    </row>
    <row r="4" spans="1:25" s="8" customFormat="1" ht="16.5" customHeight="1" thickBot="1">
      <c r="A4" s="497" t="s">
        <v>216</v>
      </c>
      <c r="B4" s="353" t="s">
        <v>381</v>
      </c>
      <c r="C4" s="353"/>
      <c r="D4" s="354"/>
      <c r="E4" s="362" t="s">
        <v>382</v>
      </c>
      <c r="F4" s="526"/>
      <c r="G4" s="526"/>
      <c r="H4" s="526"/>
      <c r="I4" s="526"/>
      <c r="J4" s="526"/>
      <c r="K4" s="526"/>
      <c r="L4" s="526"/>
      <c r="M4" s="527"/>
      <c r="N4" s="524" t="s">
        <v>388</v>
      </c>
      <c r="O4" s="524"/>
      <c r="P4" s="525"/>
      <c r="Q4" s="352" t="s">
        <v>389</v>
      </c>
      <c r="R4" s="353"/>
      <c r="S4" s="354"/>
      <c r="T4" s="362" t="s">
        <v>383</v>
      </c>
      <c r="U4" s="526"/>
      <c r="V4" s="360"/>
      <c r="W4" s="362" t="s">
        <v>384</v>
      </c>
      <c r="X4" s="526"/>
      <c r="Y4" s="526"/>
    </row>
    <row r="5" spans="1:25" s="8" customFormat="1" ht="16.5" customHeight="1" thickBot="1">
      <c r="A5" s="497"/>
      <c r="B5" s="528"/>
      <c r="C5" s="528"/>
      <c r="D5" s="529"/>
      <c r="E5" s="509" t="s">
        <v>315</v>
      </c>
      <c r="F5" s="482"/>
      <c r="G5" s="482"/>
      <c r="H5" s="482"/>
      <c r="I5" s="482"/>
      <c r="J5" s="482"/>
      <c r="K5" s="482"/>
      <c r="L5" s="482"/>
      <c r="M5" s="483"/>
      <c r="N5" s="530"/>
      <c r="O5" s="530"/>
      <c r="P5" s="531"/>
      <c r="Q5" s="538"/>
      <c r="R5" s="528"/>
      <c r="S5" s="529"/>
      <c r="T5" s="368"/>
      <c r="U5" s="348"/>
      <c r="V5" s="369"/>
      <c r="W5" s="368"/>
      <c r="X5" s="348"/>
      <c r="Y5" s="348"/>
    </row>
    <row r="6" spans="1:25" s="8" customFormat="1" ht="16.5" customHeight="1" thickBot="1">
      <c r="A6" s="497"/>
      <c r="B6" s="514" t="s">
        <v>316</v>
      </c>
      <c r="C6" s="514"/>
      <c r="D6" s="515"/>
      <c r="E6" s="516" t="s">
        <v>390</v>
      </c>
      <c r="F6" s="517"/>
      <c r="G6" s="517"/>
      <c r="H6" s="518" t="s">
        <v>391</v>
      </c>
      <c r="I6" s="519"/>
      <c r="J6" s="520"/>
      <c r="K6" s="519" t="s">
        <v>392</v>
      </c>
      <c r="L6" s="519"/>
      <c r="M6" s="520"/>
      <c r="N6" s="482" t="s">
        <v>236</v>
      </c>
      <c r="O6" s="482"/>
      <c r="P6" s="510"/>
      <c r="Q6" s="532" t="s">
        <v>472</v>
      </c>
      <c r="R6" s="533"/>
      <c r="S6" s="534"/>
      <c r="T6" s="509" t="s">
        <v>102</v>
      </c>
      <c r="U6" s="482"/>
      <c r="V6" s="510"/>
      <c r="W6" s="532" t="s">
        <v>103</v>
      </c>
      <c r="X6" s="533"/>
      <c r="Y6" s="533"/>
    </row>
    <row r="7" spans="1:25" s="8" customFormat="1" ht="16.5" customHeight="1">
      <c r="A7" s="497"/>
      <c r="B7" s="514"/>
      <c r="C7" s="514"/>
      <c r="D7" s="515"/>
      <c r="E7" s="507" t="s">
        <v>24</v>
      </c>
      <c r="F7" s="508"/>
      <c r="G7" s="508"/>
      <c r="H7" s="521" t="s">
        <v>100</v>
      </c>
      <c r="I7" s="522"/>
      <c r="J7" s="523"/>
      <c r="K7" s="522" t="s">
        <v>101</v>
      </c>
      <c r="L7" s="522"/>
      <c r="M7" s="523"/>
      <c r="N7" s="512"/>
      <c r="O7" s="512"/>
      <c r="P7" s="513"/>
      <c r="Q7" s="535"/>
      <c r="R7" s="536"/>
      <c r="S7" s="537"/>
      <c r="T7" s="511"/>
      <c r="U7" s="512"/>
      <c r="V7" s="513"/>
      <c r="W7" s="535"/>
      <c r="X7" s="536"/>
      <c r="Y7" s="536"/>
    </row>
    <row r="8" spans="1:25" s="8" customFormat="1" ht="27.75" customHeight="1" thickBot="1">
      <c r="A8" s="484" t="s">
        <v>0</v>
      </c>
      <c r="B8" s="135" t="s">
        <v>217</v>
      </c>
      <c r="C8" s="134" t="s">
        <v>218</v>
      </c>
      <c r="D8" s="144" t="s">
        <v>393</v>
      </c>
      <c r="E8" s="134" t="s">
        <v>217</v>
      </c>
      <c r="F8" s="134" t="s">
        <v>218</v>
      </c>
      <c r="G8" s="144" t="s">
        <v>393</v>
      </c>
      <c r="H8" s="145" t="s">
        <v>217</v>
      </c>
      <c r="I8" s="145" t="s">
        <v>218</v>
      </c>
      <c r="J8" s="144" t="s">
        <v>393</v>
      </c>
      <c r="K8" s="145" t="s">
        <v>217</v>
      </c>
      <c r="L8" s="145" t="s">
        <v>218</v>
      </c>
      <c r="M8" s="141" t="s">
        <v>393</v>
      </c>
      <c r="N8" s="146" t="s">
        <v>217</v>
      </c>
      <c r="O8" s="145" t="s">
        <v>218</v>
      </c>
      <c r="P8" s="144" t="s">
        <v>393</v>
      </c>
      <c r="Q8" s="145" t="s">
        <v>217</v>
      </c>
      <c r="R8" s="145" t="s">
        <v>218</v>
      </c>
      <c r="S8" s="144" t="s">
        <v>393</v>
      </c>
      <c r="T8" s="145" t="s">
        <v>217</v>
      </c>
      <c r="U8" s="145" t="s">
        <v>218</v>
      </c>
      <c r="V8" s="145" t="s">
        <v>230</v>
      </c>
      <c r="W8" s="145" t="s">
        <v>217</v>
      </c>
      <c r="X8" s="145" t="s">
        <v>218</v>
      </c>
      <c r="Y8" s="143" t="s">
        <v>219</v>
      </c>
    </row>
    <row r="9" spans="1:26" s="8" customFormat="1" ht="27.75" customHeight="1" thickBot="1">
      <c r="A9" s="484"/>
      <c r="B9" s="36" t="s">
        <v>19</v>
      </c>
      <c r="C9" s="37" t="s">
        <v>20</v>
      </c>
      <c r="D9" s="93" t="s">
        <v>31</v>
      </c>
      <c r="E9" s="37" t="s">
        <v>19</v>
      </c>
      <c r="F9" s="37" t="s">
        <v>20</v>
      </c>
      <c r="G9" s="93" t="s">
        <v>31</v>
      </c>
      <c r="H9" s="37" t="s">
        <v>19</v>
      </c>
      <c r="I9" s="37" t="s">
        <v>20</v>
      </c>
      <c r="J9" s="93" t="s">
        <v>31</v>
      </c>
      <c r="K9" s="37" t="s">
        <v>19</v>
      </c>
      <c r="L9" s="37" t="s">
        <v>20</v>
      </c>
      <c r="M9" s="96" t="s">
        <v>31</v>
      </c>
      <c r="N9" s="36" t="s">
        <v>19</v>
      </c>
      <c r="O9" s="37" t="s">
        <v>20</v>
      </c>
      <c r="P9" s="93" t="s">
        <v>31</v>
      </c>
      <c r="Q9" s="37" t="s">
        <v>19</v>
      </c>
      <c r="R9" s="37" t="s">
        <v>20</v>
      </c>
      <c r="S9" s="93" t="s">
        <v>31</v>
      </c>
      <c r="T9" s="37" t="s">
        <v>19</v>
      </c>
      <c r="U9" s="37" t="s">
        <v>20</v>
      </c>
      <c r="V9" s="37" t="s">
        <v>30</v>
      </c>
      <c r="W9" s="37" t="s">
        <v>19</v>
      </c>
      <c r="X9" s="37" t="s">
        <v>20</v>
      </c>
      <c r="Y9" s="94" t="s">
        <v>31</v>
      </c>
      <c r="Z9" s="10"/>
    </row>
    <row r="10" spans="1:25" s="10" customFormat="1" ht="33" customHeight="1">
      <c r="A10" s="140" t="s">
        <v>139</v>
      </c>
      <c r="B10" s="44">
        <v>73</v>
      </c>
      <c r="C10" s="44">
        <v>79</v>
      </c>
      <c r="D10" s="44">
        <v>11020</v>
      </c>
      <c r="E10" s="45">
        <v>124</v>
      </c>
      <c r="F10" s="45">
        <v>156</v>
      </c>
      <c r="G10" s="45">
        <v>18341</v>
      </c>
      <c r="H10" s="44">
        <v>29</v>
      </c>
      <c r="I10" s="44">
        <v>41</v>
      </c>
      <c r="J10" s="44">
        <v>12014</v>
      </c>
      <c r="K10" s="44">
        <v>95</v>
      </c>
      <c r="L10" s="44">
        <v>115</v>
      </c>
      <c r="M10" s="44">
        <v>6327</v>
      </c>
      <c r="N10" s="45">
        <v>12</v>
      </c>
      <c r="O10" s="45">
        <v>40</v>
      </c>
      <c r="P10" s="45">
        <v>36050</v>
      </c>
      <c r="Q10" s="44">
        <v>8</v>
      </c>
      <c r="R10" s="44">
        <v>14</v>
      </c>
      <c r="S10" s="44">
        <v>1509</v>
      </c>
      <c r="T10" s="44">
        <v>8</v>
      </c>
      <c r="U10" s="44">
        <v>18</v>
      </c>
      <c r="V10" s="44">
        <v>0.8015</v>
      </c>
      <c r="W10" s="1" t="s">
        <v>4</v>
      </c>
      <c r="X10" s="1" t="s">
        <v>4</v>
      </c>
      <c r="Y10" s="1" t="s">
        <v>4</v>
      </c>
    </row>
    <row r="11" spans="1:25" s="10" customFormat="1" ht="33" customHeight="1">
      <c r="A11" s="140" t="s">
        <v>140</v>
      </c>
      <c r="B11" s="44">
        <v>92</v>
      </c>
      <c r="C11" s="44">
        <v>92</v>
      </c>
      <c r="D11" s="44">
        <v>5395</v>
      </c>
      <c r="E11" s="45">
        <v>203</v>
      </c>
      <c r="F11" s="45">
        <v>236</v>
      </c>
      <c r="G11" s="45">
        <v>17729</v>
      </c>
      <c r="H11" s="44">
        <v>32</v>
      </c>
      <c r="I11" s="44">
        <v>34</v>
      </c>
      <c r="J11" s="44">
        <v>546</v>
      </c>
      <c r="K11" s="44">
        <v>171</v>
      </c>
      <c r="L11" s="44">
        <v>202</v>
      </c>
      <c r="M11" s="44">
        <v>17183</v>
      </c>
      <c r="N11" s="45">
        <v>18</v>
      </c>
      <c r="O11" s="45">
        <v>49</v>
      </c>
      <c r="P11" s="88" t="s">
        <v>28</v>
      </c>
      <c r="Q11" s="44">
        <v>1</v>
      </c>
      <c r="R11" s="44">
        <v>3</v>
      </c>
      <c r="S11" s="88" t="s">
        <v>28</v>
      </c>
      <c r="T11" s="44">
        <v>17</v>
      </c>
      <c r="U11" s="44">
        <v>45</v>
      </c>
      <c r="V11" s="88" t="s">
        <v>28</v>
      </c>
      <c r="W11" s="1" t="s">
        <v>4</v>
      </c>
      <c r="X11" s="1" t="s">
        <v>4</v>
      </c>
      <c r="Y11" s="1" t="s">
        <v>4</v>
      </c>
    </row>
    <row r="12" spans="1:25" s="10" customFormat="1" ht="33" customHeight="1">
      <c r="A12" s="140" t="s">
        <v>141</v>
      </c>
      <c r="B12" s="44">
        <v>20</v>
      </c>
      <c r="C12" s="44">
        <v>23</v>
      </c>
      <c r="D12" s="41">
        <v>5430</v>
      </c>
      <c r="E12" s="45">
        <v>181</v>
      </c>
      <c r="F12" s="45">
        <v>225</v>
      </c>
      <c r="G12" s="45">
        <v>39026</v>
      </c>
      <c r="H12" s="44">
        <v>28</v>
      </c>
      <c r="I12" s="44">
        <v>40</v>
      </c>
      <c r="J12" s="44">
        <v>2963</v>
      </c>
      <c r="K12" s="44">
        <v>153</v>
      </c>
      <c r="L12" s="44">
        <v>185</v>
      </c>
      <c r="M12" s="44">
        <v>36064</v>
      </c>
      <c r="N12" s="45">
        <v>9</v>
      </c>
      <c r="O12" s="45">
        <v>28</v>
      </c>
      <c r="P12" s="88" t="s">
        <v>28</v>
      </c>
      <c r="Q12" s="44">
        <v>3</v>
      </c>
      <c r="R12" s="44">
        <v>4</v>
      </c>
      <c r="S12" s="88" t="s">
        <v>28</v>
      </c>
      <c r="T12" s="44">
        <v>5</v>
      </c>
      <c r="U12" s="44">
        <v>16</v>
      </c>
      <c r="V12" s="88" t="s">
        <v>28</v>
      </c>
      <c r="W12" s="1" t="s">
        <v>4</v>
      </c>
      <c r="X12" s="1" t="s">
        <v>4</v>
      </c>
      <c r="Y12" s="1" t="s">
        <v>4</v>
      </c>
    </row>
    <row r="13" spans="1:25" s="10" customFormat="1" ht="33" customHeight="1">
      <c r="A13" s="140" t="s">
        <v>142</v>
      </c>
      <c r="B13" s="44">
        <v>34</v>
      </c>
      <c r="C13" s="44">
        <v>34</v>
      </c>
      <c r="D13" s="44">
        <v>25685</v>
      </c>
      <c r="E13" s="45">
        <v>121</v>
      </c>
      <c r="F13" s="45">
        <v>137</v>
      </c>
      <c r="G13" s="45">
        <v>10860</v>
      </c>
      <c r="H13" s="44">
        <v>39</v>
      </c>
      <c r="I13" s="44">
        <v>42</v>
      </c>
      <c r="J13" s="44">
        <v>1949</v>
      </c>
      <c r="K13" s="44">
        <v>82</v>
      </c>
      <c r="L13" s="44">
        <v>95</v>
      </c>
      <c r="M13" s="44">
        <v>8912</v>
      </c>
      <c r="N13" s="45">
        <v>14</v>
      </c>
      <c r="O13" s="45">
        <v>53</v>
      </c>
      <c r="P13" s="88" t="s">
        <v>28</v>
      </c>
      <c r="Q13" s="44">
        <v>12</v>
      </c>
      <c r="R13" s="44">
        <v>26</v>
      </c>
      <c r="S13" s="88" t="s">
        <v>28</v>
      </c>
      <c r="T13" s="44">
        <v>11</v>
      </c>
      <c r="U13" s="44">
        <v>15</v>
      </c>
      <c r="V13" s="88" t="s">
        <v>28</v>
      </c>
      <c r="W13" s="1" t="s">
        <v>4</v>
      </c>
      <c r="X13" s="1" t="s">
        <v>4</v>
      </c>
      <c r="Y13" s="1" t="s">
        <v>4</v>
      </c>
    </row>
    <row r="14" spans="1:25" s="10" customFormat="1" ht="33" customHeight="1">
      <c r="A14" s="140" t="s">
        <v>143</v>
      </c>
      <c r="B14" s="40">
        <v>41</v>
      </c>
      <c r="C14" s="40">
        <v>41</v>
      </c>
      <c r="D14" s="40">
        <v>5803</v>
      </c>
      <c r="E14" s="40">
        <v>120</v>
      </c>
      <c r="F14" s="40">
        <v>144</v>
      </c>
      <c r="G14" s="1">
        <v>8845</v>
      </c>
      <c r="H14" s="40">
        <v>36</v>
      </c>
      <c r="I14" s="40">
        <v>40</v>
      </c>
      <c r="J14" s="40">
        <v>1228</v>
      </c>
      <c r="K14" s="41">
        <v>84</v>
      </c>
      <c r="L14" s="41">
        <v>104</v>
      </c>
      <c r="M14" s="41">
        <v>7617</v>
      </c>
      <c r="N14" s="41">
        <v>5</v>
      </c>
      <c r="O14" s="41">
        <v>18</v>
      </c>
      <c r="P14" s="88" t="s">
        <v>28</v>
      </c>
      <c r="Q14" s="41">
        <v>4</v>
      </c>
      <c r="R14" s="41">
        <v>9</v>
      </c>
      <c r="S14" s="88" t="s">
        <v>28</v>
      </c>
      <c r="T14" s="41">
        <v>11</v>
      </c>
      <c r="U14" s="41">
        <v>37</v>
      </c>
      <c r="V14" s="88" t="s">
        <v>28</v>
      </c>
      <c r="W14" s="40">
        <v>3</v>
      </c>
      <c r="X14" s="40">
        <v>3</v>
      </c>
      <c r="Y14" s="1" t="s">
        <v>4</v>
      </c>
    </row>
    <row r="15" spans="1:25" s="10" customFormat="1" ht="33" customHeight="1">
      <c r="A15" s="140" t="s">
        <v>144</v>
      </c>
      <c r="B15" s="44">
        <v>38</v>
      </c>
      <c r="C15" s="44">
        <v>39</v>
      </c>
      <c r="D15" s="44">
        <v>2990</v>
      </c>
      <c r="E15" s="45">
        <v>146</v>
      </c>
      <c r="F15" s="45">
        <v>176</v>
      </c>
      <c r="G15" s="45">
        <v>13744</v>
      </c>
      <c r="H15" s="44">
        <v>35</v>
      </c>
      <c r="I15" s="44">
        <v>37</v>
      </c>
      <c r="J15" s="44">
        <v>3402</v>
      </c>
      <c r="K15" s="44">
        <v>111</v>
      </c>
      <c r="L15" s="44">
        <v>139</v>
      </c>
      <c r="M15" s="44">
        <v>10343</v>
      </c>
      <c r="N15" s="45">
        <v>4</v>
      </c>
      <c r="O15" s="45">
        <v>11</v>
      </c>
      <c r="P15" s="88" t="s">
        <v>28</v>
      </c>
      <c r="Q15" s="44">
        <v>13</v>
      </c>
      <c r="R15" s="44">
        <v>29</v>
      </c>
      <c r="S15" s="88" t="s">
        <v>28</v>
      </c>
      <c r="T15" s="44">
        <v>17</v>
      </c>
      <c r="U15" s="44">
        <v>68</v>
      </c>
      <c r="V15" s="88" t="s">
        <v>28</v>
      </c>
      <c r="W15" s="1" t="s">
        <v>4</v>
      </c>
      <c r="X15" s="1" t="s">
        <v>4</v>
      </c>
      <c r="Y15" s="1" t="s">
        <v>4</v>
      </c>
    </row>
    <row r="16" spans="1:25" s="10" customFormat="1" ht="33" customHeight="1" thickBot="1">
      <c r="A16" s="190" t="s">
        <v>145</v>
      </c>
      <c r="B16" s="92">
        <v>60</v>
      </c>
      <c r="C16" s="92">
        <v>60</v>
      </c>
      <c r="D16" s="92">
        <v>1659</v>
      </c>
      <c r="E16" s="191">
        <v>156</v>
      </c>
      <c r="F16" s="191">
        <v>198</v>
      </c>
      <c r="G16" s="191">
        <v>55721</v>
      </c>
      <c r="H16" s="92">
        <v>40</v>
      </c>
      <c r="I16" s="92">
        <v>46</v>
      </c>
      <c r="J16" s="92">
        <v>48288</v>
      </c>
      <c r="K16" s="92">
        <v>116</v>
      </c>
      <c r="L16" s="92">
        <v>152</v>
      </c>
      <c r="M16" s="92">
        <v>7433</v>
      </c>
      <c r="N16" s="191">
        <v>2</v>
      </c>
      <c r="O16" s="191">
        <v>5</v>
      </c>
      <c r="P16" s="181" t="s">
        <v>28</v>
      </c>
      <c r="Q16" s="92">
        <v>5</v>
      </c>
      <c r="R16" s="92">
        <v>15</v>
      </c>
      <c r="S16" s="181" t="s">
        <v>28</v>
      </c>
      <c r="T16" s="92">
        <v>21</v>
      </c>
      <c r="U16" s="92">
        <v>72</v>
      </c>
      <c r="V16" s="181" t="s">
        <v>28</v>
      </c>
      <c r="W16" s="142" t="s">
        <v>4</v>
      </c>
      <c r="X16" s="142" t="s">
        <v>4</v>
      </c>
      <c r="Y16" s="142" t="s">
        <v>4</v>
      </c>
    </row>
    <row r="17" s="10" customFormat="1" ht="15" customHeight="1" thickBot="1"/>
    <row r="18" spans="1:25" s="8" customFormat="1" ht="31.5" customHeight="1" thickBot="1">
      <c r="A18" s="497" t="s">
        <v>216</v>
      </c>
      <c r="B18" s="353" t="s">
        <v>231</v>
      </c>
      <c r="C18" s="353"/>
      <c r="D18" s="354"/>
      <c r="E18" s="362" t="s">
        <v>394</v>
      </c>
      <c r="F18" s="526"/>
      <c r="G18" s="526"/>
      <c r="H18" s="526"/>
      <c r="I18" s="526"/>
      <c r="J18" s="526"/>
      <c r="K18" s="526"/>
      <c r="L18" s="526"/>
      <c r="M18" s="527"/>
      <c r="N18" s="524" t="s">
        <v>232</v>
      </c>
      <c r="O18" s="524"/>
      <c r="P18" s="525"/>
      <c r="Q18" s="352" t="s">
        <v>233</v>
      </c>
      <c r="R18" s="353"/>
      <c r="S18" s="354"/>
      <c r="T18" s="362" t="s">
        <v>234</v>
      </c>
      <c r="U18" s="526"/>
      <c r="V18" s="360"/>
      <c r="W18" s="362" t="s">
        <v>235</v>
      </c>
      <c r="X18" s="526"/>
      <c r="Y18" s="526"/>
    </row>
    <row r="19" spans="1:25" ht="16.5" customHeight="1" thickBot="1">
      <c r="A19" s="497"/>
      <c r="B19" s="514" t="s">
        <v>99</v>
      </c>
      <c r="C19" s="514"/>
      <c r="D19" s="515"/>
      <c r="E19" s="516" t="s">
        <v>133</v>
      </c>
      <c r="F19" s="517"/>
      <c r="G19" s="517"/>
      <c r="H19" s="518" t="s">
        <v>228</v>
      </c>
      <c r="I19" s="519"/>
      <c r="J19" s="520"/>
      <c r="K19" s="519" t="s">
        <v>229</v>
      </c>
      <c r="L19" s="519"/>
      <c r="M19" s="520"/>
      <c r="N19" s="482" t="s">
        <v>236</v>
      </c>
      <c r="O19" s="482"/>
      <c r="P19" s="510"/>
      <c r="Q19" s="532" t="s">
        <v>21</v>
      </c>
      <c r="R19" s="533"/>
      <c r="S19" s="534"/>
      <c r="T19" s="509" t="s">
        <v>102</v>
      </c>
      <c r="U19" s="482"/>
      <c r="V19" s="510"/>
      <c r="W19" s="532" t="s">
        <v>103</v>
      </c>
      <c r="X19" s="533"/>
      <c r="Y19" s="533"/>
    </row>
    <row r="20" spans="1:25" ht="16.5" customHeight="1">
      <c r="A20" s="497"/>
      <c r="B20" s="514"/>
      <c r="C20" s="514"/>
      <c r="D20" s="515"/>
      <c r="E20" s="507" t="s">
        <v>24</v>
      </c>
      <c r="F20" s="508"/>
      <c r="G20" s="508"/>
      <c r="H20" s="521" t="s">
        <v>100</v>
      </c>
      <c r="I20" s="522"/>
      <c r="J20" s="523"/>
      <c r="K20" s="522" t="s">
        <v>101</v>
      </c>
      <c r="L20" s="522"/>
      <c r="M20" s="523"/>
      <c r="N20" s="512"/>
      <c r="O20" s="512"/>
      <c r="P20" s="513"/>
      <c r="Q20" s="535"/>
      <c r="R20" s="536"/>
      <c r="S20" s="537"/>
      <c r="T20" s="511"/>
      <c r="U20" s="512"/>
      <c r="V20" s="513"/>
      <c r="W20" s="535"/>
      <c r="X20" s="536"/>
      <c r="Y20" s="536"/>
    </row>
    <row r="21" spans="1:25" ht="24.75" customHeight="1" thickBot="1">
      <c r="A21" s="484" t="s">
        <v>0</v>
      </c>
      <c r="B21" s="135" t="s">
        <v>217</v>
      </c>
      <c r="C21" s="134" t="s">
        <v>218</v>
      </c>
      <c r="D21" s="144" t="s">
        <v>219</v>
      </c>
      <c r="E21" s="134" t="s">
        <v>217</v>
      </c>
      <c r="F21" s="134" t="s">
        <v>218</v>
      </c>
      <c r="G21" s="144" t="s">
        <v>219</v>
      </c>
      <c r="H21" s="145" t="s">
        <v>217</v>
      </c>
      <c r="I21" s="145" t="s">
        <v>218</v>
      </c>
      <c r="J21" s="144" t="s">
        <v>219</v>
      </c>
      <c r="K21" s="145" t="s">
        <v>217</v>
      </c>
      <c r="L21" s="145" t="s">
        <v>218</v>
      </c>
      <c r="M21" s="141" t="s">
        <v>219</v>
      </c>
      <c r="N21" s="146" t="s">
        <v>217</v>
      </c>
      <c r="O21" s="145" t="s">
        <v>218</v>
      </c>
      <c r="P21" s="144" t="s">
        <v>219</v>
      </c>
      <c r="Q21" s="145" t="s">
        <v>217</v>
      </c>
      <c r="R21" s="145" t="s">
        <v>218</v>
      </c>
      <c r="S21" s="144" t="s">
        <v>219</v>
      </c>
      <c r="T21" s="145" t="s">
        <v>217</v>
      </c>
      <c r="U21" s="145" t="s">
        <v>218</v>
      </c>
      <c r="V21" s="145" t="s">
        <v>230</v>
      </c>
      <c r="W21" s="145" t="s">
        <v>217</v>
      </c>
      <c r="X21" s="145" t="s">
        <v>218</v>
      </c>
      <c r="Y21" s="143" t="s">
        <v>219</v>
      </c>
    </row>
    <row r="22" spans="1:25" ht="24.75" customHeight="1" thickBot="1">
      <c r="A22" s="484"/>
      <c r="B22" s="36" t="s">
        <v>19</v>
      </c>
      <c r="C22" s="37" t="s">
        <v>20</v>
      </c>
      <c r="D22" s="93" t="s">
        <v>31</v>
      </c>
      <c r="E22" s="37" t="s">
        <v>19</v>
      </c>
      <c r="F22" s="37" t="s">
        <v>20</v>
      </c>
      <c r="G22" s="93" t="s">
        <v>31</v>
      </c>
      <c r="H22" s="37" t="s">
        <v>19</v>
      </c>
      <c r="I22" s="37" t="s">
        <v>20</v>
      </c>
      <c r="J22" s="93" t="s">
        <v>31</v>
      </c>
      <c r="K22" s="37" t="s">
        <v>19</v>
      </c>
      <c r="L22" s="37" t="s">
        <v>20</v>
      </c>
      <c r="M22" s="96" t="s">
        <v>31</v>
      </c>
      <c r="N22" s="36" t="s">
        <v>19</v>
      </c>
      <c r="O22" s="37" t="s">
        <v>20</v>
      </c>
      <c r="P22" s="93" t="s">
        <v>31</v>
      </c>
      <c r="Q22" s="37" t="s">
        <v>19</v>
      </c>
      <c r="R22" s="37" t="s">
        <v>20</v>
      </c>
      <c r="S22" s="93" t="s">
        <v>31</v>
      </c>
      <c r="T22" s="37" t="s">
        <v>19</v>
      </c>
      <c r="U22" s="37" t="s">
        <v>20</v>
      </c>
      <c r="V22" s="37" t="s">
        <v>30</v>
      </c>
      <c r="W22" s="37" t="s">
        <v>19</v>
      </c>
      <c r="X22" s="37" t="s">
        <v>20</v>
      </c>
      <c r="Y22" s="94" t="s">
        <v>31</v>
      </c>
    </row>
    <row r="23" spans="1:25" ht="33" customHeight="1">
      <c r="A23" s="140" t="s">
        <v>146</v>
      </c>
      <c r="B23" s="180">
        <v>91</v>
      </c>
      <c r="C23" s="44">
        <v>91</v>
      </c>
      <c r="D23" s="44">
        <v>5089</v>
      </c>
      <c r="E23" s="45">
        <v>148</v>
      </c>
      <c r="F23" s="45">
        <v>163</v>
      </c>
      <c r="G23" s="45">
        <v>17438</v>
      </c>
      <c r="H23" s="44">
        <v>96</v>
      </c>
      <c r="I23" s="44">
        <v>103</v>
      </c>
      <c r="J23" s="44">
        <v>13220</v>
      </c>
      <c r="K23" s="44">
        <v>52</v>
      </c>
      <c r="L23" s="44">
        <v>60</v>
      </c>
      <c r="M23" s="44">
        <v>4218</v>
      </c>
      <c r="N23" s="45">
        <v>2</v>
      </c>
      <c r="O23" s="45">
        <v>5</v>
      </c>
      <c r="P23" s="88" t="s">
        <v>28</v>
      </c>
      <c r="Q23" s="44">
        <v>8</v>
      </c>
      <c r="R23" s="44">
        <v>22</v>
      </c>
      <c r="S23" s="88" t="s">
        <v>28</v>
      </c>
      <c r="T23" s="44">
        <v>11</v>
      </c>
      <c r="U23" s="44">
        <v>47</v>
      </c>
      <c r="V23" s="88" t="s">
        <v>28</v>
      </c>
      <c r="W23" s="1" t="s">
        <v>4</v>
      </c>
      <c r="X23" s="1" t="s">
        <v>4</v>
      </c>
      <c r="Y23" s="1" t="s">
        <v>4</v>
      </c>
    </row>
    <row r="24" spans="1:25" ht="33" customHeight="1">
      <c r="A24" s="140" t="s">
        <v>260</v>
      </c>
      <c r="B24" s="44">
        <v>20</v>
      </c>
      <c r="C24" s="44">
        <v>20</v>
      </c>
      <c r="D24" s="44">
        <f>4840171/1000</f>
        <v>4840.171</v>
      </c>
      <c r="E24" s="45">
        <v>144</v>
      </c>
      <c r="F24" s="45">
        <v>156</v>
      </c>
      <c r="G24" s="45">
        <f>155404162/1000</f>
        <v>155404.162</v>
      </c>
      <c r="H24" s="44">
        <v>105</v>
      </c>
      <c r="I24" s="44">
        <v>106</v>
      </c>
      <c r="J24" s="44">
        <f>128662/1000</f>
        <v>128.662</v>
      </c>
      <c r="K24" s="44">
        <v>39</v>
      </c>
      <c r="L24" s="44">
        <v>50</v>
      </c>
      <c r="M24" s="44">
        <f>155275500/1000</f>
        <v>155275.5</v>
      </c>
      <c r="N24" s="45">
        <v>2</v>
      </c>
      <c r="O24" s="45">
        <v>7</v>
      </c>
      <c r="P24" s="88" t="s">
        <v>317</v>
      </c>
      <c r="Q24" s="44">
        <v>13</v>
      </c>
      <c r="R24" s="44">
        <v>33</v>
      </c>
      <c r="S24" s="88" t="s">
        <v>317</v>
      </c>
      <c r="T24" s="44">
        <v>28</v>
      </c>
      <c r="U24" s="44">
        <v>81</v>
      </c>
      <c r="V24" s="88" t="s">
        <v>317</v>
      </c>
      <c r="W24" s="1">
        <v>1</v>
      </c>
      <c r="X24" s="1">
        <v>1</v>
      </c>
      <c r="Y24" s="1">
        <f>13650/1000</f>
        <v>13.65</v>
      </c>
    </row>
    <row r="25" spans="1:32" ht="33" customHeight="1" thickBot="1">
      <c r="A25" s="136" t="s">
        <v>484</v>
      </c>
      <c r="B25" s="46">
        <v>61</v>
      </c>
      <c r="C25" s="46">
        <v>61</v>
      </c>
      <c r="D25" s="46">
        <v>2281</v>
      </c>
      <c r="E25" s="253">
        <f>SUM(H25,K25)</f>
        <v>154</v>
      </c>
      <c r="F25" s="253">
        <f>SUM(I25,L25)</f>
        <v>164</v>
      </c>
      <c r="G25" s="253">
        <f>5280108/1000</f>
        <v>5280.108</v>
      </c>
      <c r="H25" s="46">
        <v>132</v>
      </c>
      <c r="I25" s="46">
        <v>137</v>
      </c>
      <c r="J25" s="46">
        <v>1580</v>
      </c>
      <c r="K25" s="46">
        <v>22</v>
      </c>
      <c r="L25" s="46">
        <v>27</v>
      </c>
      <c r="M25" s="46">
        <v>3700</v>
      </c>
      <c r="N25" s="47">
        <v>1</v>
      </c>
      <c r="O25" s="47">
        <v>9</v>
      </c>
      <c r="P25" s="181" t="s">
        <v>28</v>
      </c>
      <c r="Q25" s="181">
        <v>17</v>
      </c>
      <c r="R25" s="92">
        <v>87</v>
      </c>
      <c r="S25" s="181" t="s">
        <v>28</v>
      </c>
      <c r="T25" s="92">
        <v>9</v>
      </c>
      <c r="U25" s="181">
        <v>22</v>
      </c>
      <c r="V25" s="181" t="s">
        <v>28</v>
      </c>
      <c r="W25" s="188" t="s">
        <v>4</v>
      </c>
      <c r="X25" s="188" t="s">
        <v>4</v>
      </c>
      <c r="Y25" s="181" t="s">
        <v>4</v>
      </c>
      <c r="Z25" s="1"/>
      <c r="AA25" s="1"/>
      <c r="AB25" s="1"/>
      <c r="AC25" s="252"/>
      <c r="AD25" s="252"/>
      <c r="AE25" s="252"/>
      <c r="AF25" s="252"/>
    </row>
    <row r="36" spans="9:10" ht="12.75">
      <c r="I36" s="244"/>
      <c r="J36" s="244"/>
    </row>
    <row r="37" spans="9:10" ht="12.75">
      <c r="I37" s="244"/>
      <c r="J37" s="244"/>
    </row>
    <row r="38" spans="9:10" ht="12.75">
      <c r="I38" s="244"/>
      <c r="J38" s="244"/>
    </row>
  </sheetData>
  <sheetProtection selectLockedCells="1" selectUnlockedCells="1"/>
  <mergeCells count="41">
    <mergeCell ref="T18:V18"/>
    <mergeCell ref="N6:P7"/>
    <mergeCell ref="W18:Y18"/>
    <mergeCell ref="Q19:S20"/>
    <mergeCell ref="T4:V5"/>
    <mergeCell ref="W19:Y20"/>
    <mergeCell ref="W4:Y5"/>
    <mergeCell ref="W6:Y7"/>
    <mergeCell ref="Q4:S5"/>
    <mergeCell ref="Q6:S7"/>
    <mergeCell ref="Q18:S18"/>
    <mergeCell ref="K20:M20"/>
    <mergeCell ref="A2:M2"/>
    <mergeCell ref="N2:Y2"/>
    <mergeCell ref="A4:A7"/>
    <mergeCell ref="B4:D5"/>
    <mergeCell ref="E4:M4"/>
    <mergeCell ref="T6:V7"/>
    <mergeCell ref="K6:M6"/>
    <mergeCell ref="N4:P5"/>
    <mergeCell ref="E5:M5"/>
    <mergeCell ref="A18:A20"/>
    <mergeCell ref="K19:M19"/>
    <mergeCell ref="H7:J7"/>
    <mergeCell ref="N19:P20"/>
    <mergeCell ref="E20:G20"/>
    <mergeCell ref="K7:M7"/>
    <mergeCell ref="B18:D18"/>
    <mergeCell ref="N18:P18"/>
    <mergeCell ref="E18:M18"/>
    <mergeCell ref="H20:J20"/>
    <mergeCell ref="E7:G7"/>
    <mergeCell ref="T19:V20"/>
    <mergeCell ref="A21:A22"/>
    <mergeCell ref="B19:D20"/>
    <mergeCell ref="E19:G19"/>
    <mergeCell ref="B6:D7"/>
    <mergeCell ref="E6:G6"/>
    <mergeCell ref="H6:J6"/>
    <mergeCell ref="H19:J19"/>
    <mergeCell ref="A8:A9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  <ignoredErrors>
    <ignoredError sqref="D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view="pageBreakPreview" zoomScale="60" zoomScaleNormal="120" zoomScalePageLayoutView="0" workbookViewId="0" topLeftCell="A1">
      <selection activeCell="AH8" sqref="AH8"/>
    </sheetView>
  </sheetViews>
  <sheetFormatPr defaultColWidth="9.00390625" defaultRowHeight="15" customHeight="1"/>
  <cols>
    <col min="1" max="1" width="15.625" style="14" customWidth="1"/>
    <col min="2" max="4" width="13.625" style="14" customWidth="1"/>
    <col min="5" max="5" width="18.625" style="14" customWidth="1"/>
    <col min="6" max="6" width="16.625" style="14" customWidth="1"/>
    <col min="7" max="10" width="14.625" style="14" customWidth="1"/>
    <col min="11" max="16384" width="9.00390625" style="14" customWidth="1"/>
  </cols>
  <sheetData>
    <row r="1" spans="1:10" ht="18" customHeight="1">
      <c r="A1" s="14" t="s">
        <v>405</v>
      </c>
      <c r="J1" s="15" t="s">
        <v>90</v>
      </c>
    </row>
    <row r="2" spans="1:10" s="12" customFormat="1" ht="24.75" customHeight="1">
      <c r="A2" s="344" t="s">
        <v>494</v>
      </c>
      <c r="B2" s="344"/>
      <c r="C2" s="344"/>
      <c r="D2" s="344"/>
      <c r="E2" s="344"/>
      <c r="F2" s="344" t="s">
        <v>107</v>
      </c>
      <c r="G2" s="344"/>
      <c r="H2" s="344"/>
      <c r="I2" s="344"/>
      <c r="J2" s="344"/>
    </row>
    <row r="3" spans="1:10" ht="15" customHeight="1" thickBot="1">
      <c r="A3" s="18"/>
      <c r="B3" s="18"/>
      <c r="C3" s="18"/>
      <c r="D3" s="18"/>
      <c r="E3" s="18"/>
      <c r="F3" s="18"/>
      <c r="G3" s="48"/>
      <c r="H3" s="18"/>
      <c r="I3" s="18"/>
      <c r="J3" s="18"/>
    </row>
    <row r="4" spans="1:10" s="30" customFormat="1" ht="37.5" customHeight="1" thickBot="1">
      <c r="A4" s="540" t="s">
        <v>243</v>
      </c>
      <c r="B4" s="541" t="s">
        <v>403</v>
      </c>
      <c r="C4" s="542"/>
      <c r="D4" s="542"/>
      <c r="E4" s="542"/>
      <c r="F4" s="542" t="s">
        <v>35</v>
      </c>
      <c r="G4" s="543"/>
      <c r="H4" s="542" t="s">
        <v>404</v>
      </c>
      <c r="I4" s="542"/>
      <c r="J4" s="542"/>
    </row>
    <row r="5" spans="1:10" s="30" customFormat="1" ht="37.5" customHeight="1">
      <c r="A5" s="540"/>
      <c r="B5" s="147" t="s">
        <v>238</v>
      </c>
      <c r="C5" s="148" t="s">
        <v>244</v>
      </c>
      <c r="D5" s="149" t="s">
        <v>239</v>
      </c>
      <c r="E5" s="150" t="s">
        <v>245</v>
      </c>
      <c r="F5" s="148" t="s">
        <v>246</v>
      </c>
      <c r="G5" s="149" t="s">
        <v>240</v>
      </c>
      <c r="H5" s="151" t="s">
        <v>238</v>
      </c>
      <c r="I5" s="152" t="s">
        <v>241</v>
      </c>
      <c r="J5" s="49" t="s">
        <v>242</v>
      </c>
    </row>
    <row r="6" spans="1:10" s="51" customFormat="1" ht="45" customHeight="1" thickBot="1">
      <c r="A6" s="20" t="s">
        <v>0</v>
      </c>
      <c r="B6" s="50" t="s">
        <v>2</v>
      </c>
      <c r="C6" s="22" t="s">
        <v>104</v>
      </c>
      <c r="D6" s="22" t="s">
        <v>105</v>
      </c>
      <c r="E6" s="21" t="s">
        <v>237</v>
      </c>
      <c r="F6" s="22" t="s">
        <v>106</v>
      </c>
      <c r="G6" s="22" t="s">
        <v>7</v>
      </c>
      <c r="H6" s="22" t="s">
        <v>2</v>
      </c>
      <c r="I6" s="21" t="s">
        <v>36</v>
      </c>
      <c r="J6" s="7" t="s">
        <v>37</v>
      </c>
    </row>
    <row r="7" spans="1:10" s="19" customFormat="1" ht="39" customHeight="1">
      <c r="A7" s="153" t="s">
        <v>395</v>
      </c>
      <c r="B7" s="52">
        <f>SUM(C7:G7)</f>
        <v>9202</v>
      </c>
      <c r="C7" s="53">
        <v>9183</v>
      </c>
      <c r="D7" s="53">
        <v>14</v>
      </c>
      <c r="E7" s="33">
        <v>2</v>
      </c>
      <c r="F7" s="33">
        <v>2</v>
      </c>
      <c r="G7" s="33">
        <v>1</v>
      </c>
      <c r="H7" s="33">
        <f>I7+J7</f>
        <v>12397</v>
      </c>
      <c r="I7" s="33">
        <v>264</v>
      </c>
      <c r="J7" s="33">
        <v>12133</v>
      </c>
    </row>
    <row r="8" spans="1:10" s="19" customFormat="1" ht="39" customHeight="1">
      <c r="A8" s="153" t="s">
        <v>396</v>
      </c>
      <c r="B8" s="52">
        <f aca="true" t="shared" si="0" ref="B8:B16">SUM(C8:G8)</f>
        <v>11318</v>
      </c>
      <c r="C8" s="53">
        <v>11291</v>
      </c>
      <c r="D8" s="53">
        <v>16</v>
      </c>
      <c r="E8" s="53">
        <v>7</v>
      </c>
      <c r="F8" s="33">
        <v>2</v>
      </c>
      <c r="G8" s="33">
        <v>2</v>
      </c>
      <c r="H8" s="33">
        <f aca="true" t="shared" si="1" ref="H8:H16">I8+J8</f>
        <v>14883</v>
      </c>
      <c r="I8" s="33">
        <v>178</v>
      </c>
      <c r="J8" s="33">
        <v>14705</v>
      </c>
    </row>
    <row r="9" spans="1:10" s="19" customFormat="1" ht="39" customHeight="1">
      <c r="A9" s="153" t="s">
        <v>397</v>
      </c>
      <c r="B9" s="52">
        <f t="shared" si="0"/>
        <v>13649</v>
      </c>
      <c r="C9" s="53">
        <v>13616</v>
      </c>
      <c r="D9" s="53">
        <v>18</v>
      </c>
      <c r="E9" s="33">
        <v>14</v>
      </c>
      <c r="F9" s="33">
        <v>1</v>
      </c>
      <c r="G9" s="33" t="s">
        <v>4</v>
      </c>
      <c r="H9" s="33">
        <f t="shared" si="1"/>
        <v>17861</v>
      </c>
      <c r="I9" s="33">
        <v>145</v>
      </c>
      <c r="J9" s="33">
        <v>17716</v>
      </c>
    </row>
    <row r="10" spans="1:10" s="19" customFormat="1" ht="39" customHeight="1">
      <c r="A10" s="153" t="s">
        <v>398</v>
      </c>
      <c r="B10" s="52">
        <f t="shared" si="0"/>
        <v>15487</v>
      </c>
      <c r="C10" s="53">
        <v>15375</v>
      </c>
      <c r="D10" s="53">
        <v>35</v>
      </c>
      <c r="E10" s="53">
        <v>52</v>
      </c>
      <c r="F10" s="33">
        <v>10</v>
      </c>
      <c r="G10" s="33">
        <v>15</v>
      </c>
      <c r="H10" s="33">
        <f t="shared" si="1"/>
        <v>20316</v>
      </c>
      <c r="I10" s="53">
        <v>131</v>
      </c>
      <c r="J10" s="53">
        <v>20185</v>
      </c>
    </row>
    <row r="11" spans="1:10" ht="39" customHeight="1">
      <c r="A11" s="153" t="s">
        <v>399</v>
      </c>
      <c r="B11" s="52">
        <f t="shared" si="0"/>
        <v>18432</v>
      </c>
      <c r="C11" s="53">
        <v>18261</v>
      </c>
      <c r="D11" s="53">
        <v>46</v>
      </c>
      <c r="E11" s="33">
        <v>71</v>
      </c>
      <c r="F11" s="33">
        <v>15</v>
      </c>
      <c r="G11" s="33">
        <v>39</v>
      </c>
      <c r="H11" s="33">
        <f t="shared" si="1"/>
        <v>24028</v>
      </c>
      <c r="I11" s="53">
        <v>138</v>
      </c>
      <c r="J11" s="53">
        <v>23890</v>
      </c>
    </row>
    <row r="12" spans="1:10" ht="39" customHeight="1">
      <c r="A12" s="153" t="s">
        <v>400</v>
      </c>
      <c r="B12" s="52">
        <f t="shared" si="0"/>
        <v>22713</v>
      </c>
      <c r="C12" s="53">
        <v>22411</v>
      </c>
      <c r="D12" s="53">
        <v>58</v>
      </c>
      <c r="E12" s="33">
        <v>119</v>
      </c>
      <c r="F12" s="33">
        <v>36</v>
      </c>
      <c r="G12" s="33">
        <v>89</v>
      </c>
      <c r="H12" s="33">
        <f t="shared" si="1"/>
        <v>29701</v>
      </c>
      <c r="I12" s="53">
        <v>125</v>
      </c>
      <c r="J12" s="53">
        <v>29576</v>
      </c>
    </row>
    <row r="13" spans="1:10" ht="39" customHeight="1">
      <c r="A13" s="153" t="s">
        <v>401</v>
      </c>
      <c r="B13" s="52">
        <f t="shared" si="0"/>
        <v>23954</v>
      </c>
      <c r="C13" s="53">
        <v>23594</v>
      </c>
      <c r="D13" s="53">
        <v>79</v>
      </c>
      <c r="E13" s="53">
        <v>134</v>
      </c>
      <c r="F13" s="33">
        <v>53</v>
      </c>
      <c r="G13" s="33">
        <v>94</v>
      </c>
      <c r="H13" s="33">
        <f t="shared" si="1"/>
        <v>31318</v>
      </c>
      <c r="I13" s="53">
        <v>119</v>
      </c>
      <c r="J13" s="53">
        <v>31199</v>
      </c>
    </row>
    <row r="14" spans="1:10" ht="39" customHeight="1">
      <c r="A14" s="153" t="s">
        <v>402</v>
      </c>
      <c r="B14" s="52">
        <f t="shared" si="0"/>
        <v>26660</v>
      </c>
      <c r="C14" s="53">
        <v>26249</v>
      </c>
      <c r="D14" s="53">
        <v>87</v>
      </c>
      <c r="E14" s="33">
        <v>179</v>
      </c>
      <c r="F14" s="33">
        <v>56</v>
      </c>
      <c r="G14" s="33">
        <v>89</v>
      </c>
      <c r="H14" s="33">
        <f t="shared" si="1"/>
        <v>35210</v>
      </c>
      <c r="I14" s="53">
        <v>118</v>
      </c>
      <c r="J14" s="53">
        <v>35092</v>
      </c>
    </row>
    <row r="15" spans="1:10" ht="39" customHeight="1">
      <c r="A15" s="153" t="s">
        <v>262</v>
      </c>
      <c r="B15" s="52">
        <f t="shared" si="0"/>
        <v>29554</v>
      </c>
      <c r="C15" s="53">
        <v>29113</v>
      </c>
      <c r="D15" s="53">
        <v>76</v>
      </c>
      <c r="E15" s="53">
        <v>234</v>
      </c>
      <c r="F15" s="33">
        <v>37</v>
      </c>
      <c r="G15" s="33">
        <v>94</v>
      </c>
      <c r="H15" s="33">
        <f t="shared" si="1"/>
        <v>38824</v>
      </c>
      <c r="I15" s="53">
        <v>123</v>
      </c>
      <c r="J15" s="53">
        <v>38701</v>
      </c>
    </row>
    <row r="16" spans="1:10" s="19" customFormat="1" ht="39" customHeight="1" thickBot="1">
      <c r="A16" s="235" t="s">
        <v>485</v>
      </c>
      <c r="B16" s="256">
        <f t="shared" si="0"/>
        <v>31923</v>
      </c>
      <c r="C16" s="255">
        <v>31392</v>
      </c>
      <c r="D16" s="255">
        <v>95</v>
      </c>
      <c r="E16" s="236">
        <v>278</v>
      </c>
      <c r="F16" s="236">
        <v>45</v>
      </c>
      <c r="G16" s="236">
        <v>113</v>
      </c>
      <c r="H16" s="236">
        <f t="shared" si="1"/>
        <v>41618</v>
      </c>
      <c r="I16" s="236">
        <v>118</v>
      </c>
      <c r="J16" s="236">
        <v>41500</v>
      </c>
    </row>
    <row r="17" spans="1:6" ht="15" customHeight="1">
      <c r="A17" s="257" t="s">
        <v>495</v>
      </c>
      <c r="F17" s="14" t="s">
        <v>501</v>
      </c>
    </row>
    <row r="18" spans="1:6" ht="15" customHeight="1">
      <c r="A18" s="539" t="s">
        <v>503</v>
      </c>
      <c r="B18" s="539"/>
      <c r="C18" s="539"/>
      <c r="D18" s="539"/>
      <c r="E18" s="539"/>
      <c r="F18" s="54" t="s">
        <v>497</v>
      </c>
    </row>
    <row r="19" spans="1:6" ht="15" customHeight="1">
      <c r="A19" s="539" t="s">
        <v>502</v>
      </c>
      <c r="B19" s="539"/>
      <c r="C19" s="539"/>
      <c r="D19" s="539"/>
      <c r="E19" s="539"/>
      <c r="F19" s="14" t="s">
        <v>496</v>
      </c>
    </row>
    <row r="20" spans="1:6" ht="15" customHeight="1">
      <c r="A20" s="539" t="s">
        <v>508</v>
      </c>
      <c r="B20" s="539"/>
      <c r="C20" s="539"/>
      <c r="D20" s="539"/>
      <c r="E20" s="539"/>
      <c r="F20" s="54" t="s">
        <v>498</v>
      </c>
    </row>
  </sheetData>
  <sheetProtection selectLockedCells="1" selectUnlockedCells="1"/>
  <mergeCells count="9">
    <mergeCell ref="A19:E19"/>
    <mergeCell ref="A20:E20"/>
    <mergeCell ref="A18:E18"/>
    <mergeCell ref="A2:E2"/>
    <mergeCell ref="F2:J2"/>
    <mergeCell ref="A4:A5"/>
    <mergeCell ref="B4:E4"/>
    <mergeCell ref="H4:J4"/>
    <mergeCell ref="F4:G4"/>
  </mergeCells>
  <printOptions horizontalCentered="1"/>
  <pageMargins left="1.1811023622047245" right="1.1811023622047245" top="1.5748031496062993" bottom="1.535433070866142" header="0.5118110236220472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簡呈澔</cp:lastModifiedBy>
  <cp:lastPrinted>2016-09-20T04:04:24Z</cp:lastPrinted>
  <dcterms:created xsi:type="dcterms:W3CDTF">2012-10-24T07:27:32Z</dcterms:created>
  <dcterms:modified xsi:type="dcterms:W3CDTF">2016-09-30T12:47:15Z</dcterms:modified>
  <cp:category/>
  <cp:version/>
  <cp:contentType/>
  <cp:contentStatus/>
</cp:coreProperties>
</file>