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Default Extension="vml" ContentType="application/vnd.openxmlformats-officedocument.vmlDrawing"/>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720" windowWidth="15315" windowHeight="3540" tabRatio="693" activeTab="0"/>
  </bookViews>
  <sheets>
    <sheet name="11-1、各級人民團體數及會員數" sheetId="1" r:id="rId1"/>
    <sheet name="11-2、宗教教務概況" sheetId="2" r:id="rId2"/>
    <sheet name="11-3、宗教社會服務概況" sheetId="3" r:id="rId3"/>
    <sheet name="11-3、宗教社會服務概況 (續1)" sheetId="4" r:id="rId4"/>
    <sheet name="11-4、合作社概況" sheetId="5" r:id="rId5"/>
    <sheet name="11-5、推行社區發展工作成果" sheetId="6" r:id="rId6"/>
    <sheet name="11-6、身心障礙人數" sheetId="7" r:id="rId7"/>
    <sheet name="11-6、身心障礙人數 (續1)" sheetId="8" r:id="rId8"/>
    <sheet name="11-6、身心障礙人數 (續2)" sheetId="9" r:id="rId9"/>
    <sheet name="11-7、身心障礙福利服務概況" sheetId="10" r:id="rId10"/>
    <sheet name="11-8、低收入戶人數及生活扶助" sheetId="11" r:id="rId11"/>
    <sheet name="11-8、低收入戶人數及生活扶助 (續)" sheetId="12" r:id="rId12"/>
    <sheet name="11-9、中低收入戶人數及生活扶助" sheetId="13" r:id="rId13"/>
    <sheet name="11-10、中低收入老人生活津貼與老農津貼" sheetId="14" r:id="rId14"/>
    <sheet name="11-10、中低收入老人生活津貼與老農津貼 (續)" sheetId="15" r:id="rId15"/>
    <sheet name="11-11、辦理社會救助醫療補助概況" sheetId="16" r:id="rId16"/>
    <sheet name="11-12、辦理急難救助概況" sheetId="17" r:id="rId17"/>
    <sheet name="11-12、辦理急難救助概況 (續)" sheetId="18" r:id="rId18"/>
    <sheet name="11-13、遭受災害救助情形" sheetId="19" r:id="rId19"/>
    <sheet name="11-14、遊民人數及處理情形" sheetId="20" r:id="rId20"/>
    <sheet name="11-15、老人福利服務概況" sheetId="21" r:id="rId21"/>
    <sheet name="11-15、老人福利服務概況 (續)" sheetId="22" r:id="rId22"/>
    <sheet name="11-16、兒童及少年福利服務概況" sheetId="23" r:id="rId23"/>
    <sheet name="11-17、托育機構概況" sheetId="24" r:id="rId24"/>
    <sheet name="11-18、婦女福利服務概況" sheetId="25" r:id="rId25"/>
    <sheet name="11-18、婦女福利服務概況 (續)" sheetId="26" r:id="rId26"/>
    <sheet name="11-19、特殊境遇家庭扶助服務概況" sheetId="27" r:id="rId27"/>
    <sheet name="11-20、社會福利工作人員數" sheetId="28" r:id="rId28"/>
    <sheet name="11-20、社會福利工作人員數 (續)" sheetId="29" r:id="rId29"/>
    <sheet name="11-21、性侵害通報案件" sheetId="30" r:id="rId30"/>
    <sheet name="11-22、家庭暴力通報案件" sheetId="31" r:id="rId31"/>
    <sheet name="11-22、家庭暴力通報案件 (續)" sheetId="32" r:id="rId32"/>
  </sheets>
  <externalReferences>
    <externalReference r:id="rId35"/>
  </externalReferences>
  <definedNames>
    <definedName name="pp">#REF!</definedName>
  </definedNames>
  <calcPr fullCalcOnLoad="1"/>
</workbook>
</file>

<file path=xl/comments11.xml><?xml version="1.0" encoding="utf-8"?>
<comments xmlns="http://schemas.openxmlformats.org/spreadsheetml/2006/main">
  <authors>
    <author>moi</author>
  </authors>
  <commentList>
    <comment ref="V4" authorId="0">
      <text>
        <r>
          <rPr>
            <b/>
            <sz val="9"/>
            <rFont val="新細明體"/>
            <family val="1"/>
          </rPr>
          <t>101年第3季修正</t>
        </r>
      </text>
    </comment>
  </commentList>
</comments>
</file>

<file path=xl/sharedStrings.xml><?xml version="1.0" encoding="utf-8"?>
<sst xmlns="http://schemas.openxmlformats.org/spreadsheetml/2006/main" count="3745" uniqueCount="1415">
  <si>
    <t>人數</t>
  </si>
  <si>
    <t>Others</t>
  </si>
  <si>
    <r>
      <t>年</t>
    </r>
    <r>
      <rPr>
        <sz val="9"/>
        <rFont val="Arial Narrow"/>
        <family val="2"/>
      </rPr>
      <t xml:space="preserve">    </t>
    </r>
    <r>
      <rPr>
        <sz val="9"/>
        <rFont val="華康粗圓體"/>
        <family val="3"/>
      </rPr>
      <t>　　別</t>
    </r>
  </si>
  <si>
    <t>Class 1</t>
  </si>
  <si>
    <t>Class 2</t>
  </si>
  <si>
    <t>Class 3</t>
  </si>
  <si>
    <t>Year</t>
  </si>
  <si>
    <t>金額</t>
  </si>
  <si>
    <t>Persons</t>
  </si>
  <si>
    <t>Amount</t>
  </si>
  <si>
    <t>說　　明：人數為年底數字；金額為全年數字。</t>
  </si>
  <si>
    <t>…</t>
  </si>
  <si>
    <r>
      <t>民國</t>
    </r>
    <r>
      <rPr>
        <sz val="9"/>
        <rFont val="Arial Narrow"/>
        <family val="2"/>
      </rPr>
      <t>94</t>
    </r>
    <r>
      <rPr>
        <sz val="9"/>
        <rFont val="華康粗圓體"/>
        <family val="3"/>
      </rPr>
      <t xml:space="preserve">年
</t>
    </r>
    <r>
      <rPr>
        <sz val="9"/>
        <rFont val="Arial Narrow"/>
        <family val="2"/>
      </rPr>
      <t>2005</t>
    </r>
  </si>
  <si>
    <r>
      <t>民國</t>
    </r>
    <r>
      <rPr>
        <sz val="9"/>
        <rFont val="Arial Narrow"/>
        <family val="2"/>
      </rPr>
      <t>98</t>
    </r>
    <r>
      <rPr>
        <sz val="9"/>
        <rFont val="華康粗圓體"/>
        <family val="3"/>
      </rPr>
      <t xml:space="preserve">年
</t>
    </r>
    <r>
      <rPr>
        <sz val="9"/>
        <rFont val="Arial Narrow"/>
        <family val="2"/>
      </rPr>
      <t>2009</t>
    </r>
  </si>
  <si>
    <r>
      <t>民國</t>
    </r>
    <r>
      <rPr>
        <sz val="9"/>
        <rFont val="Arial Narrow"/>
        <family val="2"/>
      </rPr>
      <t>99</t>
    </r>
    <r>
      <rPr>
        <sz val="9"/>
        <rFont val="華康粗圓體"/>
        <family val="3"/>
      </rPr>
      <t xml:space="preserve">年
</t>
    </r>
    <r>
      <rPr>
        <sz val="9"/>
        <rFont val="Arial Narrow"/>
        <family val="2"/>
      </rPr>
      <t>2010</t>
    </r>
  </si>
  <si>
    <t>救助人次</t>
  </si>
  <si>
    <t>救助金額</t>
  </si>
  <si>
    <r>
      <t>民國</t>
    </r>
    <r>
      <rPr>
        <sz val="9"/>
        <color indexed="8"/>
        <rFont val="Arial Narrow"/>
        <family val="2"/>
      </rPr>
      <t>98</t>
    </r>
    <r>
      <rPr>
        <sz val="9"/>
        <color indexed="8"/>
        <rFont val="華康粗圓體"/>
        <family val="3"/>
      </rPr>
      <t xml:space="preserve">年
</t>
    </r>
    <r>
      <rPr>
        <sz val="9"/>
        <color indexed="8"/>
        <rFont val="Arial Narrow"/>
        <family val="2"/>
      </rPr>
      <t>2009</t>
    </r>
  </si>
  <si>
    <r>
      <t>民國</t>
    </r>
    <r>
      <rPr>
        <sz val="9"/>
        <color indexed="8"/>
        <rFont val="Arial Narrow"/>
        <family val="2"/>
      </rPr>
      <t>99</t>
    </r>
    <r>
      <rPr>
        <sz val="9"/>
        <color indexed="8"/>
        <rFont val="華康粗圓體"/>
        <family val="3"/>
      </rPr>
      <t xml:space="preserve">年
</t>
    </r>
    <r>
      <rPr>
        <sz val="9"/>
        <color indexed="8"/>
        <rFont val="Arial Narrow"/>
        <family val="2"/>
      </rPr>
      <t>2010</t>
    </r>
  </si>
  <si>
    <r>
      <t>民國</t>
    </r>
    <r>
      <rPr>
        <sz val="9"/>
        <color indexed="8"/>
        <rFont val="Arial Narrow"/>
        <family val="2"/>
      </rPr>
      <t>100</t>
    </r>
    <r>
      <rPr>
        <sz val="9"/>
        <color indexed="8"/>
        <rFont val="華康粗圓體"/>
        <family val="3"/>
      </rPr>
      <t xml:space="preserve">年
</t>
    </r>
    <r>
      <rPr>
        <sz val="9"/>
        <color indexed="8"/>
        <rFont val="Arial Narrow"/>
        <family val="2"/>
      </rPr>
      <t>2011</t>
    </r>
  </si>
  <si>
    <t xml:space="preserve">Year </t>
  </si>
  <si>
    <t>Total</t>
  </si>
  <si>
    <t>Death</t>
  </si>
  <si>
    <r>
      <t>民國</t>
    </r>
    <r>
      <rPr>
        <sz val="9"/>
        <rFont val="Arial Narrow"/>
        <family val="2"/>
      </rPr>
      <t>100</t>
    </r>
    <r>
      <rPr>
        <sz val="9"/>
        <rFont val="華康粗圓體"/>
        <family val="3"/>
      </rPr>
      <t xml:space="preserve">年
</t>
    </r>
    <r>
      <rPr>
        <sz val="9"/>
        <rFont val="Arial Narrow"/>
        <family val="2"/>
      </rPr>
      <t>2011</t>
    </r>
  </si>
  <si>
    <t xml:space="preserve">Year </t>
  </si>
  <si>
    <t>Community Development</t>
  </si>
  <si>
    <t xml:space="preserve">Social Insurance </t>
  </si>
  <si>
    <t>Social Work</t>
  </si>
  <si>
    <t>Industrial Supply C.S.</t>
  </si>
  <si>
    <t>Industrial Utilities C.S.</t>
  </si>
  <si>
    <t>Industrial Labor C.S</t>
  </si>
  <si>
    <t xml:space="preserve">Industrial Transport C.S. </t>
  </si>
  <si>
    <t>Aborigine Labor C.S.</t>
  </si>
  <si>
    <t>Consumption C.S.</t>
  </si>
  <si>
    <t xml:space="preserve">District C.S.  </t>
  </si>
  <si>
    <t xml:space="preserve">Labor C.S. </t>
  </si>
  <si>
    <t xml:space="preserve">Civic Organization C.S.   </t>
  </si>
  <si>
    <t xml:space="preserve">Organization C.S. </t>
  </si>
  <si>
    <t xml:space="preserve">School C.S. </t>
  </si>
  <si>
    <t>Public Utility C.S.</t>
  </si>
  <si>
    <t>Insurance C.S.</t>
  </si>
  <si>
    <t>District General C.S.</t>
  </si>
  <si>
    <t>Community C.S.</t>
  </si>
  <si>
    <t>Cooperative Farm C.S.</t>
  </si>
  <si>
    <t>Social Welfare</t>
  </si>
  <si>
    <t>No. of Nursery</t>
  </si>
  <si>
    <t>No. of Child</t>
  </si>
  <si>
    <t xml:space="preserve">Childcare Assistant </t>
  </si>
  <si>
    <t>Multi-Purpose C.S.</t>
  </si>
  <si>
    <t>Grand Total</t>
  </si>
  <si>
    <t>Social Welfare</t>
  </si>
  <si>
    <t>…</t>
  </si>
  <si>
    <t>Amount</t>
  </si>
  <si>
    <t>One Who is Hard in Living Unexpectedly</t>
  </si>
  <si>
    <t>End of Year</t>
  </si>
  <si>
    <t>Social Workers</t>
  </si>
  <si>
    <t>Pro. Social
Workers</t>
  </si>
  <si>
    <t>Others</t>
  </si>
  <si>
    <t>-</t>
  </si>
  <si>
    <t>Single-Purpose C.S.</t>
  </si>
  <si>
    <t>End of Year &amp; Religions</t>
  </si>
  <si>
    <t>End of 2006</t>
  </si>
  <si>
    <t>End of 2007</t>
  </si>
  <si>
    <t>End of 2008</t>
  </si>
  <si>
    <t>End of 2011</t>
  </si>
  <si>
    <t>Buddhism</t>
  </si>
  <si>
    <t>Islamism</t>
  </si>
  <si>
    <t>Hospitals</t>
  </si>
  <si>
    <t>Clinics</t>
  </si>
  <si>
    <t>Primary Schools</t>
  </si>
  <si>
    <t>Homes for the Elderly</t>
  </si>
  <si>
    <t>Institutions for the Disabled</t>
  </si>
  <si>
    <t>Institutions for the Youth Guidance</t>
  </si>
  <si>
    <t>Welfare Fundations</t>
  </si>
  <si>
    <t xml:space="preserve">      -</t>
  </si>
  <si>
    <t>End of 2004</t>
  </si>
  <si>
    <t>End of 2005</t>
  </si>
  <si>
    <t>End of 2009</t>
  </si>
  <si>
    <t>End of 2010</t>
  </si>
  <si>
    <t>社會福利</t>
  </si>
  <si>
    <t>End of 2004</t>
  </si>
  <si>
    <t>End of 2005</t>
  </si>
  <si>
    <t>End of 2009</t>
  </si>
  <si>
    <t>End of 2010</t>
  </si>
  <si>
    <t>Daoism</t>
  </si>
  <si>
    <t>Yi Guan Dao</t>
  </si>
  <si>
    <t>Li-ism</t>
  </si>
  <si>
    <t>Others</t>
  </si>
  <si>
    <t>Catholicism</t>
  </si>
  <si>
    <t>Protestantism</t>
  </si>
  <si>
    <t>Social Welfare Services Centers</t>
  </si>
  <si>
    <t>Social Welfare</t>
  </si>
  <si>
    <t>Unit : Places</t>
  </si>
  <si>
    <t>Medical Institutions</t>
  </si>
  <si>
    <t>Public Welfare &amp; Charity Work</t>
  </si>
  <si>
    <t>Daoism</t>
  </si>
  <si>
    <t>Yi Guan Dao</t>
  </si>
  <si>
    <t>Catholicism</t>
  </si>
  <si>
    <t>Protestantism</t>
  </si>
  <si>
    <t>Others</t>
  </si>
  <si>
    <t>End of 2004</t>
  </si>
  <si>
    <t>End of 2005</t>
  </si>
  <si>
    <t>End of 2006</t>
  </si>
  <si>
    <t>End of 2007</t>
  </si>
  <si>
    <t>End of 2008</t>
  </si>
  <si>
    <t>End of 2009</t>
  </si>
  <si>
    <t>End of 2010</t>
  </si>
  <si>
    <t>End of 2011</t>
  </si>
  <si>
    <t>Agricultural C.S.</t>
  </si>
  <si>
    <t>Agricultural Production C.S.</t>
  </si>
  <si>
    <t>Agricultural Shipping and Marketing C.S.</t>
  </si>
  <si>
    <t>Agricultural Labor C.S.</t>
  </si>
  <si>
    <t>Industry C.S.</t>
  </si>
  <si>
    <t>Industrial Production C.S.</t>
  </si>
  <si>
    <t>Industrial Shipping and Marketing C.S.</t>
  </si>
  <si>
    <r>
      <t>(</t>
    </r>
    <r>
      <rPr>
        <sz val="7.5"/>
        <rFont val="華康粗圓體"/>
        <family val="3"/>
      </rPr>
      <t>人次</t>
    </r>
    <r>
      <rPr>
        <sz val="7.5"/>
        <rFont val="Arial Narrow"/>
        <family val="2"/>
      </rPr>
      <t>)</t>
    </r>
  </si>
  <si>
    <r>
      <t>(</t>
    </r>
    <r>
      <rPr>
        <sz val="7.5"/>
        <rFont val="華康粗圓體"/>
        <family val="3"/>
      </rPr>
      <t>處</t>
    </r>
    <r>
      <rPr>
        <sz val="7.5"/>
        <rFont val="Arial Narrow"/>
        <family val="2"/>
      </rPr>
      <t>)</t>
    </r>
  </si>
  <si>
    <r>
      <t>(</t>
    </r>
    <r>
      <rPr>
        <sz val="7.5"/>
        <rFont val="華康粗圓體"/>
        <family val="3"/>
      </rPr>
      <t>班</t>
    </r>
    <r>
      <rPr>
        <sz val="7.5"/>
        <rFont val="Arial Narrow"/>
        <family val="2"/>
      </rPr>
      <t>)</t>
    </r>
  </si>
  <si>
    <r>
      <t>(</t>
    </r>
    <r>
      <rPr>
        <sz val="7.5"/>
        <rFont val="華康粗圓體"/>
        <family val="3"/>
      </rPr>
      <t>隊</t>
    </r>
    <r>
      <rPr>
        <sz val="7.5"/>
        <rFont val="Arial Narrow"/>
        <family val="2"/>
      </rPr>
      <t>)</t>
    </r>
  </si>
  <si>
    <r>
      <t>(</t>
    </r>
    <r>
      <rPr>
        <sz val="7.5"/>
        <rFont val="華康粗圓體"/>
        <family val="3"/>
      </rPr>
      <t>期</t>
    </r>
    <r>
      <rPr>
        <sz val="7.5"/>
        <rFont val="Arial Narrow"/>
        <family val="2"/>
      </rPr>
      <t>)</t>
    </r>
  </si>
  <si>
    <t>End of 2012</t>
  </si>
  <si>
    <t>End of 2012</t>
  </si>
  <si>
    <r>
      <t>民國</t>
    </r>
    <r>
      <rPr>
        <sz val="9"/>
        <color indexed="8"/>
        <rFont val="Arial Narrow"/>
        <family val="2"/>
      </rPr>
      <t>101</t>
    </r>
    <r>
      <rPr>
        <sz val="9"/>
        <color indexed="8"/>
        <rFont val="華康粗圓體"/>
        <family val="3"/>
      </rPr>
      <t xml:space="preserve">年
</t>
    </r>
    <r>
      <rPr>
        <sz val="9"/>
        <color indexed="8"/>
        <rFont val="Arial Narrow"/>
        <family val="2"/>
      </rPr>
      <t>2012</t>
    </r>
  </si>
  <si>
    <r>
      <t>民國</t>
    </r>
    <r>
      <rPr>
        <sz val="9"/>
        <rFont val="Arial Narrow"/>
        <family val="2"/>
      </rPr>
      <t>101</t>
    </r>
    <r>
      <rPr>
        <sz val="9"/>
        <rFont val="華康粗圓體"/>
        <family val="3"/>
      </rPr>
      <t xml:space="preserve">年
</t>
    </r>
    <r>
      <rPr>
        <sz val="9"/>
        <rFont val="Arial Narrow"/>
        <family val="2"/>
      </rPr>
      <t>2012</t>
    </r>
  </si>
  <si>
    <r>
      <t>資料來源：本府社會局</t>
    </r>
    <r>
      <rPr>
        <sz val="9"/>
        <rFont val="華康中黑體"/>
        <family val="3"/>
      </rPr>
      <t>。</t>
    </r>
  </si>
  <si>
    <t>Source : Social Welfare Bureau, Taoyuan County Gov.</t>
  </si>
  <si>
    <t>Source : Civil Affairs Bureau, Taoyuan County Gov.</t>
  </si>
  <si>
    <t>Source : Civil Affairs Bureau, Taoyuan County Gov.</t>
  </si>
  <si>
    <t>County Day-care Centers</t>
  </si>
  <si>
    <t>Private Day-care Centers</t>
  </si>
  <si>
    <t xml:space="preserve">Note: 1. Other temples included Yellow Emperor Sect, the Lord of Universe Church, Celestial Virtue Sect, the Religious Confucianism, </t>
  </si>
  <si>
    <t xml:space="preserve">         2. The number of Membership of Believers is according to the regulation of the religions.</t>
  </si>
  <si>
    <t>End of Year</t>
  </si>
  <si>
    <t>Industral
Associations</t>
  </si>
  <si>
    <t>Commercial
Associations</t>
  </si>
  <si>
    <t>Occupational Associations</t>
  </si>
  <si>
    <t>Total</t>
  </si>
  <si>
    <t>Labor
Organizations</t>
  </si>
  <si>
    <t>Total</t>
  </si>
  <si>
    <t>Academic
&amp; Cultural
Associations</t>
  </si>
  <si>
    <t>Medical
Associations</t>
  </si>
  <si>
    <t>Religious
Associations</t>
  </si>
  <si>
    <t>Sports
Associations</t>
  </si>
  <si>
    <t>Social Services
&amp; Charity
Associations</t>
  </si>
  <si>
    <t>International
Associations</t>
  </si>
  <si>
    <t>Economic
Business
Associations</t>
  </si>
  <si>
    <t>Others</t>
  </si>
  <si>
    <t>Social Associations</t>
  </si>
  <si>
    <t>End of 2013</t>
  </si>
  <si>
    <t>Universities 
&amp; Colleges</t>
  </si>
  <si>
    <t>Junior
Colleges</t>
  </si>
  <si>
    <t>Vocational
Schools</t>
  </si>
  <si>
    <t>End of Year, Kinds</t>
  </si>
  <si>
    <t>Individual Members</t>
  </si>
  <si>
    <t>Total</t>
  </si>
  <si>
    <t>Male</t>
  </si>
  <si>
    <t>Female</t>
  </si>
  <si>
    <t>Members
in Law</t>
  </si>
  <si>
    <t>End of 2013</t>
  </si>
  <si>
    <t>Fiscal Year,
District</t>
  </si>
  <si>
    <t>Teams
(Groups)</t>
  </si>
  <si>
    <t>No. of
Volunteers
(Persons)</t>
  </si>
  <si>
    <t>Community Care Centers
(Places)</t>
  </si>
  <si>
    <t>Other
Services
(Beneficiary
-Times)</t>
  </si>
  <si>
    <t>No. of
Community
Development
Associations
(Units)</t>
  </si>
  <si>
    <t>Persons of
Community
Development
Associations
(Persons)</t>
  </si>
  <si>
    <t>Community
Economic
Development
Fund
(Units)</t>
  </si>
  <si>
    <t>Community
Activity
Centers
(Units)</t>
  </si>
  <si>
    <t>Table 11-6. The Disabled Population</t>
  </si>
  <si>
    <t>Grand Total</t>
  </si>
  <si>
    <t>Total</t>
  </si>
  <si>
    <t>Male</t>
  </si>
  <si>
    <t>Female</t>
  </si>
  <si>
    <t>Total</t>
  </si>
  <si>
    <t>End of Year,
District</t>
  </si>
  <si>
    <t>Vision
Disability</t>
  </si>
  <si>
    <t>Hearing
Dysfunction</t>
  </si>
  <si>
    <t>Balance
Dysfunction</t>
  </si>
  <si>
    <t>Limbs
Disability</t>
  </si>
  <si>
    <t>Mental
Disability</t>
  </si>
  <si>
    <t>Dementia</t>
  </si>
  <si>
    <t>Autism</t>
  </si>
  <si>
    <t>Others</t>
  </si>
  <si>
    <t>Voice or Speech
Dysfunction</t>
  </si>
  <si>
    <t>Losing Functions of
Primary Organs</t>
  </si>
  <si>
    <t>Sub-total</t>
  </si>
  <si>
    <t>Unit : Persons</t>
  </si>
  <si>
    <t>Sub-total</t>
  </si>
  <si>
    <t>Male</t>
  </si>
  <si>
    <t>Female</t>
  </si>
  <si>
    <t>Total</t>
  </si>
  <si>
    <t>Mental Functions &amp; Structures of the Nervous System</t>
  </si>
  <si>
    <t>Sensory Functions &amp; Pain; The Eye, Ear and Related Structures</t>
  </si>
  <si>
    <t>Functions &amp; Structures of / Involved in Voice and Speech</t>
  </si>
  <si>
    <t>Functions &amp; Structures of / Related to the Digestive, Metabolic and Endocrine Systems</t>
  </si>
  <si>
    <t>Functions &amp; Structures of / Related to the Genitourinary and Reproductive Systems</t>
  </si>
  <si>
    <t>Neuromusculoskeletal and Movement Related Functions &amp; Structures</t>
  </si>
  <si>
    <t>Functions &amp; Related Structures of the Skin</t>
  </si>
  <si>
    <t>More than two Classifications</t>
  </si>
  <si>
    <t>Not Classified Temporarily</t>
  </si>
  <si>
    <t>The Disabled as a Percentage of Total Population</t>
  </si>
  <si>
    <t>Table 11-6. The Disabled Population (Cont. 1)</t>
  </si>
  <si>
    <t>No. of Institutions</t>
  </si>
  <si>
    <t>Lodged Persons</t>
  </si>
  <si>
    <t>Person-Times</t>
  </si>
  <si>
    <t>Amount</t>
  </si>
  <si>
    <t>Living Assistance</t>
  </si>
  <si>
    <t>Auxiliary Appliances Assistance</t>
  </si>
  <si>
    <t>Subsidies for Nursing and the
Maintenance Expenses</t>
  </si>
  <si>
    <t>Unit : Places, Persons, Person-Times, NT$1,000</t>
  </si>
  <si>
    <t>Cultural Institutions</t>
  </si>
  <si>
    <t>Households</t>
  </si>
  <si>
    <t>Persons</t>
  </si>
  <si>
    <t>Year</t>
  </si>
  <si>
    <t>Class 1</t>
  </si>
  <si>
    <t>Class 3</t>
  </si>
  <si>
    <t>Class 2</t>
  </si>
  <si>
    <t>第一款</t>
  </si>
  <si>
    <t>第二款</t>
  </si>
  <si>
    <t>第三款</t>
  </si>
  <si>
    <t>Person-
Times</t>
  </si>
  <si>
    <t>Amount</t>
  </si>
  <si>
    <t>Family Living Support</t>
  </si>
  <si>
    <t>Student Living Assistance</t>
  </si>
  <si>
    <t>Employment Counseling</t>
  </si>
  <si>
    <t>Education Subsidies</t>
  </si>
  <si>
    <t>Funeral Subsidies</t>
  </si>
  <si>
    <t>Festival Grants</t>
  </si>
  <si>
    <t>Others</t>
  </si>
  <si>
    <t>Work Relief</t>
  </si>
  <si>
    <t>Amount</t>
  </si>
  <si>
    <t>Persons</t>
  </si>
  <si>
    <t>Table 11-8. Persons and Living Assistance of Low-Income Families</t>
  </si>
  <si>
    <t>Table 11-8. Persons and Living Assistance of Low-Income Families (Cont.)</t>
  </si>
  <si>
    <t>Times of Persons</t>
  </si>
  <si>
    <t>Amount
 (NT.$)</t>
  </si>
  <si>
    <t>Times of Households</t>
  </si>
  <si>
    <t>Amount
(NT.$)</t>
  </si>
  <si>
    <t>Table 11-9. Persons and Living Assistance of Mid-Income Families</t>
  </si>
  <si>
    <t>Employment Service</t>
  </si>
  <si>
    <t>Employment Counseling</t>
  </si>
  <si>
    <t>Vocational Training</t>
  </si>
  <si>
    <t>Work Relief</t>
  </si>
  <si>
    <t>Nursing
Subsidies</t>
  </si>
  <si>
    <t>Education
Subsidies</t>
  </si>
  <si>
    <t>Funeral
Subsidies</t>
  </si>
  <si>
    <t>Home Care
Services</t>
  </si>
  <si>
    <t>Procreation
Subsidies</t>
  </si>
  <si>
    <t>計</t>
  </si>
  <si>
    <t>計</t>
  </si>
  <si>
    <t>男</t>
  </si>
  <si>
    <t>男</t>
  </si>
  <si>
    <t>女</t>
  </si>
  <si>
    <t>女</t>
  </si>
  <si>
    <t>Total</t>
  </si>
  <si>
    <t>中低收入老人生活津貼</t>
  </si>
  <si>
    <t>低收入戶</t>
  </si>
  <si>
    <t>Living Allowance for Mid or Low Income Elders</t>
  </si>
  <si>
    <t>Low Income Elders</t>
  </si>
  <si>
    <r>
      <t>表</t>
    </r>
    <r>
      <rPr>
        <sz val="12"/>
        <rFont val="Arial"/>
        <family val="2"/>
      </rPr>
      <t>11-10</t>
    </r>
    <r>
      <rPr>
        <sz val="12"/>
        <rFont val="華康粗圓體"/>
        <family val="3"/>
      </rPr>
      <t>、中低收入老人生活津貼與老農津貼</t>
    </r>
  </si>
  <si>
    <t>No. of Amount Receiving</t>
  </si>
  <si>
    <t>Farmer's
Associations</t>
  </si>
  <si>
    <t>Fisherman's
Associations</t>
  </si>
  <si>
    <t>Table 11-1. The Number of the Civic Association at All Levels</t>
  </si>
  <si>
    <t>Unit : Units</t>
  </si>
  <si>
    <t>-</t>
  </si>
  <si>
    <t>End of Year, Religions</t>
  </si>
  <si>
    <t>Temples and Churches
(Places)</t>
  </si>
  <si>
    <t>No. of Followers of Temples
(Persons)</t>
  </si>
  <si>
    <t>Table 11-3. General Conditions of Social Services of Religions</t>
  </si>
  <si>
    <t>Table 11-3. General Conditions of Social Services of Religions (Cont.)</t>
  </si>
  <si>
    <t>No. of Members (Persons)</t>
  </si>
  <si>
    <t>Table 11-4. General Conditions of Cooperatives</t>
  </si>
  <si>
    <t>No. of
Households
 of
Communities
(Households)</t>
  </si>
  <si>
    <t>No. of
Population
of
Communities
(Persons)</t>
  </si>
  <si>
    <t>No. of
Directors
and
Supervisors
(Persons)</t>
  </si>
  <si>
    <t>Government-
Provided</t>
  </si>
  <si>
    <t>Self-
Provided</t>
  </si>
  <si>
    <t>Topic Training (Person-Times)</t>
  </si>
  <si>
    <t>Community Exposition (Person-Times)</t>
  </si>
  <si>
    <t>Community Mothers' Common Room
(Classes)</t>
  </si>
  <si>
    <t>Community Mutual-help Programs (Teams)</t>
  </si>
  <si>
    <t>Community Folk Custom Arts and Recreation Squads (Teams)</t>
  </si>
  <si>
    <t>Table 11-5. Achievements of Community Development</t>
  </si>
  <si>
    <t>Community Libraries (Places)</t>
  </si>
  <si>
    <t>Community Publications (Serials)</t>
  </si>
  <si>
    <t>Welfare
Services or
Activities
(Beneficiary-Times)</t>
  </si>
  <si>
    <t>-</t>
  </si>
  <si>
    <t>-</t>
  </si>
  <si>
    <t>-</t>
  </si>
  <si>
    <t>-</t>
  </si>
  <si>
    <t>Welfare Institutions for the Disabled (End of Year)</t>
  </si>
  <si>
    <t>Amount of Assistance</t>
  </si>
  <si>
    <r>
      <t>表</t>
    </r>
    <r>
      <rPr>
        <sz val="12"/>
        <rFont val="Arial"/>
        <family val="2"/>
      </rPr>
      <t>11-12</t>
    </r>
    <r>
      <rPr>
        <sz val="12"/>
        <rFont val="華康粗圓體"/>
        <family val="3"/>
      </rPr>
      <t>、辦理急難救助概況</t>
    </r>
  </si>
  <si>
    <t>Unit : Person-Times , NT$</t>
  </si>
  <si>
    <t>死亡無力殮葬者</t>
  </si>
  <si>
    <t>No Money to Handle Funeral
and Burial in Case of the Death</t>
  </si>
  <si>
    <t>遭受意外傷害或罹患
重病致生活陷於困境者</t>
  </si>
  <si>
    <t>Veteran Servicemen
(Aborigines Included)</t>
  </si>
  <si>
    <t>People and Veteran
Servicemen of Aborigines</t>
  </si>
  <si>
    <t>Person-Times</t>
  </si>
  <si>
    <t>總計</t>
  </si>
  <si>
    <t>Grand Total</t>
  </si>
  <si>
    <t>救助人次</t>
  </si>
  <si>
    <t>救助金額</t>
  </si>
  <si>
    <t>Amount</t>
  </si>
  <si>
    <r>
      <t>民國</t>
    </r>
    <r>
      <rPr>
        <sz val="9"/>
        <color indexed="8"/>
        <rFont val="Arial Narrow"/>
        <family val="2"/>
      </rPr>
      <t>102</t>
    </r>
    <r>
      <rPr>
        <sz val="9"/>
        <color indexed="8"/>
        <rFont val="華康粗圓體"/>
        <family val="3"/>
      </rPr>
      <t xml:space="preserve">年
</t>
    </r>
    <r>
      <rPr>
        <sz val="9"/>
        <color indexed="8"/>
        <rFont val="Arial Narrow"/>
        <family val="2"/>
      </rPr>
      <t>2013</t>
    </r>
  </si>
  <si>
    <t>Total</t>
  </si>
  <si>
    <t>合　　　　　計</t>
  </si>
  <si>
    <t>川資突然發生困難者</t>
  </si>
  <si>
    <t>Total</t>
  </si>
  <si>
    <t>One Who is Hard in Traveling Expenses Unexpectedly</t>
  </si>
  <si>
    <t>One Who is Hard in Living Unexpectedly</t>
  </si>
  <si>
    <t>Number of Not Afford Medical Fee</t>
  </si>
  <si>
    <t>One Who Needs for Help Due To Other Accident</t>
  </si>
  <si>
    <t>Militia and Veteran</t>
  </si>
  <si>
    <t>救助人次</t>
  </si>
  <si>
    <t>救助金額</t>
  </si>
  <si>
    <t>Time of Persons</t>
  </si>
  <si>
    <t>Amount</t>
  </si>
  <si>
    <r>
      <t>民國</t>
    </r>
    <r>
      <rPr>
        <sz val="9"/>
        <rFont val="Arial Narrow"/>
        <family val="2"/>
      </rPr>
      <t>93</t>
    </r>
    <r>
      <rPr>
        <sz val="9"/>
        <rFont val="華康粗圓體"/>
        <family val="3"/>
      </rPr>
      <t xml:space="preserve">年
</t>
    </r>
    <r>
      <rPr>
        <sz val="9"/>
        <rFont val="Arial Narrow"/>
        <family val="2"/>
      </rPr>
      <t>2004</t>
    </r>
  </si>
  <si>
    <r>
      <t>民國</t>
    </r>
    <r>
      <rPr>
        <sz val="9"/>
        <rFont val="Arial Narrow"/>
        <family val="2"/>
      </rPr>
      <t>94</t>
    </r>
    <r>
      <rPr>
        <sz val="9"/>
        <rFont val="華康粗圓體"/>
        <family val="3"/>
      </rPr>
      <t xml:space="preserve">年
</t>
    </r>
    <r>
      <rPr>
        <sz val="9"/>
        <rFont val="Arial Narrow"/>
        <family val="2"/>
      </rPr>
      <t>2005</t>
    </r>
  </si>
  <si>
    <r>
      <t>民國</t>
    </r>
    <r>
      <rPr>
        <sz val="9"/>
        <color indexed="8"/>
        <rFont val="Arial Narrow"/>
        <family val="2"/>
      </rPr>
      <t>95</t>
    </r>
    <r>
      <rPr>
        <sz val="9"/>
        <color indexed="8"/>
        <rFont val="華康粗圓體"/>
        <family val="3"/>
      </rPr>
      <t xml:space="preserve">年
</t>
    </r>
    <r>
      <rPr>
        <sz val="9"/>
        <color indexed="8"/>
        <rFont val="Arial Narrow"/>
        <family val="2"/>
      </rPr>
      <t>2006</t>
    </r>
  </si>
  <si>
    <r>
      <t>民國</t>
    </r>
    <r>
      <rPr>
        <sz val="9"/>
        <color indexed="8"/>
        <rFont val="Arial Narrow"/>
        <family val="2"/>
      </rPr>
      <t>96</t>
    </r>
    <r>
      <rPr>
        <sz val="9"/>
        <color indexed="8"/>
        <rFont val="華康粗圓體"/>
        <family val="3"/>
      </rPr>
      <t xml:space="preserve">年
</t>
    </r>
    <r>
      <rPr>
        <sz val="9"/>
        <color indexed="8"/>
        <rFont val="Arial Narrow"/>
        <family val="2"/>
      </rPr>
      <t>2007</t>
    </r>
  </si>
  <si>
    <r>
      <t>民國</t>
    </r>
    <r>
      <rPr>
        <sz val="9"/>
        <color indexed="8"/>
        <rFont val="Arial Narrow"/>
        <family val="2"/>
      </rPr>
      <t>97</t>
    </r>
    <r>
      <rPr>
        <sz val="9"/>
        <color indexed="8"/>
        <rFont val="華康粗圓體"/>
        <family val="3"/>
      </rPr>
      <t xml:space="preserve">年
</t>
    </r>
    <r>
      <rPr>
        <sz val="9"/>
        <color indexed="8"/>
        <rFont val="Arial Narrow"/>
        <family val="2"/>
      </rPr>
      <t>2008</t>
    </r>
  </si>
  <si>
    <t>民眾</t>
  </si>
  <si>
    <t>Public</t>
  </si>
  <si>
    <t>Public</t>
  </si>
  <si>
    <t>People (Included Indigenous People)</t>
  </si>
  <si>
    <t>People (Aborigines Included)</t>
  </si>
  <si>
    <t>Without Dependents
and Inheritance</t>
  </si>
  <si>
    <t>Shelters
(Places)</t>
  </si>
  <si>
    <t>Disappearance</t>
  </si>
  <si>
    <t>Serious Injuries</t>
  </si>
  <si>
    <t>Amount
(NT$1,000)</t>
  </si>
  <si>
    <t>No. of Victims (Persons)</t>
  </si>
  <si>
    <r>
      <t>民國</t>
    </r>
    <r>
      <rPr>
        <sz val="9"/>
        <rFont val="Arial Narrow"/>
        <family val="2"/>
      </rPr>
      <t>102</t>
    </r>
    <r>
      <rPr>
        <sz val="9"/>
        <rFont val="華康粗圓體"/>
        <family val="3"/>
      </rPr>
      <t xml:space="preserve">年
</t>
    </r>
    <r>
      <rPr>
        <sz val="9"/>
        <rFont val="Arial Narrow"/>
        <family val="2"/>
      </rPr>
      <t>2013</t>
    </r>
  </si>
  <si>
    <t>-</t>
  </si>
  <si>
    <t>Table 11-11. General Conditions of Social Assistance in Medical Subsidies</t>
  </si>
  <si>
    <t>Table 11-12. General Conditions of Aid for Disasters and Emergencies</t>
  </si>
  <si>
    <t>Treating Homeless
People by Receiving
or Investigating Reports
(Persons, Cases)</t>
  </si>
  <si>
    <t>Vagrant Handling Cases (Person-Times)</t>
  </si>
  <si>
    <t>Status of Settle Down</t>
  </si>
  <si>
    <t>Subtotal</t>
  </si>
  <si>
    <t>Death</t>
  </si>
  <si>
    <t>Spirit-
sanatorium</t>
  </si>
  <si>
    <t>Caring
Services</t>
  </si>
  <si>
    <t>Festival
Activities</t>
  </si>
  <si>
    <t>To Welfare
Services</t>
  </si>
  <si>
    <t>Senior
Caring Org.</t>
  </si>
  <si>
    <t>Senior
Nursing Org.</t>
  </si>
  <si>
    <t>Disabled
Institutes</t>
  </si>
  <si>
    <t>Vagrant
Accepting Org.</t>
  </si>
  <si>
    <t>Other Org.</t>
  </si>
  <si>
    <t>-</t>
  </si>
  <si>
    <t>-</t>
  </si>
  <si>
    <t>-</t>
  </si>
  <si>
    <t>Table 11-15. The Conditions of Elderly Welfare Services</t>
  </si>
  <si>
    <t>Elderly Long-term Care and Caring Institutions (End of Year)</t>
  </si>
  <si>
    <t>Long-term Care Organizations</t>
  </si>
  <si>
    <t>Long-term Nursing Organizations</t>
  </si>
  <si>
    <t>Housing Persons</t>
  </si>
  <si>
    <t>No. of 
Institutions</t>
  </si>
  <si>
    <t>Nursing Organizations</t>
  </si>
  <si>
    <t>Elderly Community Shelters
(End of Year)</t>
  </si>
  <si>
    <t>Elderly Residential Settling
(End of Year)</t>
  </si>
  <si>
    <t>Elderly Welfare Services (Recreation and Culture) Centers(Units) (End of Year)</t>
  </si>
  <si>
    <t>Achievements in Evergreen Academy</t>
  </si>
  <si>
    <t>Home Care Services</t>
  </si>
  <si>
    <t>No. of
Persons</t>
  </si>
  <si>
    <t>Person-
Times</t>
  </si>
  <si>
    <t>Table 11-15. The Conditions of Elderly Welfare Services (Cont.)</t>
  </si>
  <si>
    <t>-</t>
  </si>
  <si>
    <t>No. of
Classes
(Classes)</t>
  </si>
  <si>
    <t>No. of
Attended
Persons</t>
  </si>
  <si>
    <t>No. of Clergies
(Persons)</t>
  </si>
  <si>
    <t>Outlay (NT$)</t>
  </si>
  <si>
    <t>Elderly Community Club
(Places)</t>
  </si>
  <si>
    <t>Main Items of Community Development</t>
  </si>
  <si>
    <t>Table 11-6. The Disabled Population (Cont. 2 End)</t>
  </si>
  <si>
    <t>As a Percentage of Total Households of the County</t>
  </si>
  <si>
    <t>Grand Total (End of Year)</t>
  </si>
  <si>
    <t>No. of Persons Receiving</t>
  </si>
  <si>
    <t>Old-Age Farmers Welfare Allowance</t>
  </si>
  <si>
    <t>Unit : Persons , NT$1,000</t>
  </si>
  <si>
    <t>Unit : Persons , NT$1,000</t>
  </si>
  <si>
    <t>單位：人；千元</t>
  </si>
  <si>
    <r>
      <t>年</t>
    </r>
    <r>
      <rPr>
        <sz val="9"/>
        <rFont val="華康粗圓體"/>
        <family val="3"/>
      </rPr>
      <t>別</t>
    </r>
  </si>
  <si>
    <t>單位：人次；元</t>
  </si>
  <si>
    <t>Table 11-13. Aid Situations of Disasters</t>
  </si>
  <si>
    <t>Losing Property
Impacting Living
(Households)</t>
  </si>
  <si>
    <t>-</t>
  </si>
  <si>
    <t>Table 11-14. Number and Handled Conditions of Homeless People</t>
  </si>
  <si>
    <t>Children and Youths Welfare Institutions</t>
  </si>
  <si>
    <t>No. of 
Institutions
(End of Year)</t>
  </si>
  <si>
    <t>Residential Institutions
(End of Year)</t>
  </si>
  <si>
    <t>Counceling Service Agencies</t>
  </si>
  <si>
    <t>Children Foster Care (End of Year)</t>
  </si>
  <si>
    <t>Disadvantaged Children and Youths</t>
  </si>
  <si>
    <t>No. of
Households
(Households)</t>
  </si>
  <si>
    <t>No. of Fostered
Children and Youths</t>
  </si>
  <si>
    <t>Living Support</t>
  </si>
  <si>
    <t>Medicaid</t>
  </si>
  <si>
    <t>No. of Inmates</t>
  </si>
  <si>
    <t>Person-Times Serviced</t>
  </si>
  <si>
    <t>Times of
Attened
Persons of
Recreation
Activities</t>
  </si>
  <si>
    <t>Table 11-16. The Conditions of Children and Youths Welfare Services</t>
  </si>
  <si>
    <t>-</t>
  </si>
  <si>
    <t>-</t>
  </si>
  <si>
    <t>Table 11-17. The Conditions of Organizations of Child Care Service</t>
  </si>
  <si>
    <t>Liberal
Profession
Associations</t>
  </si>
  <si>
    <t>Source : Council of Agriculture, Executive Yuan, Ministry of Labor and Social Welfare Bureau, Taoyuan County Gov.</t>
  </si>
  <si>
    <t>Table 11-2. The General Conditions of Religions</t>
  </si>
  <si>
    <t>End of Year, Religions</t>
  </si>
  <si>
    <t>Preschools</t>
  </si>
  <si>
    <t>-</t>
  </si>
  <si>
    <t>資料來源：衛生福利部、勞動部勞工保險局。</t>
  </si>
  <si>
    <t>Source : Ministry of Health and Welfare, Bureau of Labor Insurance, Ministry of Labor.</t>
  </si>
  <si>
    <t xml:space="preserve">Note : The figures in the "Persons" columns are the year-end populations; whereas those in the "Amount" columns are </t>
  </si>
  <si>
    <t xml:space="preserve">           rounded-off numbers for the whole year.</t>
  </si>
  <si>
    <t>Caring Institutions</t>
  </si>
  <si>
    <t>Public Infant Care Centers</t>
  </si>
  <si>
    <t>Private Infant Care Centers</t>
  </si>
  <si>
    <t>No. of
Organizations</t>
  </si>
  <si>
    <t>No. of
Cared</t>
  </si>
  <si>
    <t>No. of
Professional
Workers</t>
  </si>
  <si>
    <t>Nursemaid</t>
  </si>
  <si>
    <t>-</t>
  </si>
  <si>
    <t>No. of
Nursery</t>
  </si>
  <si>
    <t>No. of Staffs
and Workers</t>
  </si>
  <si>
    <t xml:space="preserve">Childcare
Assistant </t>
  </si>
  <si>
    <t>Unit: Places, Persons</t>
  </si>
  <si>
    <t>Others</t>
  </si>
  <si>
    <t>Foreign Spouse Welfare Propaganda</t>
  </si>
  <si>
    <t>Total</t>
  </si>
  <si>
    <t>Parenting Lectures</t>
  </si>
  <si>
    <t>Welfare Activities</t>
  </si>
  <si>
    <t>Growth Education</t>
  </si>
  <si>
    <t>Others</t>
  </si>
  <si>
    <t>Table 11-18. The Conditions of Women Welfare Services</t>
  </si>
  <si>
    <t>Housing/Sheltering Centers</t>
  </si>
  <si>
    <t>No. of Institutions
(End of Year)</t>
  </si>
  <si>
    <t>Counselling
of Law
(Person-Times)</t>
  </si>
  <si>
    <t>Person-Times</t>
  </si>
  <si>
    <t>No. of Times
(Times)</t>
  </si>
  <si>
    <t>Telephone Interview</t>
  </si>
  <si>
    <t>Family Visit</t>
  </si>
  <si>
    <t>No. of Classes
(Classes)</t>
  </si>
  <si>
    <t>Foreign Spouse Family Welfare Services</t>
  </si>
  <si>
    <t>Consulting
Assistance
(Person-Times)</t>
  </si>
  <si>
    <t>-</t>
  </si>
  <si>
    <t>-</t>
  </si>
  <si>
    <t>Foreign Spouse Family
Support Services</t>
  </si>
  <si>
    <t>Foreign Spouse Adapting Classes
(Include Advanced)</t>
  </si>
  <si>
    <t>Person-Times</t>
  </si>
  <si>
    <t>Amount</t>
  </si>
  <si>
    <t>Grand Total</t>
  </si>
  <si>
    <t>Medical Subsidies</t>
  </si>
  <si>
    <t>Subsidies of Litigation</t>
  </si>
  <si>
    <t>Children Living Allowance</t>
  </si>
  <si>
    <t>Children Nursery Allowance</t>
  </si>
  <si>
    <t>Specialists</t>
  </si>
  <si>
    <t>Adminis-
trators</t>
  </si>
  <si>
    <t>Spe-
cialists</t>
  </si>
  <si>
    <t>Pro.
Social
Workers</t>
  </si>
  <si>
    <t>-</t>
  </si>
  <si>
    <t>-</t>
  </si>
  <si>
    <t>-</t>
  </si>
  <si>
    <t>Grand Total</t>
  </si>
  <si>
    <t>Table 11-20. Number of  Social Workers (Cont.)</t>
  </si>
  <si>
    <t>Table 11-21. Reported Cases of Sexual Assault</t>
  </si>
  <si>
    <t>Unspecified</t>
  </si>
  <si>
    <t>Sex</t>
  </si>
  <si>
    <t>0-5 Years</t>
  </si>
  <si>
    <t>6-11 Years</t>
  </si>
  <si>
    <t>12-17 Years</t>
  </si>
  <si>
    <t>18-23 Years</t>
  </si>
  <si>
    <t>24-29 Years</t>
  </si>
  <si>
    <t>30-39 Years</t>
  </si>
  <si>
    <t>40-49 Years</t>
  </si>
  <si>
    <t>50-64 Years</t>
  </si>
  <si>
    <t>65 Years and Over</t>
  </si>
  <si>
    <t>Age</t>
  </si>
  <si>
    <t>Victims (Persons)</t>
  </si>
  <si>
    <t>By Types of Cases</t>
  </si>
  <si>
    <t>Spouses</t>
  </si>
  <si>
    <t>Others Family Members Having Ever Lived Together</t>
  </si>
  <si>
    <t>Others Family Members Living Together</t>
  </si>
  <si>
    <t>合計</t>
  </si>
  <si>
    <t>Sub-total</t>
  </si>
  <si>
    <t>Seperation</t>
  </si>
  <si>
    <t>Ex-spouses
(Divorce)</t>
  </si>
  <si>
    <t>Lineal-bloods</t>
  </si>
  <si>
    <t>Dependent
Relationships</t>
  </si>
  <si>
    <t>Lineal-blood-
by-marriages</t>
  </si>
  <si>
    <t>On-going
Marital
Relationships</t>
  </si>
  <si>
    <t>Common
Life</t>
  </si>
  <si>
    <t>Parental
Relationships</t>
  </si>
  <si>
    <t>Child and
Youth
Protection</t>
  </si>
  <si>
    <t>The Aged
Abused</t>
  </si>
  <si>
    <t>Table 11-22. Reported Cases of Domestic Violence</t>
  </si>
  <si>
    <t>By Victims' and Victimizers' Relationship</t>
  </si>
  <si>
    <t>No. of Reported Cases</t>
  </si>
  <si>
    <t>Table 11-18. The Conditions of Women Welfare Services (Cont.)</t>
  </si>
  <si>
    <t>Table 11-22. Reported Cases of Domestic Violence (Cont.)</t>
  </si>
  <si>
    <t>Others</t>
  </si>
  <si>
    <t>No. of Classes
(Classes)</t>
  </si>
  <si>
    <t>Table 11-20. Social Welfare Personnel</t>
  </si>
  <si>
    <t>The Aged Welfare</t>
  </si>
  <si>
    <t>Disabled Welfare</t>
  </si>
  <si>
    <t>Social Help</t>
  </si>
  <si>
    <t>Volunteer Service</t>
  </si>
  <si>
    <t>Year</t>
  </si>
  <si>
    <t>Childcare Subsidies
(Allowance)</t>
  </si>
  <si>
    <t>Unit : Persons</t>
  </si>
  <si>
    <t>Women Welfare</t>
  </si>
  <si>
    <t>Children &amp; Youths Welfare</t>
  </si>
  <si>
    <t>Child Care
(Included
Assistant)
Workers</t>
  </si>
  <si>
    <r>
      <t>民國</t>
    </r>
    <r>
      <rPr>
        <sz val="9"/>
        <rFont val="Arial Narrow"/>
        <family val="2"/>
      </rPr>
      <t>93</t>
    </r>
    <r>
      <rPr>
        <sz val="9"/>
        <rFont val="華康粗圓體"/>
        <family val="3"/>
      </rPr>
      <t xml:space="preserve">年
</t>
    </r>
    <r>
      <rPr>
        <sz val="9"/>
        <rFont val="Arial Narrow"/>
        <family val="2"/>
      </rPr>
      <t>2004</t>
    </r>
  </si>
  <si>
    <r>
      <t>民國</t>
    </r>
    <r>
      <rPr>
        <sz val="9"/>
        <rFont val="Arial Narrow"/>
        <family val="2"/>
      </rPr>
      <t>95</t>
    </r>
    <r>
      <rPr>
        <sz val="9"/>
        <rFont val="華康粗圓體"/>
        <family val="3"/>
      </rPr>
      <t xml:space="preserve">年
</t>
    </r>
    <r>
      <rPr>
        <sz val="9"/>
        <rFont val="Arial Narrow"/>
        <family val="2"/>
      </rPr>
      <t>2006</t>
    </r>
  </si>
  <si>
    <r>
      <t>民國</t>
    </r>
    <r>
      <rPr>
        <sz val="9"/>
        <rFont val="Arial Narrow"/>
        <family val="2"/>
      </rPr>
      <t>96</t>
    </r>
    <r>
      <rPr>
        <sz val="9"/>
        <rFont val="華康粗圓體"/>
        <family val="3"/>
      </rPr>
      <t xml:space="preserve">年
</t>
    </r>
    <r>
      <rPr>
        <sz val="9"/>
        <rFont val="Arial Narrow"/>
        <family val="2"/>
      </rPr>
      <t>2007</t>
    </r>
  </si>
  <si>
    <r>
      <t>民國</t>
    </r>
    <r>
      <rPr>
        <sz val="9"/>
        <rFont val="Arial Narrow"/>
        <family val="2"/>
      </rPr>
      <t>97</t>
    </r>
    <r>
      <rPr>
        <sz val="9"/>
        <rFont val="華康粗圓體"/>
        <family val="3"/>
      </rPr>
      <t xml:space="preserve">年
</t>
    </r>
    <r>
      <rPr>
        <sz val="9"/>
        <rFont val="Arial Narrow"/>
        <family val="2"/>
      </rPr>
      <t>2008</t>
    </r>
  </si>
  <si>
    <t>With Disability Manual by Old System</t>
  </si>
  <si>
    <t>With Disability Manual by Old System</t>
  </si>
  <si>
    <t>With Disability Manual by New System</t>
  </si>
  <si>
    <t>Year</t>
  </si>
  <si>
    <r>
      <rPr>
        <sz val="9"/>
        <rFont val="華康中黑體"/>
        <family val="3"/>
      </rPr>
      <t>社會福利</t>
    </r>
  </si>
  <si>
    <r>
      <rPr>
        <sz val="9"/>
        <rFont val="華康粗圓體"/>
        <family val="3"/>
      </rPr>
      <t>民國</t>
    </r>
    <r>
      <rPr>
        <sz val="9"/>
        <rFont val="Arial Narrow"/>
        <family val="2"/>
      </rPr>
      <t>93</t>
    </r>
    <r>
      <rPr>
        <sz val="9"/>
        <rFont val="華康粗圓體"/>
        <family val="3"/>
      </rPr>
      <t xml:space="preserve">年底
</t>
    </r>
    <r>
      <rPr>
        <sz val="9"/>
        <rFont val="Arial Narrow"/>
        <family val="2"/>
      </rPr>
      <t>End of 2004</t>
    </r>
  </si>
  <si>
    <r>
      <rPr>
        <sz val="9"/>
        <rFont val="華康粗圓體"/>
        <family val="3"/>
      </rPr>
      <t>民國</t>
    </r>
    <r>
      <rPr>
        <sz val="9"/>
        <rFont val="Arial Narrow"/>
        <family val="2"/>
      </rPr>
      <t>94</t>
    </r>
    <r>
      <rPr>
        <sz val="9"/>
        <rFont val="華康粗圓體"/>
        <family val="3"/>
      </rPr>
      <t xml:space="preserve">年底
</t>
    </r>
    <r>
      <rPr>
        <sz val="9"/>
        <rFont val="Arial Narrow"/>
        <family val="2"/>
      </rPr>
      <t>End of 2005</t>
    </r>
  </si>
  <si>
    <r>
      <rPr>
        <sz val="9"/>
        <rFont val="華康粗圓體"/>
        <family val="3"/>
      </rPr>
      <t>民國</t>
    </r>
    <r>
      <rPr>
        <sz val="9"/>
        <rFont val="Arial Narrow"/>
        <family val="2"/>
      </rPr>
      <t>95</t>
    </r>
    <r>
      <rPr>
        <sz val="9"/>
        <rFont val="華康粗圓體"/>
        <family val="3"/>
      </rPr>
      <t xml:space="preserve">年底
</t>
    </r>
    <r>
      <rPr>
        <sz val="9"/>
        <rFont val="Arial Narrow"/>
        <family val="2"/>
      </rPr>
      <t>End of 2006</t>
    </r>
  </si>
  <si>
    <r>
      <rPr>
        <sz val="9"/>
        <rFont val="華康粗圓體"/>
        <family val="3"/>
      </rPr>
      <t>民國</t>
    </r>
    <r>
      <rPr>
        <sz val="9"/>
        <rFont val="Arial Narrow"/>
        <family val="2"/>
      </rPr>
      <t>96</t>
    </r>
    <r>
      <rPr>
        <sz val="9"/>
        <rFont val="華康粗圓體"/>
        <family val="3"/>
      </rPr>
      <t xml:space="preserve">年底
</t>
    </r>
    <r>
      <rPr>
        <sz val="9"/>
        <rFont val="Arial Narrow"/>
        <family val="2"/>
      </rPr>
      <t>End of 2007</t>
    </r>
  </si>
  <si>
    <r>
      <rPr>
        <sz val="9"/>
        <rFont val="華康粗圓體"/>
        <family val="3"/>
      </rPr>
      <t>民國</t>
    </r>
    <r>
      <rPr>
        <sz val="9"/>
        <rFont val="Arial Narrow"/>
        <family val="2"/>
      </rPr>
      <t>97</t>
    </r>
    <r>
      <rPr>
        <sz val="9"/>
        <rFont val="華康粗圓體"/>
        <family val="3"/>
      </rPr>
      <t xml:space="preserve">年底
</t>
    </r>
    <r>
      <rPr>
        <sz val="9"/>
        <rFont val="Arial Narrow"/>
        <family val="2"/>
      </rPr>
      <t>End of 2008</t>
    </r>
  </si>
  <si>
    <r>
      <rPr>
        <sz val="9"/>
        <rFont val="華康粗圓體"/>
        <family val="3"/>
      </rPr>
      <t>民國</t>
    </r>
    <r>
      <rPr>
        <sz val="9"/>
        <rFont val="Arial Narrow"/>
        <family val="2"/>
      </rPr>
      <t>98</t>
    </r>
    <r>
      <rPr>
        <sz val="9"/>
        <rFont val="華康粗圓體"/>
        <family val="3"/>
      </rPr>
      <t xml:space="preserve">年底
</t>
    </r>
    <r>
      <rPr>
        <sz val="9"/>
        <rFont val="Arial Narrow"/>
        <family val="2"/>
      </rPr>
      <t>End of 2009</t>
    </r>
  </si>
  <si>
    <r>
      <rPr>
        <sz val="9"/>
        <rFont val="華康粗圓體"/>
        <family val="3"/>
      </rPr>
      <t>民國</t>
    </r>
    <r>
      <rPr>
        <sz val="9"/>
        <rFont val="Arial Narrow"/>
        <family val="2"/>
      </rPr>
      <t>99</t>
    </r>
    <r>
      <rPr>
        <sz val="9"/>
        <rFont val="華康粗圓體"/>
        <family val="3"/>
      </rPr>
      <t xml:space="preserve">年底
</t>
    </r>
    <r>
      <rPr>
        <sz val="9"/>
        <rFont val="Arial Narrow"/>
        <family val="2"/>
      </rPr>
      <t>End of 2010</t>
    </r>
  </si>
  <si>
    <r>
      <rPr>
        <sz val="9"/>
        <rFont val="華康粗圓體"/>
        <family val="3"/>
      </rPr>
      <t>民國</t>
    </r>
    <r>
      <rPr>
        <sz val="9"/>
        <rFont val="Arial Narrow"/>
        <family val="2"/>
      </rPr>
      <t>100</t>
    </r>
    <r>
      <rPr>
        <sz val="9"/>
        <rFont val="華康粗圓體"/>
        <family val="3"/>
      </rPr>
      <t xml:space="preserve">年底
</t>
    </r>
    <r>
      <rPr>
        <sz val="9"/>
        <rFont val="Arial Narrow"/>
        <family val="2"/>
      </rPr>
      <t>End of 2011</t>
    </r>
  </si>
  <si>
    <r>
      <rPr>
        <sz val="9"/>
        <rFont val="華康粗圓體"/>
        <family val="3"/>
      </rPr>
      <t>民國</t>
    </r>
    <r>
      <rPr>
        <sz val="9"/>
        <rFont val="Arial Narrow"/>
        <family val="2"/>
      </rPr>
      <t>101</t>
    </r>
    <r>
      <rPr>
        <sz val="9"/>
        <rFont val="華康粗圓體"/>
        <family val="3"/>
      </rPr>
      <t xml:space="preserve">年底
</t>
    </r>
    <r>
      <rPr>
        <sz val="9"/>
        <rFont val="Arial Narrow"/>
        <family val="2"/>
      </rPr>
      <t>End of 2012</t>
    </r>
  </si>
  <si>
    <r>
      <rPr>
        <sz val="9"/>
        <rFont val="華康粗圓體"/>
        <family val="3"/>
      </rPr>
      <t>民國</t>
    </r>
    <r>
      <rPr>
        <sz val="9"/>
        <rFont val="Arial Narrow"/>
        <family val="2"/>
      </rPr>
      <t>102</t>
    </r>
    <r>
      <rPr>
        <sz val="9"/>
        <rFont val="華康粗圓體"/>
        <family val="3"/>
      </rPr>
      <t xml:space="preserve">年底
</t>
    </r>
    <r>
      <rPr>
        <sz val="9"/>
        <rFont val="Arial Narrow"/>
        <family val="2"/>
      </rPr>
      <t>End of 2013</t>
    </r>
  </si>
  <si>
    <r>
      <rPr>
        <sz val="9"/>
        <rFont val="華康中黑體"/>
        <family val="3"/>
      </rPr>
      <t>資料來源：行政院農業委員會、勞動部及本府社會局。</t>
    </r>
  </si>
  <si>
    <r>
      <rPr>
        <sz val="12"/>
        <rFont val="華康粗圓體"/>
        <family val="3"/>
      </rPr>
      <t>表</t>
    </r>
    <r>
      <rPr>
        <sz val="12"/>
        <rFont val="Arial"/>
        <family val="2"/>
      </rPr>
      <t>11-1</t>
    </r>
    <r>
      <rPr>
        <sz val="12"/>
        <rFont val="華康粗圓體"/>
        <family val="3"/>
      </rPr>
      <t>、各級人民團體數</t>
    </r>
  </si>
  <si>
    <r>
      <rPr>
        <sz val="9"/>
        <rFont val="華康中黑體"/>
        <family val="3"/>
      </rPr>
      <t>單位：個</t>
    </r>
  </si>
  <si>
    <r>
      <rPr>
        <sz val="9"/>
        <rFont val="華康粗圓體"/>
        <family val="3"/>
      </rPr>
      <t>年底別</t>
    </r>
  </si>
  <si>
    <r>
      <rPr>
        <sz val="9"/>
        <rFont val="華康粗圓體"/>
        <family val="3"/>
      </rPr>
      <t>職業團體</t>
    </r>
  </si>
  <si>
    <r>
      <rPr>
        <sz val="9"/>
        <rFont val="華康粗圓體"/>
        <family val="3"/>
      </rPr>
      <t>社會團體</t>
    </r>
  </si>
  <si>
    <r>
      <rPr>
        <sz val="9"/>
        <rFont val="華康粗圓體"/>
        <family val="3"/>
      </rPr>
      <t>合計</t>
    </r>
  </si>
  <si>
    <r>
      <rPr>
        <sz val="9"/>
        <rFont val="華康粗圓體"/>
        <family val="3"/>
      </rPr>
      <t>農會</t>
    </r>
  </si>
  <si>
    <r>
      <rPr>
        <sz val="9"/>
        <rFont val="華康粗圓體"/>
        <family val="3"/>
      </rPr>
      <t>漁會</t>
    </r>
  </si>
  <si>
    <r>
      <rPr>
        <sz val="9"/>
        <rFont val="華康粗圓體"/>
        <family val="3"/>
      </rPr>
      <t>工會</t>
    </r>
  </si>
  <si>
    <r>
      <rPr>
        <sz val="9"/>
        <rFont val="華康粗圓體"/>
        <family val="3"/>
      </rPr>
      <t>工業團體</t>
    </r>
  </si>
  <si>
    <r>
      <rPr>
        <sz val="9"/>
        <rFont val="華康粗圓體"/>
        <family val="3"/>
      </rPr>
      <t>商業團體</t>
    </r>
  </si>
  <si>
    <r>
      <rPr>
        <sz val="9"/>
        <rFont val="華康粗圓體"/>
        <family val="3"/>
      </rPr>
      <t>合計</t>
    </r>
  </si>
  <si>
    <r>
      <rPr>
        <sz val="9"/>
        <rFont val="華康粗圓體"/>
        <family val="3"/>
      </rPr>
      <t>學術文化
團　　體</t>
    </r>
  </si>
  <si>
    <r>
      <rPr>
        <sz val="9"/>
        <rFont val="華康粗圓體"/>
        <family val="3"/>
      </rPr>
      <t>醫療衛生
團　　體</t>
    </r>
  </si>
  <si>
    <r>
      <rPr>
        <sz val="9"/>
        <rFont val="華康粗圓體"/>
        <family val="3"/>
      </rPr>
      <t>宗教團體</t>
    </r>
  </si>
  <si>
    <r>
      <rPr>
        <sz val="9"/>
        <rFont val="華康粗圓體"/>
        <family val="3"/>
      </rPr>
      <t>體育團體</t>
    </r>
  </si>
  <si>
    <r>
      <rPr>
        <sz val="9"/>
        <rFont val="華康粗圓體"/>
        <family val="3"/>
      </rPr>
      <t>社會服務
及公益
慈善團體</t>
    </r>
  </si>
  <si>
    <r>
      <rPr>
        <sz val="9"/>
        <rFont val="華康粗圓體"/>
        <family val="3"/>
      </rPr>
      <t>國際團體</t>
    </r>
  </si>
  <si>
    <r>
      <rPr>
        <sz val="9"/>
        <rFont val="華康粗圓體"/>
        <family val="3"/>
      </rPr>
      <t>經濟業務
團　　體</t>
    </r>
  </si>
  <si>
    <r>
      <rPr>
        <sz val="9"/>
        <rFont val="華康粗圓體"/>
        <family val="3"/>
      </rPr>
      <t>其他</t>
    </r>
  </si>
  <si>
    <t>自由職業團體</t>
  </si>
  <si>
    <r>
      <rPr>
        <sz val="9"/>
        <rFont val="華康粗圓體"/>
        <family val="3"/>
      </rPr>
      <t>信徒人數（人）</t>
    </r>
  </si>
  <si>
    <r>
      <rPr>
        <sz val="8"/>
        <rFont val="華康中黑體"/>
        <family val="3"/>
      </rPr>
      <t>說明：</t>
    </r>
    <r>
      <rPr>
        <sz val="8"/>
        <rFont val="Arial Narrow"/>
        <family val="2"/>
      </rPr>
      <t>1.</t>
    </r>
    <r>
      <rPr>
        <sz val="8"/>
        <rFont val="華康中黑體"/>
        <family val="3"/>
      </rPr>
      <t>其他寺廟含軒轅教、天帝教、天德教、儒教、太易教、亥子道、彌勒大道、中華聖教、宇宙彌勒皇教、先天</t>
    </r>
  </si>
  <si>
    <r>
      <rPr>
        <sz val="8"/>
        <rFont val="華康中黑體"/>
        <family val="3"/>
      </rPr>
      <t>　　　</t>
    </r>
    <r>
      <rPr>
        <sz val="8"/>
        <rFont val="Arial Narrow"/>
        <family val="2"/>
      </rPr>
      <t>2.</t>
    </r>
    <r>
      <rPr>
        <sz val="8"/>
        <rFont val="華康中黑體"/>
        <family val="3"/>
      </rPr>
      <t>信徒人數依各宗教皈依之規定。</t>
    </r>
  </si>
  <si>
    <r>
      <rPr>
        <sz val="9"/>
        <rFont val="華康粗圓體"/>
        <family val="3"/>
      </rPr>
      <t>年底及宗教別</t>
    </r>
  </si>
  <si>
    <r>
      <rPr>
        <sz val="9"/>
        <rFont val="華康粗圓體"/>
        <family val="3"/>
      </rPr>
      <t>寺廟教堂數（所）</t>
    </r>
  </si>
  <si>
    <r>
      <rPr>
        <sz val="9"/>
        <rFont val="華康粗圓體"/>
        <family val="3"/>
      </rPr>
      <t>神職人員數（人）</t>
    </r>
  </si>
  <si>
    <r>
      <rPr>
        <sz val="9"/>
        <rFont val="華康粗圓體"/>
        <family val="3"/>
      </rPr>
      <t>民國</t>
    </r>
    <r>
      <rPr>
        <sz val="9"/>
        <rFont val="Arial Narrow"/>
        <family val="2"/>
      </rPr>
      <t>93</t>
    </r>
    <r>
      <rPr>
        <sz val="9"/>
        <rFont val="華康粗圓體"/>
        <family val="3"/>
      </rPr>
      <t>年底</t>
    </r>
  </si>
  <si>
    <r>
      <rPr>
        <sz val="9"/>
        <rFont val="華康粗圓體"/>
        <family val="3"/>
      </rPr>
      <t>民國</t>
    </r>
    <r>
      <rPr>
        <sz val="9"/>
        <rFont val="Arial Narrow"/>
        <family val="2"/>
      </rPr>
      <t>94</t>
    </r>
    <r>
      <rPr>
        <sz val="9"/>
        <rFont val="華康粗圓體"/>
        <family val="3"/>
      </rPr>
      <t>年底</t>
    </r>
  </si>
  <si>
    <r>
      <rPr>
        <sz val="9"/>
        <rFont val="華康粗圓體"/>
        <family val="3"/>
      </rPr>
      <t>民國</t>
    </r>
    <r>
      <rPr>
        <sz val="9"/>
        <rFont val="Arial Narrow"/>
        <family val="2"/>
      </rPr>
      <t>95</t>
    </r>
    <r>
      <rPr>
        <sz val="9"/>
        <rFont val="華康粗圓體"/>
        <family val="3"/>
      </rPr>
      <t>年底</t>
    </r>
  </si>
  <si>
    <r>
      <rPr>
        <sz val="9"/>
        <rFont val="華康粗圓體"/>
        <family val="3"/>
      </rPr>
      <t>民國</t>
    </r>
    <r>
      <rPr>
        <sz val="9"/>
        <rFont val="Arial Narrow"/>
        <family val="2"/>
      </rPr>
      <t>96</t>
    </r>
    <r>
      <rPr>
        <sz val="9"/>
        <rFont val="華康粗圓體"/>
        <family val="3"/>
      </rPr>
      <t>年底</t>
    </r>
  </si>
  <si>
    <r>
      <rPr>
        <sz val="9"/>
        <rFont val="華康粗圓體"/>
        <family val="3"/>
      </rPr>
      <t>民國</t>
    </r>
    <r>
      <rPr>
        <sz val="9"/>
        <rFont val="Arial Narrow"/>
        <family val="2"/>
      </rPr>
      <t>97</t>
    </r>
    <r>
      <rPr>
        <sz val="9"/>
        <rFont val="華康粗圓體"/>
        <family val="3"/>
      </rPr>
      <t>年底</t>
    </r>
  </si>
  <si>
    <r>
      <rPr>
        <sz val="9"/>
        <rFont val="華康粗圓體"/>
        <family val="3"/>
      </rPr>
      <t>民國</t>
    </r>
    <r>
      <rPr>
        <sz val="9"/>
        <rFont val="Arial Narrow"/>
        <family val="2"/>
      </rPr>
      <t>98</t>
    </r>
    <r>
      <rPr>
        <sz val="9"/>
        <rFont val="華康粗圓體"/>
        <family val="3"/>
      </rPr>
      <t>年底</t>
    </r>
  </si>
  <si>
    <r>
      <rPr>
        <sz val="9"/>
        <rFont val="華康粗圓體"/>
        <family val="3"/>
      </rPr>
      <t>民國</t>
    </r>
    <r>
      <rPr>
        <sz val="9"/>
        <rFont val="Arial Narrow"/>
        <family val="2"/>
      </rPr>
      <t>99</t>
    </r>
    <r>
      <rPr>
        <sz val="9"/>
        <rFont val="華康粗圓體"/>
        <family val="3"/>
      </rPr>
      <t>年底</t>
    </r>
  </si>
  <si>
    <r>
      <rPr>
        <sz val="9"/>
        <rFont val="華康粗圓體"/>
        <family val="3"/>
      </rPr>
      <t>民國</t>
    </r>
    <r>
      <rPr>
        <sz val="9"/>
        <rFont val="Arial Narrow"/>
        <family val="2"/>
      </rPr>
      <t>100</t>
    </r>
    <r>
      <rPr>
        <sz val="9"/>
        <rFont val="華康粗圓體"/>
        <family val="3"/>
      </rPr>
      <t>年底</t>
    </r>
  </si>
  <si>
    <r>
      <rPr>
        <sz val="9"/>
        <rFont val="華康粗圓體"/>
        <family val="3"/>
      </rPr>
      <t>民國</t>
    </r>
    <r>
      <rPr>
        <sz val="9"/>
        <rFont val="Arial Narrow"/>
        <family val="2"/>
      </rPr>
      <t>101</t>
    </r>
    <r>
      <rPr>
        <sz val="9"/>
        <rFont val="華康粗圓體"/>
        <family val="3"/>
      </rPr>
      <t>年底</t>
    </r>
  </si>
  <si>
    <r>
      <rPr>
        <sz val="9"/>
        <rFont val="華康粗圓體"/>
        <family val="3"/>
      </rPr>
      <t>民國</t>
    </r>
    <r>
      <rPr>
        <sz val="9"/>
        <rFont val="Arial Narrow"/>
        <family val="2"/>
      </rPr>
      <t>102</t>
    </r>
    <r>
      <rPr>
        <sz val="9"/>
        <rFont val="華康粗圓體"/>
        <family val="3"/>
      </rPr>
      <t>年底</t>
    </r>
  </si>
  <si>
    <r>
      <rPr>
        <b/>
        <sz val="9"/>
        <rFont val="華康粗圓體"/>
        <family val="3"/>
      </rPr>
      <t>　寺廟</t>
    </r>
    <r>
      <rPr>
        <b/>
        <sz val="9"/>
        <rFont val="Arial Narrow"/>
        <family val="2"/>
      </rPr>
      <t xml:space="preserve"> Temples</t>
    </r>
  </si>
  <si>
    <r>
      <rPr>
        <sz val="9"/>
        <rFont val="華康粗圓體"/>
        <family val="3"/>
      </rPr>
      <t>　　道　　教</t>
    </r>
  </si>
  <si>
    <r>
      <rPr>
        <sz val="9"/>
        <rFont val="華康粗圓體"/>
        <family val="3"/>
      </rPr>
      <t>　　佛　　教</t>
    </r>
  </si>
  <si>
    <r>
      <rPr>
        <sz val="9"/>
        <rFont val="華康粗圓體"/>
        <family val="3"/>
      </rPr>
      <t>　　一</t>
    </r>
    <r>
      <rPr>
        <sz val="9"/>
        <rFont val="Arial Narrow"/>
        <family val="2"/>
      </rPr>
      <t xml:space="preserve"> </t>
    </r>
    <r>
      <rPr>
        <sz val="9"/>
        <rFont val="華康粗圓體"/>
        <family val="3"/>
      </rPr>
      <t>貫</t>
    </r>
    <r>
      <rPr>
        <sz val="9"/>
        <rFont val="Arial Narrow"/>
        <family val="2"/>
      </rPr>
      <t xml:space="preserve"> </t>
    </r>
    <r>
      <rPr>
        <sz val="9"/>
        <rFont val="華康粗圓體"/>
        <family val="3"/>
      </rPr>
      <t>道</t>
    </r>
  </si>
  <si>
    <r>
      <rPr>
        <sz val="9"/>
        <rFont val="華康粗圓體"/>
        <family val="3"/>
      </rPr>
      <t>　　理　　教</t>
    </r>
  </si>
  <si>
    <r>
      <rPr>
        <sz val="9"/>
        <rFont val="華康粗圓體"/>
        <family val="3"/>
      </rPr>
      <t>　　其他寺廟</t>
    </r>
  </si>
  <si>
    <r>
      <rPr>
        <b/>
        <sz val="9"/>
        <rFont val="華康粗圓體"/>
        <family val="3"/>
      </rPr>
      <t>　教堂</t>
    </r>
    <r>
      <rPr>
        <b/>
        <sz val="9"/>
        <rFont val="Arial Narrow"/>
        <family val="2"/>
      </rPr>
      <t xml:space="preserve"> Churches</t>
    </r>
  </si>
  <si>
    <r>
      <rPr>
        <sz val="9"/>
        <rFont val="華康粗圓體"/>
        <family val="3"/>
      </rPr>
      <t>　　天</t>
    </r>
    <r>
      <rPr>
        <sz val="9"/>
        <rFont val="Arial Narrow"/>
        <family val="2"/>
      </rPr>
      <t xml:space="preserve"> </t>
    </r>
    <r>
      <rPr>
        <sz val="9"/>
        <rFont val="華康粗圓體"/>
        <family val="3"/>
      </rPr>
      <t>主</t>
    </r>
    <r>
      <rPr>
        <sz val="9"/>
        <rFont val="Arial Narrow"/>
        <family val="2"/>
      </rPr>
      <t xml:space="preserve"> </t>
    </r>
    <r>
      <rPr>
        <sz val="9"/>
        <rFont val="華康粗圓體"/>
        <family val="3"/>
      </rPr>
      <t>教</t>
    </r>
  </si>
  <si>
    <r>
      <rPr>
        <sz val="9"/>
        <rFont val="華康粗圓體"/>
        <family val="3"/>
      </rPr>
      <t>　　基</t>
    </r>
    <r>
      <rPr>
        <sz val="9"/>
        <rFont val="Arial Narrow"/>
        <family val="2"/>
      </rPr>
      <t xml:space="preserve"> </t>
    </r>
    <r>
      <rPr>
        <sz val="9"/>
        <rFont val="華康粗圓體"/>
        <family val="3"/>
      </rPr>
      <t>督</t>
    </r>
    <r>
      <rPr>
        <sz val="9"/>
        <rFont val="Arial Narrow"/>
        <family val="2"/>
      </rPr>
      <t xml:space="preserve"> </t>
    </r>
    <r>
      <rPr>
        <sz val="9"/>
        <rFont val="華康粗圓體"/>
        <family val="3"/>
      </rPr>
      <t>教</t>
    </r>
  </si>
  <si>
    <r>
      <rPr>
        <sz val="9"/>
        <rFont val="華康粗圓體"/>
        <family val="3"/>
      </rPr>
      <t>　　回　　教</t>
    </r>
  </si>
  <si>
    <r>
      <rPr>
        <sz val="9"/>
        <rFont val="華康粗圓體"/>
        <family val="3"/>
      </rPr>
      <t>　　其他教堂</t>
    </r>
  </si>
  <si>
    <r>
      <rPr>
        <sz val="8"/>
        <rFont val="華康中黑體"/>
        <family val="3"/>
      </rPr>
      <t>資料來源：本府民政局。</t>
    </r>
  </si>
  <si>
    <r>
      <rPr>
        <sz val="8"/>
        <rFont val="華康中黑體"/>
        <family val="3"/>
      </rPr>
      <t>　　　</t>
    </r>
    <r>
      <rPr>
        <sz val="8"/>
        <rFont val="Arial Narrow"/>
        <family val="2"/>
      </rPr>
      <t xml:space="preserve">   </t>
    </r>
    <r>
      <rPr>
        <sz val="8"/>
        <rFont val="華康中黑體"/>
        <family val="3"/>
      </rPr>
      <t>救教、黃中、玄門真宗、天道等；其他教堂含天理教、巴哈尹教、真光教、山達基教會、統一教、摩門教等。</t>
    </r>
  </si>
  <si>
    <r>
      <rPr>
        <sz val="8"/>
        <rFont val="華康中黑體"/>
        <family val="3"/>
      </rPr>
      <t>　　　</t>
    </r>
    <r>
      <rPr>
        <sz val="8"/>
        <rFont val="Arial Narrow"/>
        <family val="2"/>
      </rPr>
      <t xml:space="preserve">Sun Worship,  Heavenly Truth Haizi Dao, Maitreya Buddhism,  the Chinese Holy Religion Association, Universe Maitreya Faith, </t>
    </r>
  </si>
  <si>
    <r>
      <rPr>
        <sz val="8"/>
        <rFont val="華康中黑體"/>
        <family val="3"/>
      </rPr>
      <t>　　　</t>
    </r>
    <r>
      <rPr>
        <sz val="8"/>
        <rFont val="Arial Narrow"/>
        <family val="2"/>
      </rPr>
      <t xml:space="preserve">the Red Swastika Society, Huang Zhong, Xuanmen Dao, Heaven League. Other churches included Tenrikyo, Bahaism, Mahikari, </t>
    </r>
  </si>
  <si>
    <r>
      <rPr>
        <sz val="8"/>
        <rFont val="華康中黑體"/>
        <family val="3"/>
      </rPr>
      <t>　　　</t>
    </r>
    <r>
      <rPr>
        <sz val="8"/>
        <rFont val="Arial Narrow"/>
        <family val="2"/>
      </rPr>
      <t>the Church of Scientology,  the Holy Spirit Association for the Unification of World Christianity, and Church of Latter- Day Saints</t>
    </r>
  </si>
  <si>
    <r>
      <rPr>
        <sz val="8"/>
        <rFont val="華康中黑體"/>
        <family val="3"/>
      </rPr>
      <t>　　　</t>
    </r>
    <r>
      <rPr>
        <sz val="8"/>
        <rFont val="Arial Narrow"/>
        <family val="2"/>
      </rPr>
      <t>(Mormonism).</t>
    </r>
  </si>
  <si>
    <r>
      <rPr>
        <sz val="12"/>
        <rFont val="華康粗圓體"/>
        <family val="3"/>
      </rPr>
      <t>表</t>
    </r>
    <r>
      <rPr>
        <sz val="12"/>
        <rFont val="Arial"/>
        <family val="2"/>
      </rPr>
      <t>11-2</t>
    </r>
    <r>
      <rPr>
        <sz val="12"/>
        <rFont val="華康粗圓體"/>
        <family val="3"/>
      </rPr>
      <t>、宗教教務概況</t>
    </r>
  </si>
  <si>
    <r>
      <rPr>
        <sz val="9"/>
        <rFont val="華康中黑體"/>
        <family val="3"/>
      </rPr>
      <t>單位：所</t>
    </r>
  </si>
  <si>
    <r>
      <rPr>
        <sz val="9"/>
        <rFont val="華康粗圓體"/>
        <family val="3"/>
      </rPr>
      <t>年底及宗教別</t>
    </r>
  </si>
  <si>
    <r>
      <rPr>
        <sz val="9"/>
        <rFont val="華康粗圓體"/>
        <family val="3"/>
      </rPr>
      <t>醫療機構</t>
    </r>
  </si>
  <si>
    <r>
      <rPr>
        <sz val="9"/>
        <rFont val="華康粗圓體"/>
        <family val="3"/>
      </rPr>
      <t>醫院</t>
    </r>
  </si>
  <si>
    <r>
      <rPr>
        <sz val="9"/>
        <rFont val="華康粗圓體"/>
        <family val="3"/>
      </rPr>
      <t>診所</t>
    </r>
  </si>
  <si>
    <r>
      <rPr>
        <sz val="9"/>
        <rFont val="華康粗圓體"/>
        <family val="3"/>
      </rPr>
      <t>民國</t>
    </r>
    <r>
      <rPr>
        <sz val="9"/>
        <rFont val="Arial Narrow"/>
        <family val="2"/>
      </rPr>
      <t>93</t>
    </r>
    <r>
      <rPr>
        <sz val="9"/>
        <rFont val="華康粗圓體"/>
        <family val="3"/>
      </rPr>
      <t>年底</t>
    </r>
  </si>
  <si>
    <r>
      <rPr>
        <sz val="9"/>
        <rFont val="華康粗圓體"/>
        <family val="3"/>
      </rPr>
      <t>民國</t>
    </r>
    <r>
      <rPr>
        <sz val="9"/>
        <rFont val="Arial Narrow"/>
        <family val="2"/>
      </rPr>
      <t>94</t>
    </r>
    <r>
      <rPr>
        <sz val="9"/>
        <rFont val="華康粗圓體"/>
        <family val="3"/>
      </rPr>
      <t>年底</t>
    </r>
  </si>
  <si>
    <r>
      <rPr>
        <sz val="9"/>
        <rFont val="華康粗圓體"/>
        <family val="3"/>
      </rPr>
      <t>民國</t>
    </r>
    <r>
      <rPr>
        <sz val="9"/>
        <rFont val="Arial Narrow"/>
        <family val="2"/>
      </rPr>
      <t>95</t>
    </r>
    <r>
      <rPr>
        <sz val="9"/>
        <rFont val="華康粗圓體"/>
        <family val="3"/>
      </rPr>
      <t>年底</t>
    </r>
  </si>
  <si>
    <r>
      <rPr>
        <sz val="9"/>
        <rFont val="華康粗圓體"/>
        <family val="3"/>
      </rPr>
      <t>民國</t>
    </r>
    <r>
      <rPr>
        <sz val="9"/>
        <rFont val="Arial Narrow"/>
        <family val="2"/>
      </rPr>
      <t>96</t>
    </r>
    <r>
      <rPr>
        <sz val="9"/>
        <rFont val="華康粗圓體"/>
        <family val="3"/>
      </rPr>
      <t>年底</t>
    </r>
  </si>
  <si>
    <r>
      <rPr>
        <sz val="9"/>
        <rFont val="華康粗圓體"/>
        <family val="3"/>
      </rPr>
      <t>民國</t>
    </r>
    <r>
      <rPr>
        <sz val="9"/>
        <rFont val="Arial Narrow"/>
        <family val="2"/>
      </rPr>
      <t>97</t>
    </r>
    <r>
      <rPr>
        <sz val="9"/>
        <rFont val="華康粗圓體"/>
        <family val="3"/>
      </rPr>
      <t>年底</t>
    </r>
  </si>
  <si>
    <r>
      <rPr>
        <sz val="9"/>
        <rFont val="華康粗圓體"/>
        <family val="3"/>
      </rPr>
      <t>民國</t>
    </r>
    <r>
      <rPr>
        <sz val="9"/>
        <rFont val="Arial Narrow"/>
        <family val="2"/>
      </rPr>
      <t>98</t>
    </r>
    <r>
      <rPr>
        <sz val="9"/>
        <rFont val="華康粗圓體"/>
        <family val="3"/>
      </rPr>
      <t>年底</t>
    </r>
  </si>
  <si>
    <r>
      <rPr>
        <sz val="9"/>
        <rFont val="華康粗圓體"/>
        <family val="3"/>
      </rPr>
      <t>民國</t>
    </r>
    <r>
      <rPr>
        <sz val="9"/>
        <rFont val="Arial Narrow"/>
        <family val="2"/>
      </rPr>
      <t>99</t>
    </r>
    <r>
      <rPr>
        <sz val="9"/>
        <rFont val="華康粗圓體"/>
        <family val="3"/>
      </rPr>
      <t>年底</t>
    </r>
  </si>
  <si>
    <r>
      <rPr>
        <sz val="9"/>
        <rFont val="華康粗圓體"/>
        <family val="3"/>
      </rPr>
      <t>民國</t>
    </r>
    <r>
      <rPr>
        <sz val="9"/>
        <rFont val="Arial Narrow"/>
        <family val="2"/>
      </rPr>
      <t>100</t>
    </r>
    <r>
      <rPr>
        <sz val="9"/>
        <rFont val="華康粗圓體"/>
        <family val="3"/>
      </rPr>
      <t>年底</t>
    </r>
  </si>
  <si>
    <r>
      <rPr>
        <sz val="9"/>
        <rFont val="華康粗圓體"/>
        <family val="3"/>
      </rPr>
      <t>民國</t>
    </r>
    <r>
      <rPr>
        <sz val="9"/>
        <rFont val="Arial Narrow"/>
        <family val="2"/>
      </rPr>
      <t>101</t>
    </r>
    <r>
      <rPr>
        <sz val="9"/>
        <rFont val="華康粗圓體"/>
        <family val="3"/>
      </rPr>
      <t>年底</t>
    </r>
  </si>
  <si>
    <r>
      <rPr>
        <sz val="9"/>
        <rFont val="華康粗圓體"/>
        <family val="3"/>
      </rPr>
      <t>民國</t>
    </r>
    <r>
      <rPr>
        <sz val="9"/>
        <rFont val="Arial Narrow"/>
        <family val="2"/>
      </rPr>
      <t>102</t>
    </r>
    <r>
      <rPr>
        <sz val="9"/>
        <rFont val="華康粗圓體"/>
        <family val="3"/>
      </rPr>
      <t>年底</t>
    </r>
  </si>
  <si>
    <r>
      <rPr>
        <sz val="9"/>
        <rFont val="華康粗圓體"/>
        <family val="3"/>
      </rPr>
      <t>　　道　教</t>
    </r>
  </si>
  <si>
    <r>
      <rPr>
        <sz val="9"/>
        <rFont val="華康粗圓體"/>
        <family val="3"/>
      </rPr>
      <t>　　佛　教</t>
    </r>
  </si>
  <si>
    <r>
      <rPr>
        <sz val="9"/>
        <rFont val="華康粗圓體"/>
        <family val="3"/>
      </rPr>
      <t>　　一貫道</t>
    </r>
  </si>
  <si>
    <r>
      <rPr>
        <sz val="9"/>
        <rFont val="華康粗圓體"/>
        <family val="3"/>
      </rPr>
      <t>　　天主教</t>
    </r>
  </si>
  <si>
    <r>
      <rPr>
        <sz val="9"/>
        <rFont val="華康粗圓體"/>
        <family val="3"/>
      </rPr>
      <t>　　基督教</t>
    </r>
  </si>
  <si>
    <r>
      <rPr>
        <sz val="9"/>
        <rFont val="華康粗圓體"/>
        <family val="3"/>
      </rPr>
      <t>　　其他宗教</t>
    </r>
  </si>
  <si>
    <r>
      <rPr>
        <sz val="9"/>
        <color indexed="8"/>
        <rFont val="華康中黑體"/>
        <family val="3"/>
      </rPr>
      <t>資料來源：本府民政局。</t>
    </r>
  </si>
  <si>
    <r>
      <rPr>
        <sz val="12"/>
        <rFont val="華康粗圓體"/>
        <family val="3"/>
      </rPr>
      <t>表</t>
    </r>
    <r>
      <rPr>
        <sz val="12"/>
        <rFont val="Arial"/>
        <family val="2"/>
      </rPr>
      <t>11-3</t>
    </r>
    <r>
      <rPr>
        <sz val="12"/>
        <rFont val="華康粗圓體"/>
        <family val="3"/>
      </rPr>
      <t>、宗教社會服務概況</t>
    </r>
  </si>
  <si>
    <t>Junior &amp; Senior High Schools</t>
  </si>
  <si>
    <r>
      <rPr>
        <sz val="9"/>
        <rFont val="華康粗圓體"/>
        <family val="3"/>
      </rPr>
      <t>大學</t>
    </r>
  </si>
  <si>
    <r>
      <rPr>
        <sz val="9"/>
        <rFont val="華康粗圓體"/>
        <family val="3"/>
      </rPr>
      <t>專科學校</t>
    </r>
  </si>
  <si>
    <r>
      <rPr>
        <sz val="9"/>
        <rFont val="華康粗圓體"/>
        <family val="3"/>
      </rPr>
      <t>職校</t>
    </r>
  </si>
  <si>
    <r>
      <rPr>
        <sz val="9"/>
        <rFont val="華康粗圓體"/>
        <family val="3"/>
      </rPr>
      <t>中學</t>
    </r>
  </si>
  <si>
    <r>
      <rPr>
        <sz val="9"/>
        <rFont val="華康粗圓體"/>
        <family val="3"/>
      </rPr>
      <t>小學</t>
    </r>
  </si>
  <si>
    <r>
      <rPr>
        <sz val="9"/>
        <rFont val="華康粗圓體"/>
        <family val="3"/>
      </rPr>
      <t>幼兒園</t>
    </r>
  </si>
  <si>
    <r>
      <rPr>
        <sz val="9"/>
        <rFont val="華康粗圓體"/>
        <family val="3"/>
      </rPr>
      <t>其他</t>
    </r>
  </si>
  <si>
    <r>
      <rPr>
        <sz val="9"/>
        <rFont val="華康粗圓體"/>
        <family val="3"/>
      </rPr>
      <t>養老院</t>
    </r>
  </si>
  <si>
    <r>
      <rPr>
        <sz val="9"/>
        <rFont val="華康粗圓體"/>
        <family val="3"/>
      </rPr>
      <t>民國</t>
    </r>
    <r>
      <rPr>
        <sz val="9"/>
        <rFont val="Arial Narrow"/>
        <family val="2"/>
      </rPr>
      <t>101</t>
    </r>
    <r>
      <rPr>
        <sz val="9"/>
        <rFont val="華康粗圓體"/>
        <family val="3"/>
      </rPr>
      <t>年底</t>
    </r>
  </si>
  <si>
    <r>
      <rPr>
        <sz val="9"/>
        <rFont val="華康粗圓體"/>
        <family val="3"/>
      </rPr>
      <t>民國</t>
    </r>
    <r>
      <rPr>
        <sz val="9"/>
        <rFont val="Arial Narrow"/>
        <family val="2"/>
      </rPr>
      <t>102</t>
    </r>
    <r>
      <rPr>
        <sz val="9"/>
        <rFont val="華康粗圓體"/>
        <family val="3"/>
      </rPr>
      <t>年底</t>
    </r>
  </si>
  <si>
    <r>
      <rPr>
        <sz val="9"/>
        <rFont val="華康中黑體"/>
        <family val="3"/>
      </rPr>
      <t>單位：所</t>
    </r>
  </si>
  <si>
    <r>
      <rPr>
        <sz val="9"/>
        <rFont val="華康粗圓體"/>
        <family val="3"/>
      </rPr>
      <t>年底及宗教別</t>
    </r>
  </si>
  <si>
    <r>
      <rPr>
        <sz val="9"/>
        <rFont val="華康粗圓體"/>
        <family val="3"/>
      </rPr>
      <t>文教機構</t>
    </r>
  </si>
  <si>
    <r>
      <rPr>
        <sz val="9"/>
        <rFont val="華康粗圓體"/>
        <family val="3"/>
      </rPr>
      <t>公益慈善事業</t>
    </r>
  </si>
  <si>
    <r>
      <rPr>
        <sz val="12"/>
        <rFont val="華康粗圓體"/>
        <family val="3"/>
      </rPr>
      <t>表</t>
    </r>
    <r>
      <rPr>
        <sz val="12"/>
        <rFont val="Arial"/>
        <family val="2"/>
      </rPr>
      <t>11-3</t>
    </r>
    <r>
      <rPr>
        <sz val="12"/>
        <rFont val="華康粗圓體"/>
        <family val="3"/>
      </rPr>
      <t>、宗教社會服務概況（續）</t>
    </r>
  </si>
  <si>
    <t>青少年輔導院</t>
  </si>
  <si>
    <t>福利基金會</t>
  </si>
  <si>
    <t>社會服務中心</t>
  </si>
  <si>
    <t>身心障礙教養院</t>
  </si>
  <si>
    <r>
      <rPr>
        <sz val="8"/>
        <rFont val="華康粗圓體"/>
        <family val="3"/>
      </rPr>
      <t>一、農業合作社</t>
    </r>
  </si>
  <si>
    <r>
      <rPr>
        <sz val="8"/>
        <rFont val="華康粗圓體"/>
        <family val="3"/>
      </rPr>
      <t>農業生產</t>
    </r>
  </si>
  <si>
    <r>
      <rPr>
        <sz val="8"/>
        <rFont val="華康粗圓體"/>
        <family val="3"/>
      </rPr>
      <t>農業運銷</t>
    </r>
  </si>
  <si>
    <r>
      <rPr>
        <sz val="8"/>
        <rFont val="華康粗圓體"/>
        <family val="3"/>
      </rPr>
      <t>農業勞動</t>
    </r>
  </si>
  <si>
    <r>
      <rPr>
        <sz val="8"/>
        <rFont val="華康粗圓體"/>
        <family val="3"/>
      </rPr>
      <t>二、工業合作社</t>
    </r>
  </si>
  <si>
    <r>
      <rPr>
        <sz val="8"/>
        <rFont val="華康粗圓體"/>
        <family val="3"/>
      </rPr>
      <t>工業生產</t>
    </r>
  </si>
  <si>
    <r>
      <rPr>
        <sz val="8"/>
        <rFont val="華康粗圓體"/>
        <family val="3"/>
      </rPr>
      <t>工業運銷</t>
    </r>
  </si>
  <si>
    <r>
      <rPr>
        <sz val="8"/>
        <rFont val="華康粗圓體"/>
        <family val="3"/>
      </rPr>
      <t>工業供給</t>
    </r>
  </si>
  <si>
    <r>
      <rPr>
        <sz val="8"/>
        <rFont val="華康粗圓體"/>
        <family val="3"/>
      </rPr>
      <t>工業利用</t>
    </r>
  </si>
  <si>
    <r>
      <rPr>
        <sz val="8"/>
        <rFont val="華康粗圓體"/>
        <family val="3"/>
      </rPr>
      <t>工業勞動</t>
    </r>
  </si>
  <si>
    <r>
      <rPr>
        <sz val="8"/>
        <rFont val="華康粗圓體"/>
        <family val="3"/>
      </rPr>
      <t>工業運輸</t>
    </r>
  </si>
  <si>
    <r>
      <rPr>
        <sz val="8"/>
        <rFont val="華康粗圓體"/>
        <family val="3"/>
      </rPr>
      <t>原住民勞動</t>
    </r>
  </si>
  <si>
    <r>
      <rPr>
        <sz val="8"/>
        <rFont val="華康粗圓體"/>
        <family val="3"/>
      </rPr>
      <t>三、消費合作社</t>
    </r>
  </si>
  <si>
    <r>
      <rPr>
        <sz val="8"/>
        <rFont val="華康粗圓體"/>
        <family val="3"/>
      </rPr>
      <t>地　　區</t>
    </r>
  </si>
  <si>
    <r>
      <rPr>
        <sz val="8"/>
        <rFont val="華康粗圓體"/>
        <family val="3"/>
      </rPr>
      <t>勞　　工</t>
    </r>
  </si>
  <si>
    <r>
      <rPr>
        <sz val="8"/>
        <rFont val="華康粗圓體"/>
        <family val="3"/>
      </rPr>
      <t>人民團體</t>
    </r>
  </si>
  <si>
    <r>
      <rPr>
        <sz val="8"/>
        <rFont val="華康粗圓體"/>
        <family val="3"/>
      </rPr>
      <t>機　　關</t>
    </r>
  </si>
  <si>
    <r>
      <rPr>
        <sz val="8"/>
        <rFont val="華康粗圓體"/>
        <family val="3"/>
      </rPr>
      <t>學　　校</t>
    </r>
  </si>
  <si>
    <r>
      <rPr>
        <sz val="8"/>
        <rFont val="華康粗圓體"/>
        <family val="3"/>
      </rPr>
      <t>四、公用</t>
    </r>
  </si>
  <si>
    <r>
      <rPr>
        <sz val="8"/>
        <rFont val="華康粗圓體"/>
        <family val="3"/>
      </rPr>
      <t>五、保險</t>
    </r>
  </si>
  <si>
    <r>
      <rPr>
        <sz val="8"/>
        <rFont val="華康粗圓體"/>
        <family val="3"/>
      </rPr>
      <t>乙、兼營合作社</t>
    </r>
  </si>
  <si>
    <r>
      <rPr>
        <sz val="8"/>
        <rFont val="華康粗圓體"/>
        <family val="3"/>
      </rPr>
      <t>一、區域性</t>
    </r>
  </si>
  <si>
    <r>
      <rPr>
        <sz val="8"/>
        <rFont val="華康粗圓體"/>
        <family val="3"/>
      </rPr>
      <t>二、社區</t>
    </r>
  </si>
  <si>
    <r>
      <rPr>
        <sz val="8"/>
        <rFont val="華康粗圓體"/>
        <family val="3"/>
      </rPr>
      <t>三、合作農場</t>
    </r>
  </si>
  <si>
    <r>
      <rPr>
        <sz val="8"/>
        <rFont val="華康粗圓體"/>
        <family val="3"/>
      </rPr>
      <t>年底及類別</t>
    </r>
  </si>
  <si>
    <r>
      <rPr>
        <sz val="8"/>
        <rFont val="華康粗圓體"/>
        <family val="3"/>
      </rPr>
      <t>個人社員</t>
    </r>
  </si>
  <si>
    <r>
      <rPr>
        <sz val="8"/>
        <rFont val="華康粗圓體"/>
        <family val="3"/>
      </rPr>
      <t>法人社員</t>
    </r>
  </si>
  <si>
    <r>
      <rPr>
        <sz val="8"/>
        <rFont val="華康粗圓體"/>
        <family val="3"/>
      </rPr>
      <t>合計</t>
    </r>
  </si>
  <si>
    <r>
      <rPr>
        <sz val="8"/>
        <rFont val="華康粗圓體"/>
        <family val="3"/>
      </rPr>
      <t>男</t>
    </r>
  </si>
  <si>
    <r>
      <rPr>
        <sz val="8"/>
        <rFont val="華康粗圓體"/>
        <family val="3"/>
      </rPr>
      <t>女</t>
    </r>
  </si>
  <si>
    <r>
      <rPr>
        <sz val="8"/>
        <rFont val="華康粗圓體"/>
        <family val="3"/>
      </rPr>
      <t>甲、專營合作社</t>
    </r>
  </si>
  <si>
    <r>
      <rPr>
        <sz val="9"/>
        <rFont val="華康中黑體"/>
        <family val="3"/>
      </rPr>
      <t>資料來源：本府社會局。</t>
    </r>
  </si>
  <si>
    <r>
      <rPr>
        <sz val="8"/>
        <rFont val="華康粗圓體"/>
        <family val="3"/>
      </rPr>
      <t>總計　</t>
    </r>
    <r>
      <rPr>
        <sz val="8"/>
        <rFont val="Arial Narrow"/>
        <family val="2"/>
      </rPr>
      <t>Grand Total</t>
    </r>
  </si>
  <si>
    <r>
      <rPr>
        <sz val="8"/>
        <rFont val="華康粗圓體"/>
        <family val="3"/>
      </rPr>
      <t>單位社　</t>
    </r>
    <r>
      <rPr>
        <sz val="8"/>
        <rFont val="Arial Narrow"/>
        <family val="2"/>
      </rPr>
      <t>Unit of Cooperatives</t>
    </r>
  </si>
  <si>
    <r>
      <rPr>
        <sz val="8"/>
        <rFont val="華康粗圓體"/>
        <family val="3"/>
      </rPr>
      <t>聯合社　</t>
    </r>
    <r>
      <rPr>
        <sz val="8"/>
        <rFont val="Arial Narrow"/>
        <family val="2"/>
      </rPr>
      <t>Combines of Cooperatives</t>
    </r>
  </si>
  <si>
    <r>
      <rPr>
        <sz val="8"/>
        <rFont val="華康粗圓體"/>
        <family val="3"/>
      </rPr>
      <t>民國</t>
    </r>
    <r>
      <rPr>
        <sz val="8"/>
        <rFont val="Arial Narrow"/>
        <family val="2"/>
      </rPr>
      <t>93</t>
    </r>
    <r>
      <rPr>
        <sz val="8"/>
        <rFont val="華康粗圓體"/>
        <family val="3"/>
      </rPr>
      <t>年底</t>
    </r>
  </si>
  <si>
    <r>
      <rPr>
        <sz val="8"/>
        <rFont val="華康粗圓體"/>
        <family val="3"/>
      </rPr>
      <t>民國</t>
    </r>
    <r>
      <rPr>
        <sz val="8"/>
        <rFont val="Arial Narrow"/>
        <family val="2"/>
      </rPr>
      <t>94</t>
    </r>
    <r>
      <rPr>
        <sz val="8"/>
        <rFont val="華康粗圓體"/>
        <family val="3"/>
      </rPr>
      <t>年底</t>
    </r>
  </si>
  <si>
    <r>
      <rPr>
        <sz val="8"/>
        <rFont val="華康粗圓體"/>
        <family val="3"/>
      </rPr>
      <t>民國</t>
    </r>
    <r>
      <rPr>
        <sz val="8"/>
        <rFont val="Arial Narrow"/>
        <family val="2"/>
      </rPr>
      <t>95</t>
    </r>
    <r>
      <rPr>
        <sz val="8"/>
        <rFont val="華康粗圓體"/>
        <family val="3"/>
      </rPr>
      <t>年底</t>
    </r>
  </si>
  <si>
    <r>
      <rPr>
        <sz val="8"/>
        <rFont val="華康粗圓體"/>
        <family val="3"/>
      </rPr>
      <t>民國</t>
    </r>
    <r>
      <rPr>
        <sz val="8"/>
        <rFont val="Arial Narrow"/>
        <family val="2"/>
      </rPr>
      <t>96</t>
    </r>
    <r>
      <rPr>
        <sz val="8"/>
        <rFont val="華康粗圓體"/>
        <family val="3"/>
      </rPr>
      <t>年底</t>
    </r>
  </si>
  <si>
    <r>
      <rPr>
        <sz val="8"/>
        <rFont val="華康粗圓體"/>
        <family val="3"/>
      </rPr>
      <t>民國</t>
    </r>
    <r>
      <rPr>
        <sz val="8"/>
        <rFont val="Arial Narrow"/>
        <family val="2"/>
      </rPr>
      <t>97</t>
    </r>
    <r>
      <rPr>
        <sz val="8"/>
        <rFont val="華康粗圓體"/>
        <family val="3"/>
      </rPr>
      <t>年底</t>
    </r>
  </si>
  <si>
    <r>
      <rPr>
        <sz val="8"/>
        <rFont val="華康粗圓體"/>
        <family val="3"/>
      </rPr>
      <t>民國</t>
    </r>
    <r>
      <rPr>
        <sz val="8"/>
        <rFont val="Arial Narrow"/>
        <family val="2"/>
      </rPr>
      <t>98</t>
    </r>
    <r>
      <rPr>
        <sz val="8"/>
        <rFont val="華康粗圓體"/>
        <family val="3"/>
      </rPr>
      <t>年底</t>
    </r>
  </si>
  <si>
    <r>
      <rPr>
        <sz val="8"/>
        <rFont val="華康粗圓體"/>
        <family val="3"/>
      </rPr>
      <t>民國</t>
    </r>
    <r>
      <rPr>
        <sz val="8"/>
        <rFont val="Arial Narrow"/>
        <family val="2"/>
      </rPr>
      <t>99</t>
    </r>
    <r>
      <rPr>
        <sz val="8"/>
        <rFont val="華康粗圓體"/>
        <family val="3"/>
      </rPr>
      <t>年底</t>
    </r>
  </si>
  <si>
    <r>
      <rPr>
        <sz val="8"/>
        <rFont val="華康粗圓體"/>
        <family val="3"/>
      </rPr>
      <t>民國</t>
    </r>
    <r>
      <rPr>
        <sz val="8"/>
        <rFont val="Arial Narrow"/>
        <family val="2"/>
      </rPr>
      <t>100</t>
    </r>
    <r>
      <rPr>
        <sz val="8"/>
        <rFont val="華康粗圓體"/>
        <family val="3"/>
      </rPr>
      <t>年底</t>
    </r>
  </si>
  <si>
    <r>
      <rPr>
        <sz val="8"/>
        <rFont val="華康粗圓體"/>
        <family val="3"/>
      </rPr>
      <t>民國</t>
    </r>
    <r>
      <rPr>
        <sz val="8"/>
        <rFont val="Arial Narrow"/>
        <family val="2"/>
      </rPr>
      <t>101</t>
    </r>
    <r>
      <rPr>
        <sz val="8"/>
        <rFont val="華康粗圓體"/>
        <family val="3"/>
      </rPr>
      <t>年底</t>
    </r>
  </si>
  <si>
    <r>
      <rPr>
        <sz val="8"/>
        <rFont val="華康粗圓體"/>
        <family val="3"/>
      </rPr>
      <t>民國</t>
    </r>
    <r>
      <rPr>
        <sz val="8"/>
        <rFont val="Arial Narrow"/>
        <family val="2"/>
      </rPr>
      <t>102</t>
    </r>
    <r>
      <rPr>
        <sz val="8"/>
        <rFont val="華康粗圓體"/>
        <family val="3"/>
      </rPr>
      <t>年底</t>
    </r>
  </si>
  <si>
    <r>
      <rPr>
        <sz val="12"/>
        <rFont val="華康粗圓體"/>
        <family val="3"/>
      </rPr>
      <t>表</t>
    </r>
    <r>
      <rPr>
        <sz val="12"/>
        <rFont val="Arial"/>
        <family val="2"/>
      </rPr>
      <t>11-4</t>
    </r>
    <r>
      <rPr>
        <sz val="12"/>
        <rFont val="華康粗圓體"/>
        <family val="3"/>
      </rPr>
      <t>、合作社概況</t>
    </r>
  </si>
  <si>
    <r>
      <rPr>
        <sz val="8.5"/>
        <rFont val="華康中黑體"/>
        <family val="3"/>
      </rPr>
      <t>資料來源：本府社會局。</t>
    </r>
  </si>
  <si>
    <r>
      <rPr>
        <sz val="8"/>
        <rFont val="華康粗圓體"/>
        <family val="3"/>
      </rPr>
      <t xml:space="preserve">社數
</t>
    </r>
    <r>
      <rPr>
        <sz val="8"/>
        <rFont val="Arial Narrow"/>
        <family val="2"/>
      </rPr>
      <t>(</t>
    </r>
    <r>
      <rPr>
        <sz val="8"/>
        <rFont val="華康粗圓體"/>
        <family val="3"/>
      </rPr>
      <t>個</t>
    </r>
    <r>
      <rPr>
        <sz val="8"/>
        <rFont val="Arial Narrow"/>
        <family val="2"/>
      </rPr>
      <t>)
No. of Cooperatives
(Units)</t>
    </r>
  </si>
  <si>
    <r>
      <rPr>
        <sz val="8"/>
        <rFont val="華康粗圓體"/>
        <family val="3"/>
      </rPr>
      <t xml:space="preserve">股金總額
</t>
    </r>
    <r>
      <rPr>
        <sz val="8"/>
        <rFont val="Arial Narrow"/>
        <family val="2"/>
      </rPr>
      <t>(</t>
    </r>
    <r>
      <rPr>
        <sz val="8"/>
        <rFont val="華康粗圓體"/>
        <family val="3"/>
      </rPr>
      <t>元</t>
    </r>
    <r>
      <rPr>
        <sz val="8"/>
        <rFont val="Arial Narrow"/>
        <family val="2"/>
      </rPr>
      <t>)
Capital
(NT$)</t>
    </r>
  </si>
  <si>
    <r>
      <rPr>
        <sz val="8"/>
        <rFont val="華康粗圓體"/>
        <family val="3"/>
      </rPr>
      <t xml:space="preserve">社數
</t>
    </r>
    <r>
      <rPr>
        <sz val="8"/>
        <rFont val="Arial Narrow"/>
        <family val="2"/>
      </rPr>
      <t>(</t>
    </r>
    <r>
      <rPr>
        <sz val="8"/>
        <rFont val="華康粗圓體"/>
        <family val="3"/>
      </rPr>
      <t>個</t>
    </r>
    <r>
      <rPr>
        <sz val="8"/>
        <rFont val="Arial Narrow"/>
        <family val="2"/>
      </rPr>
      <t>)
No. of Cooperatives
(Units)</t>
    </r>
  </si>
  <si>
    <r>
      <rPr>
        <sz val="8"/>
        <rFont val="華康粗圓體"/>
        <family val="3"/>
      </rPr>
      <t xml:space="preserve">法人社員
</t>
    </r>
    <r>
      <rPr>
        <sz val="8"/>
        <rFont val="Arial Narrow"/>
        <family val="2"/>
      </rPr>
      <t>(</t>
    </r>
    <r>
      <rPr>
        <sz val="8"/>
        <rFont val="華康粗圓體"/>
        <family val="3"/>
      </rPr>
      <t>人</t>
    </r>
    <r>
      <rPr>
        <sz val="8"/>
        <rFont val="Arial Narrow"/>
        <family val="2"/>
      </rPr>
      <t>)
Members in Law
(Persons)</t>
    </r>
  </si>
  <si>
    <r>
      <rPr>
        <sz val="8"/>
        <rFont val="華康粗圓體"/>
        <family val="3"/>
      </rPr>
      <t xml:space="preserve">社數
</t>
    </r>
    <r>
      <rPr>
        <sz val="8"/>
        <rFont val="Arial Narrow"/>
        <family val="2"/>
      </rPr>
      <t>(</t>
    </r>
    <r>
      <rPr>
        <sz val="8"/>
        <rFont val="華康粗圓體"/>
        <family val="3"/>
      </rPr>
      <t>個</t>
    </r>
    <r>
      <rPr>
        <sz val="8"/>
        <rFont val="Arial Narrow"/>
        <family val="2"/>
      </rPr>
      <t>)
No. of
Cooperatives
(Units)</t>
    </r>
  </si>
  <si>
    <r>
      <rPr>
        <sz val="7.5"/>
        <rFont val="華康粗圓體"/>
        <family val="3"/>
      </rPr>
      <t>（隊）</t>
    </r>
  </si>
  <si>
    <r>
      <rPr>
        <sz val="7.5"/>
        <rFont val="華康粗圓體"/>
        <family val="3"/>
      </rPr>
      <t>（處）</t>
    </r>
  </si>
  <si>
    <r>
      <rPr>
        <sz val="8.5"/>
        <rFont val="華康中黑體"/>
        <family val="3"/>
      </rPr>
      <t>資料來源：本府社會局。</t>
    </r>
  </si>
  <si>
    <r>
      <rPr>
        <sz val="7.5"/>
        <rFont val="華康粗圓體"/>
        <family val="3"/>
      </rPr>
      <t xml:space="preserve">團隊
</t>
    </r>
    <r>
      <rPr>
        <sz val="7.5"/>
        <rFont val="Arial Narrow"/>
        <family val="2"/>
      </rPr>
      <t>(</t>
    </r>
    <r>
      <rPr>
        <sz val="7.5"/>
        <rFont val="華康粗圓體"/>
        <family val="3"/>
      </rPr>
      <t>隊</t>
    </r>
    <r>
      <rPr>
        <sz val="7.5"/>
        <rFont val="Arial Narrow"/>
        <family val="2"/>
      </rPr>
      <t>)</t>
    </r>
  </si>
  <si>
    <r>
      <rPr>
        <sz val="7.5"/>
        <rFont val="華康粗圓體"/>
        <family val="3"/>
      </rPr>
      <t xml:space="preserve">志工數
</t>
    </r>
    <r>
      <rPr>
        <sz val="7.5"/>
        <rFont val="Arial Narrow"/>
        <family val="2"/>
      </rPr>
      <t>(</t>
    </r>
    <r>
      <rPr>
        <sz val="7.5"/>
        <rFont val="華康粗圓體"/>
        <family val="3"/>
      </rPr>
      <t>人</t>
    </r>
    <r>
      <rPr>
        <sz val="7.5"/>
        <rFont val="Arial Narrow"/>
        <family val="2"/>
      </rPr>
      <t>)</t>
    </r>
  </si>
  <si>
    <r>
      <t>(</t>
    </r>
    <r>
      <rPr>
        <sz val="7.5"/>
        <rFont val="華康粗圓體"/>
        <family val="3"/>
      </rPr>
      <t>處</t>
    </r>
    <r>
      <rPr>
        <sz val="7.5"/>
        <rFont val="Arial Narrow"/>
        <family val="2"/>
      </rPr>
      <t>)</t>
    </r>
  </si>
  <si>
    <r>
      <rPr>
        <sz val="7.5"/>
        <rFont val="華康粗圓體"/>
        <family val="3"/>
      </rPr>
      <t>民國</t>
    </r>
    <r>
      <rPr>
        <sz val="7.5"/>
        <rFont val="Arial Narrow"/>
        <family val="2"/>
      </rPr>
      <t xml:space="preserve">93 </t>
    </r>
    <r>
      <rPr>
        <sz val="7.5"/>
        <rFont val="華康粗圓體"/>
        <family val="3"/>
      </rPr>
      <t>年度</t>
    </r>
    <r>
      <rPr>
        <sz val="7.5"/>
        <rFont val="Arial Narrow"/>
        <family val="2"/>
      </rPr>
      <t xml:space="preserve"> 2004</t>
    </r>
  </si>
  <si>
    <r>
      <rPr>
        <sz val="7.5"/>
        <rFont val="華康粗圓體"/>
        <family val="3"/>
      </rPr>
      <t>民國</t>
    </r>
    <r>
      <rPr>
        <sz val="7.5"/>
        <rFont val="Arial Narrow"/>
        <family val="2"/>
      </rPr>
      <t xml:space="preserve">94 </t>
    </r>
    <r>
      <rPr>
        <sz val="7.5"/>
        <rFont val="華康粗圓體"/>
        <family val="3"/>
      </rPr>
      <t>年度</t>
    </r>
    <r>
      <rPr>
        <sz val="7.5"/>
        <rFont val="Arial Narrow"/>
        <family val="2"/>
      </rPr>
      <t xml:space="preserve"> 2005</t>
    </r>
  </si>
  <si>
    <r>
      <rPr>
        <sz val="7.5"/>
        <rFont val="華康粗圓體"/>
        <family val="3"/>
      </rPr>
      <t>民國</t>
    </r>
    <r>
      <rPr>
        <sz val="7.5"/>
        <rFont val="Arial Narrow"/>
        <family val="2"/>
      </rPr>
      <t xml:space="preserve">95 </t>
    </r>
    <r>
      <rPr>
        <sz val="7.5"/>
        <rFont val="華康粗圓體"/>
        <family val="3"/>
      </rPr>
      <t>年度</t>
    </r>
    <r>
      <rPr>
        <sz val="7.5"/>
        <rFont val="Arial Narrow"/>
        <family val="2"/>
      </rPr>
      <t xml:space="preserve"> 2006</t>
    </r>
  </si>
  <si>
    <r>
      <rPr>
        <sz val="7.5"/>
        <rFont val="華康粗圓體"/>
        <family val="3"/>
      </rPr>
      <t>民國</t>
    </r>
    <r>
      <rPr>
        <sz val="7.5"/>
        <rFont val="Arial Narrow"/>
        <family val="2"/>
      </rPr>
      <t xml:space="preserve">96 </t>
    </r>
    <r>
      <rPr>
        <sz val="7.5"/>
        <rFont val="華康粗圓體"/>
        <family val="3"/>
      </rPr>
      <t>年度</t>
    </r>
    <r>
      <rPr>
        <sz val="7.5"/>
        <rFont val="Arial Narrow"/>
        <family val="2"/>
      </rPr>
      <t xml:space="preserve"> 2007</t>
    </r>
  </si>
  <si>
    <r>
      <rPr>
        <sz val="7.5"/>
        <rFont val="華康粗圓體"/>
        <family val="3"/>
      </rPr>
      <t>民國</t>
    </r>
    <r>
      <rPr>
        <sz val="7.5"/>
        <rFont val="Arial Narrow"/>
        <family val="2"/>
      </rPr>
      <t xml:space="preserve">97 </t>
    </r>
    <r>
      <rPr>
        <sz val="7.5"/>
        <rFont val="華康粗圓體"/>
        <family val="3"/>
      </rPr>
      <t>年度</t>
    </r>
    <r>
      <rPr>
        <sz val="7.5"/>
        <rFont val="Arial Narrow"/>
        <family val="2"/>
      </rPr>
      <t xml:space="preserve"> 2008</t>
    </r>
  </si>
  <si>
    <r>
      <rPr>
        <sz val="7.5"/>
        <rFont val="華康粗圓體"/>
        <family val="3"/>
      </rPr>
      <t>民國</t>
    </r>
    <r>
      <rPr>
        <sz val="7.5"/>
        <rFont val="Arial Narrow"/>
        <family val="2"/>
      </rPr>
      <t xml:space="preserve">98 </t>
    </r>
    <r>
      <rPr>
        <sz val="7.5"/>
        <rFont val="華康粗圓體"/>
        <family val="3"/>
      </rPr>
      <t>年度</t>
    </r>
    <r>
      <rPr>
        <sz val="7.5"/>
        <rFont val="Arial Narrow"/>
        <family val="2"/>
      </rPr>
      <t xml:space="preserve"> 2009</t>
    </r>
  </si>
  <si>
    <r>
      <rPr>
        <sz val="7.5"/>
        <rFont val="華康粗圓體"/>
        <family val="3"/>
      </rPr>
      <t>民國</t>
    </r>
    <r>
      <rPr>
        <sz val="7.5"/>
        <rFont val="Arial Narrow"/>
        <family val="2"/>
      </rPr>
      <t xml:space="preserve">99 </t>
    </r>
    <r>
      <rPr>
        <sz val="7.5"/>
        <rFont val="華康粗圓體"/>
        <family val="3"/>
      </rPr>
      <t>年度</t>
    </r>
    <r>
      <rPr>
        <sz val="7.5"/>
        <rFont val="Arial Narrow"/>
        <family val="2"/>
      </rPr>
      <t xml:space="preserve"> 2010</t>
    </r>
  </si>
  <si>
    <r>
      <rPr>
        <sz val="7.5"/>
        <rFont val="華康粗圓體"/>
        <family val="3"/>
      </rPr>
      <t>民國</t>
    </r>
    <r>
      <rPr>
        <sz val="7.5"/>
        <rFont val="Arial Narrow"/>
        <family val="2"/>
      </rPr>
      <t>100</t>
    </r>
    <r>
      <rPr>
        <sz val="7.5"/>
        <rFont val="華康粗圓體"/>
        <family val="3"/>
      </rPr>
      <t>年度</t>
    </r>
    <r>
      <rPr>
        <sz val="7.5"/>
        <rFont val="Arial Narrow"/>
        <family val="2"/>
      </rPr>
      <t xml:space="preserve"> 2011</t>
    </r>
  </si>
  <si>
    <r>
      <rPr>
        <sz val="7.5"/>
        <rFont val="華康粗圓體"/>
        <family val="3"/>
      </rPr>
      <t>民國</t>
    </r>
    <r>
      <rPr>
        <sz val="7.5"/>
        <rFont val="Arial Narrow"/>
        <family val="2"/>
      </rPr>
      <t>101</t>
    </r>
    <r>
      <rPr>
        <sz val="7.5"/>
        <rFont val="華康粗圓體"/>
        <family val="3"/>
      </rPr>
      <t>年度</t>
    </r>
    <r>
      <rPr>
        <sz val="7.5"/>
        <rFont val="Arial Narrow"/>
        <family val="2"/>
      </rPr>
      <t xml:space="preserve"> 2012</t>
    </r>
  </si>
  <si>
    <r>
      <rPr>
        <sz val="7.5"/>
        <rFont val="華康粗圓體"/>
        <family val="3"/>
      </rPr>
      <t>民國</t>
    </r>
    <r>
      <rPr>
        <sz val="7.5"/>
        <rFont val="Arial Narrow"/>
        <family val="2"/>
      </rPr>
      <t>102</t>
    </r>
    <r>
      <rPr>
        <sz val="7.5"/>
        <rFont val="華康粗圓體"/>
        <family val="3"/>
      </rPr>
      <t>年度</t>
    </r>
    <r>
      <rPr>
        <sz val="7.5"/>
        <rFont val="Arial Narrow"/>
        <family val="2"/>
      </rPr>
      <t xml:space="preserve"> 2013</t>
    </r>
  </si>
  <si>
    <r>
      <rPr>
        <sz val="7.5"/>
        <rFont val="華康粗圓體"/>
        <family val="3"/>
      </rPr>
      <t>　桃園市</t>
    </r>
    <r>
      <rPr>
        <sz val="7.5"/>
        <rFont val="Arial Narrow"/>
        <family val="2"/>
      </rPr>
      <t xml:space="preserve"> Taoyuan City</t>
    </r>
  </si>
  <si>
    <r>
      <rPr>
        <sz val="7.5"/>
        <rFont val="華康粗圓體"/>
        <family val="3"/>
      </rPr>
      <t>　中壢市</t>
    </r>
    <r>
      <rPr>
        <sz val="7.5"/>
        <rFont val="Arial Narrow"/>
        <family val="2"/>
      </rPr>
      <t xml:space="preserve"> Zhongli City</t>
    </r>
  </si>
  <si>
    <r>
      <rPr>
        <sz val="7.5"/>
        <rFont val="華康粗圓體"/>
        <family val="3"/>
      </rPr>
      <t>　平鎮市</t>
    </r>
    <r>
      <rPr>
        <sz val="7.5"/>
        <rFont val="Arial Narrow"/>
        <family val="2"/>
      </rPr>
      <t xml:space="preserve"> Pingzhen City</t>
    </r>
  </si>
  <si>
    <r>
      <rPr>
        <sz val="7.5"/>
        <rFont val="華康粗圓體"/>
        <family val="3"/>
      </rPr>
      <t>　八德市</t>
    </r>
    <r>
      <rPr>
        <sz val="7.5"/>
        <rFont val="Arial Narrow"/>
        <family val="2"/>
      </rPr>
      <t xml:space="preserve"> Bade City</t>
    </r>
  </si>
  <si>
    <r>
      <rPr>
        <sz val="7.5"/>
        <rFont val="華康粗圓體"/>
        <family val="3"/>
      </rPr>
      <t>　楊梅市</t>
    </r>
    <r>
      <rPr>
        <sz val="7.5"/>
        <rFont val="Arial Narrow"/>
        <family val="2"/>
      </rPr>
      <t xml:space="preserve"> Yangmei City</t>
    </r>
  </si>
  <si>
    <r>
      <rPr>
        <sz val="7.5"/>
        <rFont val="華康粗圓體"/>
        <family val="3"/>
      </rPr>
      <t>　大溪鎮</t>
    </r>
    <r>
      <rPr>
        <sz val="7.5"/>
        <rFont val="Arial Narrow"/>
        <family val="2"/>
      </rPr>
      <t xml:space="preserve"> Daxi Township</t>
    </r>
  </si>
  <si>
    <r>
      <rPr>
        <sz val="7.5"/>
        <rFont val="華康粗圓體"/>
        <family val="3"/>
      </rPr>
      <t>　蘆竹鄉</t>
    </r>
    <r>
      <rPr>
        <sz val="7.5"/>
        <rFont val="Arial Narrow"/>
        <family val="2"/>
      </rPr>
      <t xml:space="preserve"> Luzhu Township</t>
    </r>
  </si>
  <si>
    <r>
      <rPr>
        <sz val="7.5"/>
        <rFont val="華康粗圓體"/>
        <family val="3"/>
      </rPr>
      <t>　大園鄉</t>
    </r>
    <r>
      <rPr>
        <sz val="7.5"/>
        <rFont val="Arial Narrow"/>
        <family val="2"/>
      </rPr>
      <t xml:space="preserve"> Dayuan Township</t>
    </r>
  </si>
  <si>
    <r>
      <rPr>
        <sz val="7.5"/>
        <rFont val="華康粗圓體"/>
        <family val="3"/>
      </rPr>
      <t>　龜山鄉</t>
    </r>
    <r>
      <rPr>
        <sz val="7.5"/>
        <rFont val="Arial Narrow"/>
        <family val="2"/>
      </rPr>
      <t xml:space="preserve"> Guishan Township</t>
    </r>
  </si>
  <si>
    <r>
      <rPr>
        <sz val="7.5"/>
        <rFont val="華康粗圓體"/>
        <family val="3"/>
      </rPr>
      <t>　龍潭鄉</t>
    </r>
    <r>
      <rPr>
        <sz val="7.5"/>
        <rFont val="Arial Narrow"/>
        <family val="2"/>
      </rPr>
      <t xml:space="preserve"> Longtan Township</t>
    </r>
  </si>
  <si>
    <r>
      <rPr>
        <sz val="7.5"/>
        <rFont val="華康粗圓體"/>
        <family val="3"/>
      </rPr>
      <t>　新屋鄉</t>
    </r>
    <r>
      <rPr>
        <sz val="7.5"/>
        <rFont val="Arial Narrow"/>
        <family val="2"/>
      </rPr>
      <t xml:space="preserve"> Xinwu Township</t>
    </r>
  </si>
  <si>
    <r>
      <rPr>
        <sz val="7.5"/>
        <rFont val="華康粗圓體"/>
        <family val="3"/>
      </rPr>
      <t>　觀音鄉</t>
    </r>
    <r>
      <rPr>
        <sz val="7.5"/>
        <rFont val="Arial Narrow"/>
        <family val="2"/>
      </rPr>
      <t xml:space="preserve"> Guanyin Township</t>
    </r>
  </si>
  <si>
    <r>
      <rPr>
        <sz val="7.5"/>
        <rFont val="華康粗圓體"/>
        <family val="3"/>
      </rPr>
      <t>　復興鄉</t>
    </r>
    <r>
      <rPr>
        <sz val="7.5"/>
        <rFont val="Arial Narrow"/>
        <family val="2"/>
      </rPr>
      <t xml:space="preserve"> Fuxing Township</t>
    </r>
  </si>
  <si>
    <r>
      <rPr>
        <sz val="7.5"/>
        <rFont val="華康粗圓體"/>
        <family val="3"/>
      </rPr>
      <t>年度及
鄉鎮市別</t>
    </r>
  </si>
  <si>
    <r>
      <rPr>
        <sz val="7.5"/>
        <rFont val="華康粗圓體"/>
        <family val="3"/>
      </rPr>
      <t>社區戶數</t>
    </r>
  </si>
  <si>
    <r>
      <rPr>
        <sz val="7.5"/>
        <rFont val="華康粗圓體"/>
        <family val="3"/>
      </rPr>
      <t>實際使用經費</t>
    </r>
    <r>
      <rPr>
        <sz val="7.5"/>
        <rFont val="Arial Narrow"/>
        <family val="2"/>
      </rPr>
      <t>(</t>
    </r>
    <r>
      <rPr>
        <sz val="7.5"/>
        <rFont val="華康粗圓體"/>
        <family val="3"/>
      </rPr>
      <t>元</t>
    </r>
    <r>
      <rPr>
        <sz val="7.5"/>
        <rFont val="Arial Narrow"/>
        <family val="2"/>
      </rPr>
      <t>)</t>
    </r>
  </si>
  <si>
    <r>
      <rPr>
        <sz val="7.5"/>
        <rFont val="華康粗圓體"/>
        <family val="3"/>
      </rPr>
      <t>社區發展工作項目</t>
    </r>
  </si>
  <si>
    <r>
      <t>(</t>
    </r>
    <r>
      <rPr>
        <sz val="7.5"/>
        <rFont val="華康粗圓體"/>
        <family val="3"/>
      </rPr>
      <t>個</t>
    </r>
    <r>
      <rPr>
        <sz val="7.5"/>
        <rFont val="Arial Narrow"/>
        <family val="2"/>
      </rPr>
      <t>)</t>
    </r>
  </si>
  <si>
    <r>
      <t>(</t>
    </r>
    <r>
      <rPr>
        <sz val="7.5"/>
        <rFont val="華康粗圓體"/>
        <family val="3"/>
      </rPr>
      <t>戶</t>
    </r>
    <r>
      <rPr>
        <sz val="7.5"/>
        <rFont val="Arial Narrow"/>
        <family val="2"/>
      </rPr>
      <t>)</t>
    </r>
  </si>
  <si>
    <r>
      <t>(</t>
    </r>
    <r>
      <rPr>
        <sz val="7.5"/>
        <rFont val="華康粗圓體"/>
        <family val="3"/>
      </rPr>
      <t>人</t>
    </r>
    <r>
      <rPr>
        <sz val="7.5"/>
        <rFont val="Arial Narrow"/>
        <family val="2"/>
      </rPr>
      <t>)</t>
    </r>
  </si>
  <si>
    <r>
      <t>(</t>
    </r>
    <r>
      <rPr>
        <sz val="7.5"/>
        <rFont val="華康粗圓體"/>
        <family val="3"/>
      </rPr>
      <t>人</t>
    </r>
    <r>
      <rPr>
        <sz val="7.5"/>
        <rFont val="Arial Narrow"/>
        <family val="2"/>
      </rPr>
      <t>)</t>
    </r>
  </si>
  <si>
    <r>
      <rPr>
        <sz val="7.5"/>
        <rFont val="華康粗圓體"/>
        <family val="3"/>
      </rPr>
      <t>政府
補助款</t>
    </r>
  </si>
  <si>
    <r>
      <rPr>
        <sz val="7.5"/>
        <rFont val="華康粗圓體"/>
        <family val="3"/>
      </rPr>
      <t>社區
自籌款</t>
    </r>
  </si>
  <si>
    <r>
      <t>(</t>
    </r>
    <r>
      <rPr>
        <sz val="7.5"/>
        <rFont val="華康粗圓體"/>
        <family val="3"/>
      </rPr>
      <t>幢</t>
    </r>
    <r>
      <rPr>
        <sz val="7.5"/>
        <rFont val="Arial Narrow"/>
        <family val="2"/>
      </rPr>
      <t>)</t>
    </r>
  </si>
  <si>
    <r>
      <rPr>
        <sz val="7.5"/>
        <rFont val="華康粗圓體"/>
        <family val="3"/>
      </rPr>
      <t>辦理社區幹部訓練</t>
    </r>
  </si>
  <si>
    <r>
      <rPr>
        <sz val="7.5"/>
        <rFont val="華康粗圓體"/>
        <family val="3"/>
      </rPr>
      <t>社區民俗藝文康樂班隊</t>
    </r>
  </si>
  <si>
    <r>
      <rPr>
        <sz val="7.5"/>
        <rFont val="華康粗圓體"/>
        <family val="3"/>
      </rPr>
      <t xml:space="preserve">社區志願服務
</t>
    </r>
    <r>
      <rPr>
        <sz val="7.5"/>
        <rFont val="Arial Narrow"/>
        <family val="2"/>
      </rPr>
      <t>Community Volunteer Service</t>
    </r>
  </si>
  <si>
    <r>
      <rPr>
        <sz val="7.5"/>
        <rFont val="華康粗圓體"/>
        <family val="3"/>
      </rPr>
      <t>辦理社區照顧關懷據點</t>
    </r>
  </si>
  <si>
    <r>
      <rPr>
        <sz val="7.5"/>
        <rFont val="華康粗圓體"/>
        <family val="3"/>
      </rPr>
      <t xml:space="preserve">服務成果
</t>
    </r>
    <r>
      <rPr>
        <sz val="7.5"/>
        <rFont val="Arial Narrow"/>
        <family val="2"/>
      </rPr>
      <t>Achievements of Services</t>
    </r>
  </si>
  <si>
    <r>
      <rPr>
        <sz val="12"/>
        <rFont val="華康粗圓體"/>
        <family val="3"/>
      </rPr>
      <t>表</t>
    </r>
    <r>
      <rPr>
        <sz val="12"/>
        <rFont val="Arial"/>
        <family val="2"/>
      </rPr>
      <t>11-5</t>
    </r>
    <r>
      <rPr>
        <sz val="12"/>
        <rFont val="華康粗圓體"/>
        <family val="3"/>
      </rPr>
      <t>、推行社區發展工作成果</t>
    </r>
  </si>
  <si>
    <t>社區發展
協　　會
會 員 數</t>
  </si>
  <si>
    <t>社區發展
協 會 數</t>
  </si>
  <si>
    <t>社　區
人口數</t>
  </si>
  <si>
    <t>理監事
人　數</t>
  </si>
  <si>
    <t>設　　置
社區生產
建設基金</t>
  </si>
  <si>
    <t>社　　區
活動中心</t>
  </si>
  <si>
    <t>社　區
圖書室　　</t>
  </si>
  <si>
    <t>辦理
社區
觀摩</t>
  </si>
  <si>
    <t>社區
媽媽
教室　</t>
  </si>
  <si>
    <t>社區
長壽
俱樂部</t>
  </si>
  <si>
    <t>社區
守望
相助隊</t>
  </si>
  <si>
    <r>
      <rPr>
        <sz val="7.5"/>
        <rFont val="華康粗圓體"/>
        <family val="3"/>
      </rPr>
      <t xml:space="preserve">福利服務
或活動
</t>
    </r>
    <r>
      <rPr>
        <sz val="7"/>
        <rFont val="Arial Narrow"/>
        <family val="2"/>
      </rPr>
      <t>(</t>
    </r>
    <r>
      <rPr>
        <sz val="7"/>
        <rFont val="華康粗圓體"/>
        <family val="3"/>
      </rPr>
      <t>受益人次</t>
    </r>
    <r>
      <rPr>
        <sz val="7"/>
        <rFont val="Arial Narrow"/>
        <family val="2"/>
      </rPr>
      <t>)</t>
    </r>
  </si>
  <si>
    <r>
      <rPr>
        <sz val="7.5"/>
        <rFont val="華康粗圓體"/>
        <family val="3"/>
      </rPr>
      <t xml:space="preserve">其他
服務
</t>
    </r>
    <r>
      <rPr>
        <sz val="7"/>
        <rFont val="Arial Narrow"/>
        <family val="2"/>
      </rPr>
      <t>(</t>
    </r>
    <r>
      <rPr>
        <sz val="7"/>
        <rFont val="華康粗圓體"/>
        <family val="3"/>
      </rPr>
      <t>受益人次</t>
    </r>
    <r>
      <rPr>
        <sz val="7"/>
        <rFont val="Arial Narrow"/>
        <family val="2"/>
      </rPr>
      <t>)</t>
    </r>
  </si>
  <si>
    <t>社區
刊物</t>
  </si>
  <si>
    <r>
      <rPr>
        <sz val="9"/>
        <rFont val="華康粗圓體"/>
        <family val="3"/>
      </rPr>
      <t>合計</t>
    </r>
  </si>
  <si>
    <r>
      <rPr>
        <sz val="9"/>
        <rFont val="華康粗圓體"/>
        <family val="3"/>
      </rPr>
      <t>視覺
障礙者</t>
    </r>
  </si>
  <si>
    <r>
      <rPr>
        <sz val="9"/>
        <rFont val="華康粗圓體"/>
        <family val="3"/>
      </rPr>
      <t>聽覺機能
障礙者</t>
    </r>
  </si>
  <si>
    <r>
      <rPr>
        <sz val="9"/>
        <rFont val="華康粗圓體"/>
        <family val="3"/>
      </rPr>
      <t>平衡機能
障礙者</t>
    </r>
  </si>
  <si>
    <r>
      <rPr>
        <sz val="9"/>
        <rFont val="華康粗圓體"/>
        <family val="3"/>
      </rPr>
      <t>男</t>
    </r>
  </si>
  <si>
    <r>
      <rPr>
        <sz val="9"/>
        <rFont val="華康粗圓體"/>
        <family val="3"/>
      </rPr>
      <t>女</t>
    </r>
  </si>
  <si>
    <r>
      <rPr>
        <sz val="9"/>
        <rFont val="華康粗圓體"/>
        <family val="3"/>
      </rPr>
      <t>計</t>
    </r>
  </si>
  <si>
    <r>
      <rPr>
        <sz val="9"/>
        <rFont val="華康中黑體"/>
        <family val="3"/>
      </rPr>
      <t>單位：人</t>
    </r>
  </si>
  <si>
    <r>
      <rPr>
        <sz val="9"/>
        <rFont val="華康粗圓體"/>
        <family val="3"/>
      </rPr>
      <t>年底及
鄉鎮市別</t>
    </r>
  </si>
  <si>
    <r>
      <rPr>
        <sz val="9"/>
        <rFont val="華康粗圓體"/>
        <family val="3"/>
      </rPr>
      <t>總計</t>
    </r>
  </si>
  <si>
    <r>
      <rPr>
        <sz val="9"/>
        <rFont val="華康粗圓體"/>
        <family val="3"/>
      </rPr>
      <t>領有舊制身心障礙手冊者</t>
    </r>
  </si>
  <si>
    <r>
      <rPr>
        <sz val="9"/>
        <rFont val="華康粗圓體"/>
        <family val="3"/>
      </rPr>
      <t>聲音機能或語
言機能障礙者</t>
    </r>
  </si>
  <si>
    <r>
      <rPr>
        <sz val="9"/>
        <rFont val="華康粗圓體"/>
        <family val="3"/>
      </rPr>
      <t>肢體
障礙者</t>
    </r>
  </si>
  <si>
    <r>
      <rPr>
        <sz val="9"/>
        <rFont val="華康粗圓體"/>
        <family val="3"/>
      </rPr>
      <t>智能
障礙者</t>
    </r>
  </si>
  <si>
    <r>
      <rPr>
        <sz val="9"/>
        <rFont val="華康粗圓體"/>
        <family val="3"/>
      </rPr>
      <t>重要器官
失去功能者</t>
    </r>
  </si>
  <si>
    <r>
      <rPr>
        <sz val="9"/>
        <rFont val="華康粗圓體"/>
        <family val="3"/>
      </rPr>
      <t>民國</t>
    </r>
    <r>
      <rPr>
        <sz val="9"/>
        <rFont val="Arial Narrow"/>
        <family val="2"/>
      </rPr>
      <t>93</t>
    </r>
    <r>
      <rPr>
        <sz val="9"/>
        <rFont val="華康粗圓體"/>
        <family val="3"/>
      </rPr>
      <t>年底</t>
    </r>
    <r>
      <rPr>
        <sz val="9"/>
        <rFont val="Arial Narrow"/>
        <family val="2"/>
      </rPr>
      <t xml:space="preserve"> End of 2004</t>
    </r>
  </si>
  <si>
    <r>
      <rPr>
        <sz val="9"/>
        <rFont val="華康粗圓體"/>
        <family val="3"/>
      </rPr>
      <t>民國</t>
    </r>
    <r>
      <rPr>
        <sz val="9"/>
        <rFont val="Arial Narrow"/>
        <family val="2"/>
      </rPr>
      <t>94</t>
    </r>
    <r>
      <rPr>
        <sz val="9"/>
        <rFont val="華康粗圓體"/>
        <family val="3"/>
      </rPr>
      <t>年底</t>
    </r>
    <r>
      <rPr>
        <sz val="9"/>
        <rFont val="Arial Narrow"/>
        <family val="2"/>
      </rPr>
      <t xml:space="preserve"> End of 2005</t>
    </r>
  </si>
  <si>
    <r>
      <rPr>
        <sz val="9"/>
        <rFont val="華康粗圓體"/>
        <family val="3"/>
      </rPr>
      <t>民國</t>
    </r>
    <r>
      <rPr>
        <sz val="9"/>
        <rFont val="Arial Narrow"/>
        <family val="2"/>
      </rPr>
      <t>95</t>
    </r>
    <r>
      <rPr>
        <sz val="9"/>
        <rFont val="華康粗圓體"/>
        <family val="3"/>
      </rPr>
      <t>年底</t>
    </r>
    <r>
      <rPr>
        <sz val="9"/>
        <rFont val="Arial Narrow"/>
        <family val="2"/>
      </rPr>
      <t xml:space="preserve"> End of 2006</t>
    </r>
  </si>
  <si>
    <r>
      <rPr>
        <sz val="9"/>
        <rFont val="華康粗圓體"/>
        <family val="3"/>
      </rPr>
      <t>民國</t>
    </r>
    <r>
      <rPr>
        <sz val="9"/>
        <rFont val="Arial Narrow"/>
        <family val="2"/>
      </rPr>
      <t>96</t>
    </r>
    <r>
      <rPr>
        <sz val="9"/>
        <rFont val="華康粗圓體"/>
        <family val="3"/>
      </rPr>
      <t>年底</t>
    </r>
    <r>
      <rPr>
        <sz val="9"/>
        <rFont val="Arial Narrow"/>
        <family val="2"/>
      </rPr>
      <t xml:space="preserve"> End of 2007</t>
    </r>
  </si>
  <si>
    <r>
      <rPr>
        <sz val="9"/>
        <rFont val="華康粗圓體"/>
        <family val="3"/>
      </rPr>
      <t>民國</t>
    </r>
    <r>
      <rPr>
        <sz val="9"/>
        <rFont val="Arial Narrow"/>
        <family val="2"/>
      </rPr>
      <t>97</t>
    </r>
    <r>
      <rPr>
        <sz val="9"/>
        <rFont val="華康粗圓體"/>
        <family val="3"/>
      </rPr>
      <t>年底</t>
    </r>
    <r>
      <rPr>
        <sz val="9"/>
        <rFont val="Arial Narrow"/>
        <family val="2"/>
      </rPr>
      <t xml:space="preserve"> End of 2008</t>
    </r>
  </si>
  <si>
    <r>
      <rPr>
        <sz val="9"/>
        <rFont val="華康粗圓體"/>
        <family val="3"/>
      </rPr>
      <t>民國</t>
    </r>
    <r>
      <rPr>
        <sz val="9"/>
        <rFont val="Arial Narrow"/>
        <family val="2"/>
      </rPr>
      <t>98</t>
    </r>
    <r>
      <rPr>
        <sz val="9"/>
        <rFont val="華康粗圓體"/>
        <family val="3"/>
      </rPr>
      <t>年底</t>
    </r>
    <r>
      <rPr>
        <sz val="9"/>
        <rFont val="Arial Narrow"/>
        <family val="2"/>
      </rPr>
      <t xml:space="preserve"> End of 2009</t>
    </r>
  </si>
  <si>
    <r>
      <rPr>
        <sz val="9"/>
        <rFont val="華康粗圓體"/>
        <family val="3"/>
      </rPr>
      <t>民國</t>
    </r>
    <r>
      <rPr>
        <sz val="9"/>
        <rFont val="Arial Narrow"/>
        <family val="2"/>
      </rPr>
      <t>99</t>
    </r>
    <r>
      <rPr>
        <sz val="9"/>
        <rFont val="華康粗圓體"/>
        <family val="3"/>
      </rPr>
      <t>年底</t>
    </r>
    <r>
      <rPr>
        <sz val="9"/>
        <rFont val="Arial Narrow"/>
        <family val="2"/>
      </rPr>
      <t xml:space="preserve"> End of 2010</t>
    </r>
  </si>
  <si>
    <r>
      <rPr>
        <sz val="9"/>
        <rFont val="華康粗圓體"/>
        <family val="3"/>
      </rPr>
      <t>民國</t>
    </r>
    <r>
      <rPr>
        <sz val="9"/>
        <rFont val="Arial Narrow"/>
        <family val="2"/>
      </rPr>
      <t>100</t>
    </r>
    <r>
      <rPr>
        <sz val="9"/>
        <rFont val="華康粗圓體"/>
        <family val="3"/>
      </rPr>
      <t>年底</t>
    </r>
    <r>
      <rPr>
        <sz val="9"/>
        <rFont val="Arial Narrow"/>
        <family val="2"/>
      </rPr>
      <t xml:space="preserve"> End of 2011</t>
    </r>
  </si>
  <si>
    <r>
      <rPr>
        <sz val="9"/>
        <rFont val="華康粗圓體"/>
        <family val="3"/>
      </rPr>
      <t>民國</t>
    </r>
    <r>
      <rPr>
        <sz val="9"/>
        <rFont val="Arial Narrow"/>
        <family val="2"/>
      </rPr>
      <t>101</t>
    </r>
    <r>
      <rPr>
        <sz val="9"/>
        <rFont val="華康粗圓體"/>
        <family val="3"/>
      </rPr>
      <t>年底</t>
    </r>
    <r>
      <rPr>
        <sz val="9"/>
        <rFont val="Arial Narrow"/>
        <family val="2"/>
      </rPr>
      <t xml:space="preserve"> End of 2012</t>
    </r>
  </si>
  <si>
    <r>
      <rPr>
        <sz val="9"/>
        <rFont val="華康粗圓體"/>
        <family val="3"/>
      </rPr>
      <t>民國</t>
    </r>
    <r>
      <rPr>
        <sz val="9"/>
        <rFont val="Arial Narrow"/>
        <family val="2"/>
      </rPr>
      <t>102</t>
    </r>
    <r>
      <rPr>
        <sz val="9"/>
        <rFont val="華康粗圓體"/>
        <family val="3"/>
      </rPr>
      <t>年底</t>
    </r>
    <r>
      <rPr>
        <sz val="9"/>
        <rFont val="Arial Narrow"/>
        <family val="2"/>
      </rPr>
      <t xml:space="preserve"> End of 2013</t>
    </r>
  </si>
  <si>
    <r>
      <rPr>
        <sz val="9"/>
        <rFont val="華康粗圓體"/>
        <family val="3"/>
      </rPr>
      <t>　桃園市</t>
    </r>
    <r>
      <rPr>
        <sz val="9"/>
        <rFont val="Arial Narrow"/>
        <family val="2"/>
      </rPr>
      <t xml:space="preserve"> Taoyuan City</t>
    </r>
  </si>
  <si>
    <r>
      <rPr>
        <sz val="9"/>
        <rFont val="華康粗圓體"/>
        <family val="3"/>
      </rPr>
      <t>　中壢市</t>
    </r>
    <r>
      <rPr>
        <sz val="9"/>
        <rFont val="Arial Narrow"/>
        <family val="2"/>
      </rPr>
      <t xml:space="preserve"> Zhongli City</t>
    </r>
  </si>
  <si>
    <r>
      <rPr>
        <sz val="9"/>
        <rFont val="華康粗圓體"/>
        <family val="3"/>
      </rPr>
      <t>　平鎮市</t>
    </r>
    <r>
      <rPr>
        <sz val="9"/>
        <rFont val="Arial Narrow"/>
        <family val="2"/>
      </rPr>
      <t xml:space="preserve"> Pingzhen City</t>
    </r>
  </si>
  <si>
    <r>
      <rPr>
        <sz val="9"/>
        <rFont val="華康粗圓體"/>
        <family val="3"/>
      </rPr>
      <t>　八德市</t>
    </r>
    <r>
      <rPr>
        <sz val="9"/>
        <rFont val="Arial Narrow"/>
        <family val="2"/>
      </rPr>
      <t xml:space="preserve"> Bade City</t>
    </r>
  </si>
  <si>
    <r>
      <rPr>
        <sz val="9"/>
        <rFont val="華康粗圓體"/>
        <family val="3"/>
      </rPr>
      <t>　楊梅市</t>
    </r>
    <r>
      <rPr>
        <sz val="9"/>
        <rFont val="Arial Narrow"/>
        <family val="2"/>
      </rPr>
      <t xml:space="preserve"> Yangmei City</t>
    </r>
  </si>
  <si>
    <r>
      <rPr>
        <sz val="9"/>
        <rFont val="華康粗圓體"/>
        <family val="3"/>
      </rPr>
      <t>　大溪鎮</t>
    </r>
    <r>
      <rPr>
        <sz val="9"/>
        <rFont val="Arial Narrow"/>
        <family val="2"/>
      </rPr>
      <t xml:space="preserve"> Daxi Township</t>
    </r>
  </si>
  <si>
    <r>
      <rPr>
        <sz val="9"/>
        <rFont val="華康粗圓體"/>
        <family val="3"/>
      </rPr>
      <t>　蘆竹鄉</t>
    </r>
    <r>
      <rPr>
        <sz val="9"/>
        <rFont val="Arial Narrow"/>
        <family val="2"/>
      </rPr>
      <t xml:space="preserve"> Luzhu Township</t>
    </r>
  </si>
  <si>
    <r>
      <rPr>
        <sz val="9"/>
        <rFont val="華康粗圓體"/>
        <family val="3"/>
      </rPr>
      <t>　大園鄉</t>
    </r>
    <r>
      <rPr>
        <sz val="9"/>
        <rFont val="Arial Narrow"/>
        <family val="2"/>
      </rPr>
      <t xml:space="preserve"> Dayuan Township</t>
    </r>
  </si>
  <si>
    <r>
      <rPr>
        <sz val="9"/>
        <rFont val="華康粗圓體"/>
        <family val="3"/>
      </rPr>
      <t>　龜山鄉</t>
    </r>
    <r>
      <rPr>
        <sz val="9"/>
        <rFont val="Arial Narrow"/>
        <family val="2"/>
      </rPr>
      <t xml:space="preserve"> Guishan Township</t>
    </r>
  </si>
  <si>
    <r>
      <rPr>
        <sz val="9"/>
        <rFont val="華康粗圓體"/>
        <family val="3"/>
      </rPr>
      <t>　龍潭鄉</t>
    </r>
    <r>
      <rPr>
        <sz val="9"/>
        <rFont val="Arial Narrow"/>
        <family val="2"/>
      </rPr>
      <t xml:space="preserve"> Longtan Township</t>
    </r>
  </si>
  <si>
    <r>
      <rPr>
        <sz val="9"/>
        <rFont val="華康粗圓體"/>
        <family val="3"/>
      </rPr>
      <t>　新屋鄉</t>
    </r>
    <r>
      <rPr>
        <sz val="9"/>
        <rFont val="Arial Narrow"/>
        <family val="2"/>
      </rPr>
      <t xml:space="preserve"> Xinwu Township</t>
    </r>
  </si>
  <si>
    <r>
      <rPr>
        <sz val="9"/>
        <rFont val="華康粗圓體"/>
        <family val="3"/>
      </rPr>
      <t>　觀音鄉</t>
    </r>
    <r>
      <rPr>
        <sz val="9"/>
        <rFont val="Arial Narrow"/>
        <family val="2"/>
      </rPr>
      <t xml:space="preserve"> Guanyin Township</t>
    </r>
  </si>
  <si>
    <r>
      <rPr>
        <sz val="9"/>
        <rFont val="華康粗圓體"/>
        <family val="3"/>
      </rPr>
      <t>　復興鄉</t>
    </r>
    <r>
      <rPr>
        <sz val="9"/>
        <rFont val="Arial Narrow"/>
        <family val="2"/>
      </rPr>
      <t xml:space="preserve"> Fuxing Township</t>
    </r>
  </si>
  <si>
    <r>
      <rPr>
        <sz val="12"/>
        <rFont val="華康粗圓體"/>
        <family val="3"/>
      </rPr>
      <t>表</t>
    </r>
    <r>
      <rPr>
        <sz val="12"/>
        <rFont val="Arial"/>
        <family val="2"/>
      </rPr>
      <t>11-6</t>
    </r>
    <r>
      <rPr>
        <sz val="12"/>
        <rFont val="華康粗圓體"/>
        <family val="3"/>
      </rPr>
      <t>、身心障礙人數</t>
    </r>
  </si>
  <si>
    <r>
      <rPr>
        <sz val="9"/>
        <rFont val="華康中黑體"/>
        <family val="3"/>
      </rPr>
      <t>單位：人</t>
    </r>
  </si>
  <si>
    <r>
      <rPr>
        <sz val="9"/>
        <rFont val="華康粗圓體"/>
        <family val="3"/>
      </rPr>
      <t>年底及
鄉鎮市別</t>
    </r>
  </si>
  <si>
    <r>
      <rPr>
        <sz val="9"/>
        <rFont val="華康粗圓體"/>
        <family val="3"/>
      </rPr>
      <t>領有舊制身心障礙手冊者</t>
    </r>
  </si>
  <si>
    <r>
      <rPr>
        <sz val="9"/>
        <rFont val="華康粗圓體"/>
        <family val="3"/>
      </rPr>
      <t>植物人</t>
    </r>
  </si>
  <si>
    <r>
      <rPr>
        <sz val="9"/>
        <rFont val="華康粗圓體"/>
        <family val="3"/>
      </rPr>
      <t>失智症者</t>
    </r>
  </si>
  <si>
    <r>
      <rPr>
        <sz val="9"/>
        <rFont val="華康粗圓體"/>
        <family val="3"/>
      </rPr>
      <t>自閉症者</t>
    </r>
  </si>
  <si>
    <r>
      <rPr>
        <sz val="9"/>
        <rFont val="華康粗圓體"/>
        <family val="3"/>
      </rPr>
      <t>多重障礙者</t>
    </r>
  </si>
  <si>
    <r>
      <rPr>
        <sz val="9"/>
        <rFont val="華康粗圓體"/>
        <family val="3"/>
      </rPr>
      <t>頑性（難治型）
癲癇症者</t>
    </r>
  </si>
  <si>
    <r>
      <rPr>
        <sz val="9"/>
        <rFont val="華康粗圓體"/>
        <family val="3"/>
      </rPr>
      <t>因罕見疾病而致
身心功能障礙者</t>
    </r>
  </si>
  <si>
    <r>
      <rPr>
        <sz val="9"/>
        <rFont val="華康粗圓體"/>
        <family val="3"/>
      </rPr>
      <t>其他</t>
    </r>
  </si>
  <si>
    <r>
      <rPr>
        <sz val="12"/>
        <rFont val="華康粗圓體"/>
        <family val="3"/>
      </rPr>
      <t>表</t>
    </r>
    <r>
      <rPr>
        <sz val="12"/>
        <rFont val="Arial"/>
        <family val="2"/>
      </rPr>
      <t>11-6</t>
    </r>
    <r>
      <rPr>
        <sz val="12"/>
        <rFont val="華康粗圓體"/>
        <family val="3"/>
      </rPr>
      <t>、身心障礙人數（續</t>
    </r>
    <r>
      <rPr>
        <sz val="12"/>
        <rFont val="Arial"/>
        <family val="2"/>
      </rPr>
      <t xml:space="preserve"> 1</t>
    </r>
    <r>
      <rPr>
        <sz val="12"/>
        <rFont val="華康粗圓體"/>
        <family val="3"/>
      </rPr>
      <t>）</t>
    </r>
  </si>
  <si>
    <t>顏面損傷者</t>
  </si>
  <si>
    <t>慢性精神病患者</t>
  </si>
  <si>
    <t>Caused by Infrequent Disease</t>
  </si>
  <si>
    <t>Stubborn (Difficult-to-Cure) Epilepsy</t>
  </si>
  <si>
    <t>Vegetative State</t>
  </si>
  <si>
    <t>Suffering Facial Damage</t>
  </si>
  <si>
    <t>Chronic Psychosis</t>
  </si>
  <si>
    <t>Multi-Disability</t>
  </si>
  <si>
    <r>
      <rPr>
        <sz val="9"/>
        <rFont val="華康中黑體"/>
        <family val="3"/>
      </rPr>
      <t>單位：人</t>
    </r>
  </si>
  <si>
    <r>
      <rPr>
        <sz val="9"/>
        <rFont val="華康粗圓體"/>
        <family val="3"/>
      </rPr>
      <t>年底及
鄉鎮市別</t>
    </r>
  </si>
  <si>
    <r>
      <rPr>
        <sz val="9"/>
        <rFont val="華康粗圓體"/>
        <family val="3"/>
      </rPr>
      <t>領有新制身心障礙證明者</t>
    </r>
  </si>
  <si>
    <r>
      <rPr>
        <sz val="9"/>
        <rFont val="華康粗圓體"/>
        <family val="3"/>
      </rPr>
      <t>合計</t>
    </r>
  </si>
  <si>
    <r>
      <rPr>
        <sz val="9"/>
        <rFont val="華康粗圓體"/>
        <family val="3"/>
      </rPr>
      <t>計</t>
    </r>
  </si>
  <si>
    <r>
      <rPr>
        <sz val="9"/>
        <rFont val="華康粗圓體"/>
        <family val="3"/>
      </rPr>
      <t>男</t>
    </r>
  </si>
  <si>
    <r>
      <rPr>
        <sz val="9"/>
        <rFont val="華康粗圓體"/>
        <family val="3"/>
      </rPr>
      <t>女</t>
    </r>
  </si>
  <si>
    <r>
      <rPr>
        <sz val="9"/>
        <rFont val="華康粗圓體"/>
        <family val="3"/>
      </rPr>
      <t>男</t>
    </r>
  </si>
  <si>
    <r>
      <rPr>
        <sz val="9"/>
        <rFont val="華康粗圓體"/>
        <family val="3"/>
      </rPr>
      <t>女</t>
    </r>
  </si>
  <si>
    <r>
      <rPr>
        <sz val="12"/>
        <rFont val="華康粗圓體"/>
        <family val="3"/>
      </rPr>
      <t>表</t>
    </r>
    <r>
      <rPr>
        <sz val="12"/>
        <rFont val="Arial"/>
        <family val="2"/>
      </rPr>
      <t>11-6</t>
    </r>
    <r>
      <rPr>
        <sz val="12"/>
        <rFont val="華康粗圓體"/>
        <family val="3"/>
      </rPr>
      <t>、身心障礙人數（續</t>
    </r>
    <r>
      <rPr>
        <sz val="12"/>
        <rFont val="Arial"/>
        <family val="2"/>
      </rPr>
      <t xml:space="preserve"> 2 </t>
    </r>
    <r>
      <rPr>
        <sz val="12"/>
        <rFont val="華康粗圓體"/>
        <family val="3"/>
      </rPr>
      <t>完）</t>
    </r>
  </si>
  <si>
    <r>
      <rPr>
        <sz val="8.5"/>
        <rFont val="華康粗圓體"/>
        <family val="3"/>
      </rPr>
      <t>民國</t>
    </r>
    <r>
      <rPr>
        <sz val="8.5"/>
        <rFont val="Arial Narrow"/>
        <family val="2"/>
      </rPr>
      <t>93</t>
    </r>
    <r>
      <rPr>
        <sz val="8.5"/>
        <rFont val="華康粗圓體"/>
        <family val="3"/>
      </rPr>
      <t>年底</t>
    </r>
    <r>
      <rPr>
        <sz val="8.5"/>
        <rFont val="Arial Narrow"/>
        <family val="2"/>
      </rPr>
      <t xml:space="preserve"> End of 2004</t>
    </r>
  </si>
  <si>
    <r>
      <rPr>
        <sz val="8.5"/>
        <rFont val="華康粗圓體"/>
        <family val="3"/>
      </rPr>
      <t>民國</t>
    </r>
    <r>
      <rPr>
        <sz val="8.5"/>
        <rFont val="Arial Narrow"/>
        <family val="2"/>
      </rPr>
      <t>94</t>
    </r>
    <r>
      <rPr>
        <sz val="8.5"/>
        <rFont val="華康粗圓體"/>
        <family val="3"/>
      </rPr>
      <t>年底</t>
    </r>
    <r>
      <rPr>
        <sz val="8.5"/>
        <rFont val="Arial Narrow"/>
        <family val="2"/>
      </rPr>
      <t xml:space="preserve"> End of 2005</t>
    </r>
  </si>
  <si>
    <r>
      <rPr>
        <sz val="8.5"/>
        <rFont val="華康粗圓體"/>
        <family val="3"/>
      </rPr>
      <t>民國</t>
    </r>
    <r>
      <rPr>
        <sz val="8.5"/>
        <rFont val="Arial Narrow"/>
        <family val="2"/>
      </rPr>
      <t>95</t>
    </r>
    <r>
      <rPr>
        <sz val="8.5"/>
        <rFont val="華康粗圓體"/>
        <family val="3"/>
      </rPr>
      <t>年底</t>
    </r>
    <r>
      <rPr>
        <sz val="8.5"/>
        <rFont val="Arial Narrow"/>
        <family val="2"/>
      </rPr>
      <t xml:space="preserve"> End of 2006</t>
    </r>
  </si>
  <si>
    <r>
      <rPr>
        <sz val="8.5"/>
        <rFont val="華康粗圓體"/>
        <family val="3"/>
      </rPr>
      <t>民國</t>
    </r>
    <r>
      <rPr>
        <sz val="8.5"/>
        <rFont val="Arial Narrow"/>
        <family val="2"/>
      </rPr>
      <t>96</t>
    </r>
    <r>
      <rPr>
        <sz val="8.5"/>
        <rFont val="華康粗圓體"/>
        <family val="3"/>
      </rPr>
      <t>年底</t>
    </r>
    <r>
      <rPr>
        <sz val="8.5"/>
        <rFont val="Arial Narrow"/>
        <family val="2"/>
      </rPr>
      <t xml:space="preserve"> End of 2007</t>
    </r>
  </si>
  <si>
    <r>
      <rPr>
        <sz val="8.5"/>
        <rFont val="華康粗圓體"/>
        <family val="3"/>
      </rPr>
      <t>民國</t>
    </r>
    <r>
      <rPr>
        <sz val="8.5"/>
        <rFont val="Arial Narrow"/>
        <family val="2"/>
      </rPr>
      <t>97</t>
    </r>
    <r>
      <rPr>
        <sz val="8.5"/>
        <rFont val="華康粗圓體"/>
        <family val="3"/>
      </rPr>
      <t>年底</t>
    </r>
    <r>
      <rPr>
        <sz val="8.5"/>
        <rFont val="Arial Narrow"/>
        <family val="2"/>
      </rPr>
      <t xml:space="preserve"> End of 2008</t>
    </r>
  </si>
  <si>
    <r>
      <rPr>
        <sz val="8.5"/>
        <rFont val="華康粗圓體"/>
        <family val="3"/>
      </rPr>
      <t>民國</t>
    </r>
    <r>
      <rPr>
        <sz val="8.5"/>
        <rFont val="Arial Narrow"/>
        <family val="2"/>
      </rPr>
      <t>98</t>
    </r>
    <r>
      <rPr>
        <sz val="8.5"/>
        <rFont val="華康粗圓體"/>
        <family val="3"/>
      </rPr>
      <t>年底</t>
    </r>
    <r>
      <rPr>
        <sz val="8.5"/>
        <rFont val="Arial Narrow"/>
        <family val="2"/>
      </rPr>
      <t xml:space="preserve"> End of 2009</t>
    </r>
  </si>
  <si>
    <r>
      <rPr>
        <sz val="8.5"/>
        <rFont val="華康粗圓體"/>
        <family val="3"/>
      </rPr>
      <t>民國</t>
    </r>
    <r>
      <rPr>
        <sz val="8.5"/>
        <rFont val="Arial Narrow"/>
        <family val="2"/>
      </rPr>
      <t>99</t>
    </r>
    <r>
      <rPr>
        <sz val="8.5"/>
        <rFont val="華康粗圓體"/>
        <family val="3"/>
      </rPr>
      <t>年底</t>
    </r>
    <r>
      <rPr>
        <sz val="8.5"/>
        <rFont val="Arial Narrow"/>
        <family val="2"/>
      </rPr>
      <t xml:space="preserve"> End of 2010</t>
    </r>
  </si>
  <si>
    <r>
      <rPr>
        <sz val="8.5"/>
        <rFont val="華康粗圓體"/>
        <family val="3"/>
      </rPr>
      <t>民國</t>
    </r>
    <r>
      <rPr>
        <sz val="8.5"/>
        <rFont val="Arial Narrow"/>
        <family val="2"/>
      </rPr>
      <t>100</t>
    </r>
    <r>
      <rPr>
        <sz val="8.5"/>
        <rFont val="華康粗圓體"/>
        <family val="3"/>
      </rPr>
      <t>年底</t>
    </r>
    <r>
      <rPr>
        <sz val="8.5"/>
        <rFont val="Arial Narrow"/>
        <family val="2"/>
      </rPr>
      <t xml:space="preserve"> End of 2011</t>
    </r>
  </si>
  <si>
    <r>
      <rPr>
        <sz val="8.5"/>
        <rFont val="華康粗圓體"/>
        <family val="3"/>
      </rPr>
      <t>民國</t>
    </r>
    <r>
      <rPr>
        <sz val="8.5"/>
        <rFont val="Arial Narrow"/>
        <family val="2"/>
      </rPr>
      <t>101</t>
    </r>
    <r>
      <rPr>
        <sz val="8.5"/>
        <rFont val="華康粗圓體"/>
        <family val="3"/>
      </rPr>
      <t>年底</t>
    </r>
    <r>
      <rPr>
        <sz val="8.5"/>
        <rFont val="Arial Narrow"/>
        <family val="2"/>
      </rPr>
      <t xml:space="preserve"> End of 2012</t>
    </r>
  </si>
  <si>
    <r>
      <rPr>
        <sz val="8.5"/>
        <rFont val="華康粗圓體"/>
        <family val="3"/>
      </rPr>
      <t>民國</t>
    </r>
    <r>
      <rPr>
        <sz val="8.5"/>
        <rFont val="Arial Narrow"/>
        <family val="2"/>
      </rPr>
      <t>102</t>
    </r>
    <r>
      <rPr>
        <sz val="8.5"/>
        <rFont val="華康粗圓體"/>
        <family val="3"/>
      </rPr>
      <t>年底</t>
    </r>
    <r>
      <rPr>
        <sz val="8.5"/>
        <rFont val="Arial Narrow"/>
        <family val="2"/>
      </rPr>
      <t xml:space="preserve"> End of 2013</t>
    </r>
  </si>
  <si>
    <r>
      <rPr>
        <sz val="8.5"/>
        <rFont val="華康粗圓體"/>
        <family val="3"/>
      </rPr>
      <t>　桃園市</t>
    </r>
    <r>
      <rPr>
        <sz val="8.5"/>
        <rFont val="Arial Narrow"/>
        <family val="2"/>
      </rPr>
      <t xml:space="preserve"> Taoyuan City</t>
    </r>
  </si>
  <si>
    <r>
      <rPr>
        <sz val="8.5"/>
        <rFont val="華康粗圓體"/>
        <family val="3"/>
      </rPr>
      <t>　中壢市</t>
    </r>
    <r>
      <rPr>
        <sz val="8.5"/>
        <rFont val="Arial Narrow"/>
        <family val="2"/>
      </rPr>
      <t xml:space="preserve"> Zhongli City</t>
    </r>
  </si>
  <si>
    <r>
      <rPr>
        <sz val="8.5"/>
        <rFont val="華康粗圓體"/>
        <family val="3"/>
      </rPr>
      <t>　平鎮市</t>
    </r>
    <r>
      <rPr>
        <sz val="8.5"/>
        <rFont val="Arial Narrow"/>
        <family val="2"/>
      </rPr>
      <t xml:space="preserve"> Pingzhen City</t>
    </r>
  </si>
  <si>
    <r>
      <rPr>
        <sz val="8.5"/>
        <rFont val="華康粗圓體"/>
        <family val="3"/>
      </rPr>
      <t>　八德市</t>
    </r>
    <r>
      <rPr>
        <sz val="8.5"/>
        <rFont val="Arial Narrow"/>
        <family val="2"/>
      </rPr>
      <t xml:space="preserve"> Bade City</t>
    </r>
  </si>
  <si>
    <r>
      <rPr>
        <sz val="8.5"/>
        <rFont val="華康粗圓體"/>
        <family val="3"/>
      </rPr>
      <t>　楊梅市</t>
    </r>
    <r>
      <rPr>
        <sz val="8.5"/>
        <rFont val="Arial Narrow"/>
        <family val="2"/>
      </rPr>
      <t xml:space="preserve"> Yangmei City</t>
    </r>
  </si>
  <si>
    <r>
      <rPr>
        <sz val="8.5"/>
        <rFont val="華康粗圓體"/>
        <family val="3"/>
      </rPr>
      <t>　大溪鎮</t>
    </r>
    <r>
      <rPr>
        <sz val="8.5"/>
        <rFont val="Arial Narrow"/>
        <family val="2"/>
      </rPr>
      <t xml:space="preserve"> Daxi Township</t>
    </r>
  </si>
  <si>
    <r>
      <rPr>
        <sz val="8.5"/>
        <rFont val="華康粗圓體"/>
        <family val="3"/>
      </rPr>
      <t>　蘆竹鄉</t>
    </r>
    <r>
      <rPr>
        <sz val="8.5"/>
        <rFont val="Arial Narrow"/>
        <family val="2"/>
      </rPr>
      <t xml:space="preserve"> Luzhu Township</t>
    </r>
  </si>
  <si>
    <r>
      <rPr>
        <sz val="8.5"/>
        <rFont val="華康粗圓體"/>
        <family val="3"/>
      </rPr>
      <t>　大園鄉</t>
    </r>
    <r>
      <rPr>
        <sz val="8.5"/>
        <rFont val="Arial Narrow"/>
        <family val="2"/>
      </rPr>
      <t xml:space="preserve"> Dayuan Township</t>
    </r>
  </si>
  <si>
    <r>
      <rPr>
        <sz val="8.5"/>
        <rFont val="華康粗圓體"/>
        <family val="3"/>
      </rPr>
      <t>　龜山鄉</t>
    </r>
    <r>
      <rPr>
        <sz val="8.5"/>
        <rFont val="Arial Narrow"/>
        <family val="2"/>
      </rPr>
      <t xml:space="preserve"> Guishan Township</t>
    </r>
  </si>
  <si>
    <r>
      <rPr>
        <sz val="8.5"/>
        <rFont val="華康粗圓體"/>
        <family val="3"/>
      </rPr>
      <t>　龍潭鄉</t>
    </r>
    <r>
      <rPr>
        <sz val="8.5"/>
        <rFont val="Arial Narrow"/>
        <family val="2"/>
      </rPr>
      <t xml:space="preserve"> Longtan Township</t>
    </r>
  </si>
  <si>
    <r>
      <rPr>
        <sz val="8.5"/>
        <rFont val="華康粗圓體"/>
        <family val="3"/>
      </rPr>
      <t>　新屋鄉</t>
    </r>
    <r>
      <rPr>
        <sz val="8.5"/>
        <rFont val="Arial Narrow"/>
        <family val="2"/>
      </rPr>
      <t xml:space="preserve"> Xinwu Township</t>
    </r>
  </si>
  <si>
    <r>
      <rPr>
        <sz val="8.5"/>
        <rFont val="華康粗圓體"/>
        <family val="3"/>
      </rPr>
      <t>　觀音鄉</t>
    </r>
    <r>
      <rPr>
        <sz val="8.5"/>
        <rFont val="Arial Narrow"/>
        <family val="2"/>
      </rPr>
      <t xml:space="preserve"> Guanyin Township</t>
    </r>
  </si>
  <si>
    <r>
      <rPr>
        <sz val="8.5"/>
        <rFont val="華康粗圓體"/>
        <family val="3"/>
      </rPr>
      <t>　復興鄉</t>
    </r>
    <r>
      <rPr>
        <sz val="8.5"/>
        <rFont val="Arial Narrow"/>
        <family val="2"/>
      </rPr>
      <t xml:space="preserve"> Fuxing Township</t>
    </r>
  </si>
  <si>
    <t>Functions &amp; Structures of / Related to the Cardiovascular, Haematological, Immunological and Respiratory Systems</t>
  </si>
  <si>
    <t>神經系統構造及精神、心智功能</t>
  </si>
  <si>
    <t>涉及聲音及
言語構造及
其功能</t>
  </si>
  <si>
    <r>
      <rPr>
        <sz val="8.5"/>
        <rFont val="華康粗圓體"/>
        <family val="3"/>
      </rPr>
      <t>眼、耳及相關構造與感官功能及疼痛</t>
    </r>
  </si>
  <si>
    <r>
      <rPr>
        <sz val="8.5"/>
        <rFont val="華康粗圓體"/>
        <family val="3"/>
      </rPr>
      <t>循環、造血、免疫及呼吸系統構造及其功能</t>
    </r>
  </si>
  <si>
    <r>
      <rPr>
        <sz val="8.5"/>
        <rFont val="華康粗圓體"/>
        <family val="3"/>
      </rPr>
      <t>消化、新陳代謝與內分泌系統相關構造及其功能</t>
    </r>
  </si>
  <si>
    <r>
      <rPr>
        <sz val="8.5"/>
        <rFont val="華康粗圓體"/>
        <family val="3"/>
      </rPr>
      <t>神經、肌肉、骨骼之移動相關構造及其功能</t>
    </r>
  </si>
  <si>
    <r>
      <rPr>
        <sz val="9"/>
        <rFont val="華康粗圓體"/>
        <family val="3"/>
      </rPr>
      <t xml:space="preserve">身心障礙
人數占
總人口比率
</t>
    </r>
    <r>
      <rPr>
        <sz val="9"/>
        <rFont val="Arial Narrow"/>
        <family val="2"/>
      </rPr>
      <t>(</t>
    </r>
    <r>
      <rPr>
        <sz val="9"/>
        <rFont val="華康粗圓體"/>
        <family val="3"/>
      </rPr>
      <t>％</t>
    </r>
    <r>
      <rPr>
        <sz val="9"/>
        <rFont val="Arial Narrow"/>
        <family val="2"/>
      </rPr>
      <t>)</t>
    </r>
  </si>
  <si>
    <t>皮膚與相關
構造及其功能</t>
  </si>
  <si>
    <t>跨兩類別
以上者</t>
  </si>
  <si>
    <t>舊制轉換新制
暫無法歸類者</t>
  </si>
  <si>
    <t>泌尿與生殖系統
相關構造及
其功能</t>
  </si>
  <si>
    <r>
      <rPr>
        <sz val="9"/>
        <rFont val="華康粗圓體"/>
        <family val="3"/>
      </rPr>
      <t>機構數</t>
    </r>
  </si>
  <si>
    <r>
      <rPr>
        <sz val="9"/>
        <rFont val="華康粗圓體"/>
        <family val="3"/>
      </rPr>
      <t>實際安置人數</t>
    </r>
  </si>
  <si>
    <r>
      <rPr>
        <sz val="9"/>
        <rFont val="華康粗圓體"/>
        <family val="3"/>
      </rPr>
      <t>人次</t>
    </r>
  </si>
  <si>
    <r>
      <rPr>
        <sz val="9"/>
        <rFont val="華康粗圓體"/>
        <family val="3"/>
      </rPr>
      <t>金額</t>
    </r>
  </si>
  <si>
    <r>
      <rPr>
        <sz val="9"/>
        <rFont val="華康粗圓體"/>
        <family val="3"/>
      </rPr>
      <t>年別</t>
    </r>
  </si>
  <si>
    <r>
      <rPr>
        <sz val="9"/>
        <rFont val="華康粗圓體"/>
        <family val="3"/>
      </rPr>
      <t>民國</t>
    </r>
    <r>
      <rPr>
        <sz val="9"/>
        <rFont val="Arial Narrow"/>
        <family val="2"/>
      </rPr>
      <t>93</t>
    </r>
    <r>
      <rPr>
        <sz val="9"/>
        <rFont val="華康粗圓體"/>
        <family val="3"/>
      </rPr>
      <t>年</t>
    </r>
    <r>
      <rPr>
        <sz val="9"/>
        <rFont val="Arial Narrow"/>
        <family val="2"/>
      </rPr>
      <t xml:space="preserve">  2004</t>
    </r>
  </si>
  <si>
    <r>
      <rPr>
        <sz val="9"/>
        <rFont val="華康粗圓體"/>
        <family val="3"/>
      </rPr>
      <t>民國</t>
    </r>
    <r>
      <rPr>
        <sz val="9"/>
        <rFont val="Arial Narrow"/>
        <family val="2"/>
      </rPr>
      <t>94</t>
    </r>
    <r>
      <rPr>
        <sz val="9"/>
        <rFont val="華康粗圓體"/>
        <family val="3"/>
      </rPr>
      <t>年</t>
    </r>
    <r>
      <rPr>
        <sz val="9"/>
        <rFont val="Arial Narrow"/>
        <family val="2"/>
      </rPr>
      <t xml:space="preserve">  2005</t>
    </r>
  </si>
  <si>
    <r>
      <rPr>
        <sz val="9"/>
        <rFont val="華康粗圓體"/>
        <family val="3"/>
      </rPr>
      <t>民國</t>
    </r>
    <r>
      <rPr>
        <sz val="9"/>
        <rFont val="Arial Narrow"/>
        <family val="2"/>
      </rPr>
      <t>95</t>
    </r>
    <r>
      <rPr>
        <sz val="9"/>
        <rFont val="華康粗圓體"/>
        <family val="3"/>
      </rPr>
      <t>年</t>
    </r>
    <r>
      <rPr>
        <sz val="9"/>
        <rFont val="Arial Narrow"/>
        <family val="2"/>
      </rPr>
      <t xml:space="preserve">  2006</t>
    </r>
  </si>
  <si>
    <r>
      <rPr>
        <sz val="9"/>
        <rFont val="華康粗圓體"/>
        <family val="3"/>
      </rPr>
      <t>民國</t>
    </r>
    <r>
      <rPr>
        <sz val="9"/>
        <rFont val="Arial Narrow"/>
        <family val="2"/>
      </rPr>
      <t>96</t>
    </r>
    <r>
      <rPr>
        <sz val="9"/>
        <rFont val="華康粗圓體"/>
        <family val="3"/>
      </rPr>
      <t>年</t>
    </r>
    <r>
      <rPr>
        <sz val="9"/>
        <rFont val="Arial Narrow"/>
        <family val="2"/>
      </rPr>
      <t xml:space="preserve">  2007</t>
    </r>
  </si>
  <si>
    <r>
      <rPr>
        <sz val="9"/>
        <rFont val="華康粗圓體"/>
        <family val="3"/>
      </rPr>
      <t>民國</t>
    </r>
    <r>
      <rPr>
        <sz val="9"/>
        <rFont val="Arial Narrow"/>
        <family val="2"/>
      </rPr>
      <t>97</t>
    </r>
    <r>
      <rPr>
        <sz val="9"/>
        <rFont val="華康粗圓體"/>
        <family val="3"/>
      </rPr>
      <t>年</t>
    </r>
    <r>
      <rPr>
        <sz val="9"/>
        <rFont val="Arial Narrow"/>
        <family val="2"/>
      </rPr>
      <t xml:space="preserve">  2008</t>
    </r>
  </si>
  <si>
    <r>
      <rPr>
        <sz val="9"/>
        <rFont val="華康粗圓體"/>
        <family val="3"/>
      </rPr>
      <t>民國</t>
    </r>
    <r>
      <rPr>
        <sz val="9"/>
        <rFont val="Arial Narrow"/>
        <family val="2"/>
      </rPr>
      <t>98</t>
    </r>
    <r>
      <rPr>
        <sz val="9"/>
        <rFont val="華康粗圓體"/>
        <family val="3"/>
      </rPr>
      <t>年</t>
    </r>
    <r>
      <rPr>
        <sz val="9"/>
        <rFont val="Arial Narrow"/>
        <family val="2"/>
      </rPr>
      <t xml:space="preserve">  2009</t>
    </r>
  </si>
  <si>
    <r>
      <rPr>
        <sz val="9"/>
        <rFont val="華康粗圓體"/>
        <family val="3"/>
      </rPr>
      <t>民國</t>
    </r>
    <r>
      <rPr>
        <sz val="9"/>
        <rFont val="Arial Narrow"/>
        <family val="2"/>
      </rPr>
      <t>99</t>
    </r>
    <r>
      <rPr>
        <sz val="9"/>
        <rFont val="華康粗圓體"/>
        <family val="3"/>
      </rPr>
      <t>年</t>
    </r>
    <r>
      <rPr>
        <sz val="9"/>
        <rFont val="Arial Narrow"/>
        <family val="2"/>
      </rPr>
      <t xml:space="preserve">  2010</t>
    </r>
  </si>
  <si>
    <r>
      <rPr>
        <sz val="9"/>
        <rFont val="華康粗圓體"/>
        <family val="3"/>
      </rPr>
      <t>民國</t>
    </r>
    <r>
      <rPr>
        <sz val="9"/>
        <rFont val="Arial Narrow"/>
        <family val="2"/>
      </rPr>
      <t>100</t>
    </r>
    <r>
      <rPr>
        <sz val="9"/>
        <rFont val="華康粗圓體"/>
        <family val="3"/>
      </rPr>
      <t>年</t>
    </r>
    <r>
      <rPr>
        <sz val="9"/>
        <rFont val="Arial Narrow"/>
        <family val="2"/>
      </rPr>
      <t xml:space="preserve">  2011</t>
    </r>
  </si>
  <si>
    <r>
      <rPr>
        <sz val="9"/>
        <rFont val="華康粗圓體"/>
        <family val="3"/>
      </rPr>
      <t>民國</t>
    </r>
    <r>
      <rPr>
        <sz val="9"/>
        <rFont val="Arial Narrow"/>
        <family val="2"/>
      </rPr>
      <t>101</t>
    </r>
    <r>
      <rPr>
        <sz val="9"/>
        <rFont val="華康粗圓體"/>
        <family val="3"/>
      </rPr>
      <t>年</t>
    </r>
    <r>
      <rPr>
        <sz val="9"/>
        <rFont val="Arial Narrow"/>
        <family val="2"/>
      </rPr>
      <t xml:space="preserve">  2012</t>
    </r>
  </si>
  <si>
    <r>
      <rPr>
        <sz val="9"/>
        <rFont val="華康粗圓體"/>
        <family val="3"/>
      </rPr>
      <t>民國</t>
    </r>
    <r>
      <rPr>
        <sz val="9"/>
        <rFont val="Arial Narrow"/>
        <family val="2"/>
      </rPr>
      <t>102</t>
    </r>
    <r>
      <rPr>
        <sz val="9"/>
        <rFont val="華康粗圓體"/>
        <family val="3"/>
      </rPr>
      <t>年</t>
    </r>
    <r>
      <rPr>
        <sz val="9"/>
        <rFont val="Arial Narrow"/>
        <family val="2"/>
      </rPr>
      <t xml:space="preserve">  2013</t>
    </r>
  </si>
  <si>
    <r>
      <rPr>
        <sz val="9"/>
        <rFont val="華康中黑體"/>
        <family val="3"/>
      </rPr>
      <t>單位：所；人；人次；千元</t>
    </r>
  </si>
  <si>
    <r>
      <rPr>
        <sz val="9"/>
        <rFont val="華康粗圓體"/>
        <family val="3"/>
      </rPr>
      <t>年別</t>
    </r>
  </si>
  <si>
    <r>
      <rPr>
        <sz val="9"/>
        <rFont val="華康粗圓體"/>
        <family val="3"/>
      </rPr>
      <t>生活補助</t>
    </r>
  </si>
  <si>
    <r>
      <rPr>
        <sz val="9"/>
        <rFont val="華康粗圓體"/>
        <family val="3"/>
      </rPr>
      <t>輔助器具補助</t>
    </r>
  </si>
  <si>
    <r>
      <rPr>
        <sz val="9"/>
        <rFont val="華康粗圓體"/>
        <family val="3"/>
      </rPr>
      <t>托育養護補助</t>
    </r>
  </si>
  <si>
    <t>Table 11-7. The Conditions of Welfare Services Institutions for the Disabled</t>
  </si>
  <si>
    <r>
      <rPr>
        <sz val="9"/>
        <rFont val="華康粗圓體"/>
        <family val="3"/>
      </rPr>
      <t>身心障礙福利機構</t>
    </r>
    <r>
      <rPr>
        <sz val="9"/>
        <rFont val="Arial Narrow"/>
        <family val="2"/>
      </rPr>
      <t xml:space="preserve"> (</t>
    </r>
    <r>
      <rPr>
        <sz val="9"/>
        <rFont val="華康粗圓體"/>
        <family val="3"/>
      </rPr>
      <t>年底</t>
    </r>
    <r>
      <rPr>
        <sz val="9"/>
        <rFont val="Arial Narrow"/>
        <family val="2"/>
      </rPr>
      <t>)</t>
    </r>
  </si>
  <si>
    <t>Persons (End of Year)</t>
  </si>
  <si>
    <r>
      <rPr>
        <sz val="12"/>
        <rFont val="華康粗圓體"/>
        <family val="3"/>
      </rPr>
      <t>表</t>
    </r>
    <r>
      <rPr>
        <sz val="12"/>
        <rFont val="Arial"/>
        <family val="2"/>
      </rPr>
      <t>11-7</t>
    </r>
    <r>
      <rPr>
        <sz val="12"/>
        <rFont val="華康粗圓體"/>
        <family val="3"/>
      </rPr>
      <t>、身心障礙福利服務概況</t>
    </r>
  </si>
  <si>
    <t>Note : 1. Class 1 refers to those households whose population all have no work capacity, income and property.</t>
  </si>
  <si>
    <t xml:space="preserve">           2. Class 2 refers to those families whose working population constitutes to one-third or less of the total household population.</t>
  </si>
  <si>
    <t xml:space="preserve">               The total household income is equally distributed through the familiy, and the monthly expenditure per person is below</t>
  </si>
  <si>
    <t xml:space="preserve">               two-thirds of the subsistence level.</t>
  </si>
  <si>
    <t xml:space="preserve">          3. Class 3 refers to those families whose total household income is equally distributed through the household population,</t>
  </si>
  <si>
    <t xml:space="preserve">               and the monthly expenditure per capita is above two-thirds of the subsistence level, but less than the subsistence level. </t>
  </si>
  <si>
    <r>
      <rPr>
        <sz val="9"/>
        <rFont val="華康粗圓體"/>
        <family val="3"/>
      </rPr>
      <t>戶數</t>
    </r>
  </si>
  <si>
    <r>
      <rPr>
        <sz val="9"/>
        <rFont val="華康粗圓體"/>
        <family val="3"/>
      </rPr>
      <t>人數</t>
    </r>
  </si>
  <si>
    <r>
      <rPr>
        <sz val="9"/>
        <rFont val="華康粗圓體"/>
        <family val="3"/>
      </rPr>
      <t>人次</t>
    </r>
  </si>
  <si>
    <r>
      <rPr>
        <sz val="9"/>
        <rFont val="華康粗圓體"/>
        <family val="3"/>
      </rPr>
      <t>戶次</t>
    </r>
  </si>
  <si>
    <r>
      <rPr>
        <sz val="9"/>
        <rFont val="華康粗圓體"/>
        <family val="3"/>
      </rPr>
      <t>金額</t>
    </r>
  </si>
  <si>
    <r>
      <rPr>
        <sz val="9"/>
        <rFont val="華康粗圓體"/>
        <family val="3"/>
      </rPr>
      <t xml:space="preserve">占全縣總人口比率
</t>
    </r>
    <r>
      <rPr>
        <sz val="9"/>
        <rFont val="Arial Narrow"/>
        <family val="2"/>
      </rPr>
      <t>(%)</t>
    </r>
  </si>
  <si>
    <r>
      <rPr>
        <sz val="9"/>
        <rFont val="華康粗圓體"/>
        <family val="3"/>
      </rPr>
      <t>人次</t>
    </r>
    <r>
      <rPr>
        <sz val="9"/>
        <rFont val="Arial Narrow"/>
        <family val="2"/>
      </rPr>
      <t>(</t>
    </r>
    <r>
      <rPr>
        <sz val="9"/>
        <rFont val="華康粗圓體"/>
        <family val="3"/>
      </rPr>
      <t>月</t>
    </r>
    <r>
      <rPr>
        <sz val="9"/>
        <rFont val="Arial Narrow"/>
        <family val="2"/>
      </rPr>
      <t>)</t>
    </r>
  </si>
  <si>
    <r>
      <rPr>
        <sz val="9"/>
        <rFont val="華康粗圓體"/>
        <family val="3"/>
      </rPr>
      <t>金額</t>
    </r>
    <r>
      <rPr>
        <sz val="9"/>
        <rFont val="Arial Narrow"/>
        <family val="2"/>
      </rPr>
      <t>(</t>
    </r>
    <r>
      <rPr>
        <sz val="9"/>
        <rFont val="華康粗圓體"/>
        <family val="3"/>
      </rPr>
      <t>元</t>
    </r>
    <r>
      <rPr>
        <sz val="9"/>
        <rFont val="Arial Narrow"/>
        <family val="2"/>
      </rPr>
      <t>)</t>
    </r>
  </si>
  <si>
    <r>
      <rPr>
        <sz val="9"/>
        <rFont val="華康粗圓體"/>
        <family val="3"/>
      </rPr>
      <t>戶次</t>
    </r>
    <r>
      <rPr>
        <sz val="9"/>
        <rFont val="Arial Narrow"/>
        <family val="2"/>
      </rPr>
      <t>(</t>
    </r>
    <r>
      <rPr>
        <sz val="9"/>
        <rFont val="華康粗圓體"/>
        <family val="3"/>
      </rPr>
      <t>月</t>
    </r>
    <r>
      <rPr>
        <sz val="9"/>
        <rFont val="Arial Narrow"/>
        <family val="2"/>
      </rPr>
      <t>)</t>
    </r>
  </si>
  <si>
    <r>
      <rPr>
        <sz val="9"/>
        <rFont val="華康粗圓體"/>
        <family val="3"/>
      </rPr>
      <t>戶數</t>
    </r>
  </si>
  <si>
    <r>
      <rPr>
        <sz val="9"/>
        <rFont val="華康粗圓體"/>
        <family val="3"/>
      </rPr>
      <t>人數</t>
    </r>
  </si>
  <si>
    <r>
      <rPr>
        <sz val="9"/>
        <rFont val="華康粗圓體"/>
        <family val="3"/>
      </rPr>
      <t>民國</t>
    </r>
    <r>
      <rPr>
        <sz val="9"/>
        <rFont val="Arial Narrow"/>
        <family val="2"/>
      </rPr>
      <t>93</t>
    </r>
    <r>
      <rPr>
        <sz val="9"/>
        <rFont val="華康粗圓體"/>
        <family val="3"/>
      </rPr>
      <t xml:space="preserve">年
</t>
    </r>
    <r>
      <rPr>
        <sz val="9"/>
        <rFont val="Arial Narrow"/>
        <family val="2"/>
      </rPr>
      <t>2004</t>
    </r>
  </si>
  <si>
    <r>
      <rPr>
        <sz val="9"/>
        <rFont val="華康粗圓體"/>
        <family val="3"/>
      </rPr>
      <t>民國</t>
    </r>
    <r>
      <rPr>
        <sz val="9"/>
        <rFont val="Arial Narrow"/>
        <family val="2"/>
      </rPr>
      <t>94</t>
    </r>
    <r>
      <rPr>
        <sz val="9"/>
        <rFont val="華康粗圓體"/>
        <family val="3"/>
      </rPr>
      <t xml:space="preserve">年
</t>
    </r>
    <r>
      <rPr>
        <sz val="9"/>
        <rFont val="Arial Narrow"/>
        <family val="2"/>
      </rPr>
      <t>2005</t>
    </r>
  </si>
  <si>
    <r>
      <rPr>
        <sz val="9"/>
        <rFont val="華康粗圓體"/>
        <family val="3"/>
      </rPr>
      <t>民國</t>
    </r>
    <r>
      <rPr>
        <sz val="9"/>
        <rFont val="Arial Narrow"/>
        <family val="2"/>
      </rPr>
      <t>95</t>
    </r>
    <r>
      <rPr>
        <sz val="9"/>
        <rFont val="華康粗圓體"/>
        <family val="3"/>
      </rPr>
      <t xml:space="preserve">年
</t>
    </r>
    <r>
      <rPr>
        <sz val="9"/>
        <rFont val="Arial Narrow"/>
        <family val="2"/>
      </rPr>
      <t>2006</t>
    </r>
  </si>
  <si>
    <r>
      <rPr>
        <sz val="9"/>
        <rFont val="華康粗圓體"/>
        <family val="3"/>
      </rPr>
      <t>民國</t>
    </r>
    <r>
      <rPr>
        <sz val="9"/>
        <rFont val="Arial Narrow"/>
        <family val="2"/>
      </rPr>
      <t>96</t>
    </r>
    <r>
      <rPr>
        <sz val="9"/>
        <rFont val="華康粗圓體"/>
        <family val="3"/>
      </rPr>
      <t xml:space="preserve">年
</t>
    </r>
    <r>
      <rPr>
        <sz val="9"/>
        <rFont val="Arial Narrow"/>
        <family val="2"/>
      </rPr>
      <t>2007</t>
    </r>
  </si>
  <si>
    <r>
      <rPr>
        <sz val="9"/>
        <rFont val="華康粗圓體"/>
        <family val="3"/>
      </rPr>
      <t>民國</t>
    </r>
    <r>
      <rPr>
        <sz val="9"/>
        <rFont val="Arial Narrow"/>
        <family val="2"/>
      </rPr>
      <t>97</t>
    </r>
    <r>
      <rPr>
        <sz val="9"/>
        <rFont val="華康粗圓體"/>
        <family val="3"/>
      </rPr>
      <t xml:space="preserve">年
</t>
    </r>
    <r>
      <rPr>
        <sz val="9"/>
        <rFont val="Arial Narrow"/>
        <family val="2"/>
      </rPr>
      <t>2008</t>
    </r>
  </si>
  <si>
    <r>
      <rPr>
        <sz val="9"/>
        <rFont val="華康粗圓體"/>
        <family val="3"/>
      </rPr>
      <t>民國</t>
    </r>
    <r>
      <rPr>
        <sz val="9"/>
        <rFont val="Arial Narrow"/>
        <family val="2"/>
      </rPr>
      <t>98</t>
    </r>
    <r>
      <rPr>
        <sz val="9"/>
        <rFont val="華康粗圓體"/>
        <family val="3"/>
      </rPr>
      <t xml:space="preserve">年
</t>
    </r>
    <r>
      <rPr>
        <sz val="9"/>
        <rFont val="Arial Narrow"/>
        <family val="2"/>
      </rPr>
      <t>2009</t>
    </r>
  </si>
  <si>
    <r>
      <rPr>
        <sz val="9"/>
        <rFont val="華康粗圓體"/>
        <family val="3"/>
      </rPr>
      <t>民國</t>
    </r>
    <r>
      <rPr>
        <sz val="9"/>
        <rFont val="Arial Narrow"/>
        <family val="2"/>
      </rPr>
      <t>99</t>
    </r>
    <r>
      <rPr>
        <sz val="9"/>
        <rFont val="華康粗圓體"/>
        <family val="3"/>
      </rPr>
      <t xml:space="preserve">年
</t>
    </r>
    <r>
      <rPr>
        <sz val="9"/>
        <rFont val="Arial Narrow"/>
        <family val="2"/>
      </rPr>
      <t>2010</t>
    </r>
  </si>
  <si>
    <r>
      <rPr>
        <sz val="9"/>
        <rFont val="華康粗圓體"/>
        <family val="3"/>
      </rPr>
      <t>民國</t>
    </r>
    <r>
      <rPr>
        <sz val="9"/>
        <rFont val="Arial Narrow"/>
        <family val="2"/>
      </rPr>
      <t>100</t>
    </r>
    <r>
      <rPr>
        <sz val="9"/>
        <rFont val="華康粗圓體"/>
        <family val="3"/>
      </rPr>
      <t xml:space="preserve">年
</t>
    </r>
    <r>
      <rPr>
        <sz val="9"/>
        <rFont val="Arial Narrow"/>
        <family val="2"/>
      </rPr>
      <t>2011</t>
    </r>
  </si>
  <si>
    <r>
      <rPr>
        <sz val="9"/>
        <rFont val="華康粗圓體"/>
        <family val="3"/>
      </rPr>
      <t>民國</t>
    </r>
    <r>
      <rPr>
        <sz val="9"/>
        <rFont val="Arial Narrow"/>
        <family val="2"/>
      </rPr>
      <t>101</t>
    </r>
    <r>
      <rPr>
        <sz val="9"/>
        <rFont val="華康粗圓體"/>
        <family val="3"/>
      </rPr>
      <t xml:space="preserve">年
</t>
    </r>
    <r>
      <rPr>
        <sz val="9"/>
        <rFont val="Arial Narrow"/>
        <family val="2"/>
      </rPr>
      <t>2012</t>
    </r>
  </si>
  <si>
    <r>
      <rPr>
        <sz val="9"/>
        <rFont val="華康粗圓體"/>
        <family val="3"/>
      </rPr>
      <t>民國</t>
    </r>
    <r>
      <rPr>
        <sz val="9"/>
        <rFont val="Arial Narrow"/>
        <family val="2"/>
      </rPr>
      <t>102</t>
    </r>
    <r>
      <rPr>
        <sz val="9"/>
        <rFont val="華康粗圓體"/>
        <family val="3"/>
      </rPr>
      <t xml:space="preserve">年
</t>
    </r>
    <r>
      <rPr>
        <sz val="9"/>
        <rFont val="Arial Narrow"/>
        <family val="2"/>
      </rPr>
      <t>2013</t>
    </r>
  </si>
  <si>
    <r>
      <rPr>
        <sz val="9"/>
        <rFont val="華康中黑體"/>
        <family val="3"/>
      </rPr>
      <t>資料來源：本府社會局。</t>
    </r>
  </si>
  <si>
    <r>
      <rPr>
        <sz val="9"/>
        <rFont val="華康中黑體"/>
        <family val="3"/>
      </rPr>
      <t>單位：戶；戶次；人；人次；千元</t>
    </r>
  </si>
  <si>
    <r>
      <rPr>
        <sz val="9"/>
        <rFont val="華康粗圓體"/>
        <family val="3"/>
      </rPr>
      <t>第一款</t>
    </r>
  </si>
  <si>
    <r>
      <rPr>
        <sz val="9"/>
        <rFont val="華康粗圓體"/>
        <family val="3"/>
      </rPr>
      <t>第二款</t>
    </r>
  </si>
  <si>
    <r>
      <rPr>
        <sz val="9"/>
        <rFont val="華康粗圓體"/>
        <family val="3"/>
      </rPr>
      <t>第三款</t>
    </r>
  </si>
  <si>
    <r>
      <rPr>
        <sz val="9"/>
        <rFont val="華康粗圓體"/>
        <family val="3"/>
      </rPr>
      <t>家庭生活扶助</t>
    </r>
  </si>
  <si>
    <r>
      <rPr>
        <sz val="9"/>
        <rFont val="華康粗圓體"/>
        <family val="3"/>
      </rPr>
      <t>就學生活補助</t>
    </r>
  </si>
  <si>
    <r>
      <rPr>
        <sz val="9"/>
        <rFont val="華康粗圓體"/>
        <family val="3"/>
      </rPr>
      <t>第</t>
    </r>
    <r>
      <rPr>
        <sz val="9"/>
        <rFont val="Arial Narrow"/>
        <family val="2"/>
      </rPr>
      <t>1</t>
    </r>
    <r>
      <rPr>
        <sz val="9"/>
        <rFont val="華康粗圓體"/>
        <family val="3"/>
      </rPr>
      <t>款</t>
    </r>
    <r>
      <rPr>
        <sz val="9"/>
        <rFont val="Arial Narrow"/>
        <family val="2"/>
      </rPr>
      <t>(</t>
    </r>
    <r>
      <rPr>
        <sz val="9"/>
        <rFont val="華康粗圓體"/>
        <family val="3"/>
      </rPr>
      <t>省、新北、臺中、臺南</t>
    </r>
    <r>
      <rPr>
        <sz val="9"/>
        <rFont val="Arial Narrow"/>
        <family val="2"/>
      </rPr>
      <t>)</t>
    </r>
    <r>
      <rPr>
        <sz val="9"/>
        <rFont val="華康粗圓體"/>
        <family val="3"/>
      </rPr>
      <t>、第</t>
    </r>
    <r>
      <rPr>
        <sz val="9"/>
        <rFont val="Arial Narrow"/>
        <family val="2"/>
      </rPr>
      <t>0,1</t>
    </r>
    <r>
      <rPr>
        <sz val="9"/>
        <rFont val="華康粗圓體"/>
        <family val="3"/>
      </rPr>
      <t>類</t>
    </r>
    <r>
      <rPr>
        <sz val="9"/>
        <rFont val="Arial Narrow"/>
        <family val="2"/>
      </rPr>
      <t>(</t>
    </r>
    <r>
      <rPr>
        <sz val="9"/>
        <rFont val="華康粗圓體"/>
        <family val="3"/>
      </rPr>
      <t>臺北</t>
    </r>
    <r>
      <rPr>
        <sz val="9"/>
        <rFont val="Arial Narrow"/>
        <family val="2"/>
      </rPr>
      <t>)</t>
    </r>
    <r>
      <rPr>
        <sz val="9"/>
        <rFont val="華康粗圓體"/>
        <family val="3"/>
      </rPr>
      <t>、第</t>
    </r>
    <r>
      <rPr>
        <sz val="9"/>
        <rFont val="Arial Narrow"/>
        <family val="2"/>
      </rPr>
      <t>1</t>
    </r>
    <r>
      <rPr>
        <sz val="9"/>
        <rFont val="華康粗圓體"/>
        <family val="3"/>
      </rPr>
      <t>類</t>
    </r>
    <r>
      <rPr>
        <sz val="9"/>
        <rFont val="Arial Narrow"/>
        <family val="2"/>
      </rPr>
      <t>(</t>
    </r>
    <r>
      <rPr>
        <sz val="9"/>
        <rFont val="華康粗圓體"/>
        <family val="3"/>
      </rPr>
      <t>高雄</t>
    </r>
    <r>
      <rPr>
        <sz val="9"/>
        <rFont val="Arial Narrow"/>
        <family val="2"/>
      </rPr>
      <t>) Class 1</t>
    </r>
  </si>
  <si>
    <r>
      <rPr>
        <sz val="9"/>
        <rFont val="華康粗圓體"/>
        <family val="3"/>
      </rPr>
      <t>第</t>
    </r>
    <r>
      <rPr>
        <sz val="9"/>
        <rFont val="Arial Narrow"/>
        <family val="2"/>
      </rPr>
      <t>2</t>
    </r>
    <r>
      <rPr>
        <sz val="9"/>
        <rFont val="華康粗圓體"/>
        <family val="3"/>
      </rPr>
      <t>款</t>
    </r>
    <r>
      <rPr>
        <sz val="9"/>
        <rFont val="Arial Narrow"/>
        <family val="2"/>
      </rPr>
      <t>(</t>
    </r>
    <r>
      <rPr>
        <sz val="9"/>
        <rFont val="華康粗圓體"/>
        <family val="3"/>
      </rPr>
      <t>省、新北、臺中、臺南</t>
    </r>
    <r>
      <rPr>
        <sz val="9"/>
        <rFont val="Arial Narrow"/>
        <family val="2"/>
      </rPr>
      <t>)</t>
    </r>
    <r>
      <rPr>
        <sz val="9"/>
        <rFont val="華康粗圓體"/>
        <family val="3"/>
      </rPr>
      <t>、第</t>
    </r>
    <r>
      <rPr>
        <sz val="9"/>
        <rFont val="Arial Narrow"/>
        <family val="2"/>
      </rPr>
      <t>2</t>
    </r>
    <r>
      <rPr>
        <sz val="9"/>
        <rFont val="華康粗圓體"/>
        <family val="3"/>
      </rPr>
      <t>類</t>
    </r>
    <r>
      <rPr>
        <sz val="9"/>
        <rFont val="Arial Narrow"/>
        <family val="2"/>
      </rPr>
      <t>(</t>
    </r>
    <r>
      <rPr>
        <sz val="9"/>
        <rFont val="華康粗圓體"/>
        <family val="3"/>
      </rPr>
      <t>臺北</t>
    </r>
    <r>
      <rPr>
        <sz val="9"/>
        <rFont val="Arial Narrow"/>
        <family val="2"/>
      </rPr>
      <t>)</t>
    </r>
    <r>
      <rPr>
        <sz val="9"/>
        <rFont val="華康粗圓體"/>
        <family val="3"/>
      </rPr>
      <t>、第</t>
    </r>
    <r>
      <rPr>
        <sz val="9"/>
        <rFont val="Arial Narrow"/>
        <family val="2"/>
      </rPr>
      <t>2</t>
    </r>
    <r>
      <rPr>
        <sz val="9"/>
        <rFont val="華康粗圓體"/>
        <family val="3"/>
      </rPr>
      <t>類</t>
    </r>
    <r>
      <rPr>
        <sz val="9"/>
        <rFont val="Arial Narrow"/>
        <family val="2"/>
      </rPr>
      <t>(</t>
    </r>
    <r>
      <rPr>
        <sz val="9"/>
        <rFont val="華康粗圓體"/>
        <family val="3"/>
      </rPr>
      <t>高雄</t>
    </r>
    <r>
      <rPr>
        <sz val="9"/>
        <rFont val="Arial Narrow"/>
        <family val="2"/>
      </rPr>
      <t>) Class 2</t>
    </r>
  </si>
  <si>
    <r>
      <rPr>
        <sz val="9"/>
        <rFont val="華康粗圓體"/>
        <family val="3"/>
      </rPr>
      <t>第二、三款、類</t>
    </r>
    <r>
      <rPr>
        <sz val="9"/>
        <rFont val="Arial Narrow"/>
        <family val="2"/>
      </rPr>
      <t>(</t>
    </r>
    <r>
      <rPr>
        <sz val="9"/>
        <rFont val="華康粗圓體"/>
        <family val="3"/>
      </rPr>
      <t>北市、高雄</t>
    </r>
    <r>
      <rPr>
        <sz val="9"/>
        <rFont val="Arial Narrow"/>
        <family val="2"/>
      </rPr>
      <t>2,3,4</t>
    </r>
    <r>
      <rPr>
        <sz val="9"/>
        <rFont val="華康粗圓體"/>
        <family val="3"/>
      </rPr>
      <t>類</t>
    </r>
    <r>
      <rPr>
        <sz val="9"/>
        <rFont val="Arial Narrow"/>
        <family val="2"/>
      </rPr>
      <t>)</t>
    </r>
    <r>
      <rPr>
        <sz val="9"/>
        <rFont val="華康粗圓體"/>
        <family val="3"/>
      </rPr>
      <t>兒童生活扶助</t>
    </r>
    <r>
      <rPr>
        <sz val="9"/>
        <rFont val="Arial Narrow"/>
        <family val="2"/>
      </rPr>
      <t>(</t>
    </r>
    <r>
      <rPr>
        <sz val="9"/>
        <rFont val="華康粗圓體"/>
        <family val="3"/>
      </rPr>
      <t>按人</t>
    </r>
    <r>
      <rPr>
        <sz val="9"/>
        <rFont val="Arial Narrow"/>
        <family val="2"/>
      </rPr>
      <t>)  Class 2,3</t>
    </r>
  </si>
  <si>
    <r>
      <rPr>
        <sz val="12"/>
        <rFont val="華康粗圓體"/>
        <family val="3"/>
      </rPr>
      <t>表</t>
    </r>
    <r>
      <rPr>
        <sz val="12"/>
        <rFont val="Arial"/>
        <family val="2"/>
      </rPr>
      <t>11-8</t>
    </r>
    <r>
      <rPr>
        <sz val="12"/>
        <rFont val="華康粗圓體"/>
        <family val="3"/>
      </rPr>
      <t>、低收入戶人數及生活扶助</t>
    </r>
  </si>
  <si>
    <t>Unit : Households, Household-Times, Persons, Person-Times, NT$1,000</t>
  </si>
  <si>
    <r>
      <rPr>
        <sz val="9"/>
        <rFont val="華康粗圓體"/>
        <family val="3"/>
      </rPr>
      <t xml:space="preserve">占全縣總戶數比率
</t>
    </r>
    <r>
      <rPr>
        <sz val="9"/>
        <rFont val="Arial Narrow"/>
        <family val="2"/>
      </rPr>
      <t>(%)</t>
    </r>
  </si>
  <si>
    <t>As a Percentage of Total Population of the County</t>
  </si>
  <si>
    <t>Households</t>
  </si>
  <si>
    <t>PersonTimes</t>
  </si>
  <si>
    <t>Household-
Times</t>
  </si>
  <si>
    <r>
      <rPr>
        <sz val="8.5"/>
        <rFont val="華康中黑體"/>
        <family val="3"/>
      </rPr>
      <t>資料來源：本府社會局。</t>
    </r>
  </si>
  <si>
    <r>
      <rPr>
        <sz val="8.5"/>
        <rFont val="華康中黑體"/>
        <family val="3"/>
      </rPr>
      <t>說明：</t>
    </r>
    <r>
      <rPr>
        <sz val="8.5"/>
        <rFont val="Arial Narrow"/>
        <family val="2"/>
      </rPr>
      <t>1.</t>
    </r>
    <r>
      <rPr>
        <sz val="8.5"/>
        <rFont val="華康中黑體"/>
        <family val="3"/>
      </rPr>
      <t>第一款係指全家人口均無工作能力，且無收入及財產。</t>
    </r>
  </si>
  <si>
    <r>
      <rPr>
        <sz val="8.5"/>
        <rFont val="華康中黑體"/>
        <family val="3"/>
      </rPr>
      <t>　　　</t>
    </r>
    <r>
      <rPr>
        <sz val="8.5"/>
        <rFont val="Arial Narrow"/>
        <family val="2"/>
      </rPr>
      <t>2.</t>
    </r>
    <r>
      <rPr>
        <sz val="8.5"/>
        <rFont val="華康中黑體"/>
        <family val="3"/>
      </rPr>
      <t>第二款係指全家人口有工作能力者在總人口數三分之一以下，且家庭總收入平均分配全家人口，</t>
    </r>
  </si>
  <si>
    <r>
      <rPr>
        <sz val="8.5"/>
        <rFont val="華康中黑體"/>
        <family val="3"/>
      </rPr>
      <t>　　　</t>
    </r>
    <r>
      <rPr>
        <sz val="8.5"/>
        <rFont val="Arial Narrow"/>
        <family val="2"/>
      </rPr>
      <t xml:space="preserve">   </t>
    </r>
    <r>
      <rPr>
        <sz val="8.5"/>
        <rFont val="華康中黑體"/>
        <family val="3"/>
      </rPr>
      <t>每人每月在最低生活費三分之二以下。</t>
    </r>
  </si>
  <si>
    <r>
      <rPr>
        <sz val="8.5"/>
        <rFont val="華康中黑體"/>
        <family val="3"/>
      </rPr>
      <t>　　　</t>
    </r>
    <r>
      <rPr>
        <sz val="8.5"/>
        <rFont val="Arial Narrow"/>
        <family val="2"/>
      </rPr>
      <t>3.</t>
    </r>
    <r>
      <rPr>
        <sz val="8.5"/>
        <rFont val="華康中黑體"/>
        <family val="3"/>
      </rPr>
      <t>第三款係指家庭總收入平均分配全家人口，每人每月逾最低生活費三分之二，且在最低生活費</t>
    </r>
  </si>
  <si>
    <r>
      <rPr>
        <sz val="8.5"/>
        <rFont val="華康中黑體"/>
        <family val="3"/>
      </rPr>
      <t>　　　</t>
    </r>
    <r>
      <rPr>
        <sz val="8.5"/>
        <rFont val="Arial Narrow"/>
        <family val="2"/>
      </rPr>
      <t xml:space="preserve">   </t>
    </r>
    <r>
      <rPr>
        <sz val="8.5"/>
        <rFont val="華康中黑體"/>
        <family val="3"/>
      </rPr>
      <t>以下。</t>
    </r>
  </si>
  <si>
    <r>
      <rPr>
        <sz val="9"/>
        <rFont val="華康中黑體"/>
        <family val="3"/>
      </rPr>
      <t>單位：戶；戶次；人；人次；千元</t>
    </r>
  </si>
  <si>
    <r>
      <rPr>
        <sz val="9"/>
        <rFont val="華康粗圓體"/>
        <family val="3"/>
      </rPr>
      <t>輔導就業服務</t>
    </r>
  </si>
  <si>
    <t>Employment Service</t>
  </si>
  <si>
    <t>Vocational Training</t>
  </si>
  <si>
    <t>Person Times</t>
  </si>
  <si>
    <t>Person Times</t>
  </si>
  <si>
    <t>Household Times</t>
  </si>
  <si>
    <r>
      <rPr>
        <sz val="9"/>
        <rFont val="華康粗圓體"/>
        <family val="3"/>
      </rPr>
      <t>輔導就業服務</t>
    </r>
  </si>
  <si>
    <r>
      <rPr>
        <sz val="9"/>
        <rFont val="華康粗圓體"/>
        <family val="3"/>
      </rPr>
      <t>教育補助</t>
    </r>
  </si>
  <si>
    <r>
      <rPr>
        <sz val="9"/>
        <rFont val="華康粗圓體"/>
        <family val="3"/>
      </rPr>
      <t>喪葬補助</t>
    </r>
  </si>
  <si>
    <r>
      <rPr>
        <sz val="9"/>
        <rFont val="華康粗圓體"/>
        <family val="3"/>
      </rPr>
      <t>以工代賑</t>
    </r>
  </si>
  <si>
    <r>
      <rPr>
        <sz val="9"/>
        <rFont val="華康粗圓體"/>
        <family val="3"/>
      </rPr>
      <t>人次</t>
    </r>
  </si>
  <si>
    <r>
      <rPr>
        <sz val="9"/>
        <rFont val="華康粗圓體"/>
        <family val="3"/>
      </rPr>
      <t>金額</t>
    </r>
  </si>
  <si>
    <r>
      <rPr>
        <sz val="9"/>
        <rFont val="華康粗圓體"/>
        <family val="3"/>
      </rPr>
      <t>人數</t>
    </r>
  </si>
  <si>
    <r>
      <rPr>
        <sz val="9"/>
        <rFont val="華康粗圓體"/>
        <family val="3"/>
      </rPr>
      <t>教育補助</t>
    </r>
  </si>
  <si>
    <r>
      <rPr>
        <sz val="9"/>
        <rFont val="華康粗圓體"/>
        <family val="3"/>
      </rPr>
      <t>喪葬補助</t>
    </r>
  </si>
  <si>
    <r>
      <rPr>
        <sz val="9"/>
        <rFont val="華康粗圓體"/>
        <family val="3"/>
      </rPr>
      <t>節日慰問</t>
    </r>
  </si>
  <si>
    <r>
      <rPr>
        <sz val="9"/>
        <rFont val="華康粗圓體"/>
        <family val="3"/>
      </rPr>
      <t>其他補助</t>
    </r>
  </si>
  <si>
    <r>
      <rPr>
        <sz val="9"/>
        <rFont val="華康粗圓體"/>
        <family val="3"/>
      </rPr>
      <t>就業服務</t>
    </r>
  </si>
  <si>
    <r>
      <rPr>
        <sz val="9"/>
        <rFont val="華康粗圓體"/>
        <family val="3"/>
      </rPr>
      <t>職業訓練</t>
    </r>
  </si>
  <si>
    <r>
      <rPr>
        <sz val="9"/>
        <rFont val="華康粗圓體"/>
        <family val="3"/>
      </rPr>
      <t>以工代賑</t>
    </r>
  </si>
  <si>
    <r>
      <rPr>
        <sz val="9"/>
        <rFont val="華康粗圓體"/>
        <family val="3"/>
      </rPr>
      <t>人次</t>
    </r>
  </si>
  <si>
    <r>
      <rPr>
        <sz val="9"/>
        <rFont val="華康粗圓體"/>
        <family val="3"/>
      </rPr>
      <t>金額</t>
    </r>
  </si>
  <si>
    <r>
      <rPr>
        <sz val="9"/>
        <rFont val="華康粗圓體"/>
        <family val="3"/>
      </rPr>
      <t>人數</t>
    </r>
  </si>
  <si>
    <r>
      <rPr>
        <sz val="9"/>
        <rFont val="華康粗圓體"/>
        <family val="3"/>
      </rPr>
      <t>戶次</t>
    </r>
  </si>
  <si>
    <r>
      <rPr>
        <sz val="9"/>
        <rFont val="華康粗圓體"/>
        <family val="3"/>
      </rPr>
      <t>民國</t>
    </r>
    <r>
      <rPr>
        <sz val="9"/>
        <rFont val="Arial Narrow"/>
        <family val="2"/>
      </rPr>
      <t>93</t>
    </r>
    <r>
      <rPr>
        <sz val="9"/>
        <rFont val="華康粗圓體"/>
        <family val="3"/>
      </rPr>
      <t xml:space="preserve">年
</t>
    </r>
    <r>
      <rPr>
        <sz val="9"/>
        <rFont val="Arial Narrow"/>
        <family val="2"/>
      </rPr>
      <t>2004</t>
    </r>
  </si>
  <si>
    <r>
      <rPr>
        <sz val="9"/>
        <rFont val="華康粗圓體"/>
        <family val="3"/>
      </rPr>
      <t>民國</t>
    </r>
    <r>
      <rPr>
        <sz val="9"/>
        <rFont val="Arial Narrow"/>
        <family val="2"/>
      </rPr>
      <t>94</t>
    </r>
    <r>
      <rPr>
        <sz val="9"/>
        <rFont val="華康粗圓體"/>
        <family val="3"/>
      </rPr>
      <t xml:space="preserve">年
</t>
    </r>
    <r>
      <rPr>
        <sz val="9"/>
        <rFont val="Arial Narrow"/>
        <family val="2"/>
      </rPr>
      <t>2005</t>
    </r>
  </si>
  <si>
    <r>
      <rPr>
        <sz val="9"/>
        <rFont val="華康粗圓體"/>
        <family val="3"/>
      </rPr>
      <t>民國</t>
    </r>
    <r>
      <rPr>
        <sz val="9"/>
        <rFont val="Arial Narrow"/>
        <family val="2"/>
      </rPr>
      <t>95</t>
    </r>
    <r>
      <rPr>
        <sz val="9"/>
        <rFont val="華康粗圓體"/>
        <family val="3"/>
      </rPr>
      <t xml:space="preserve">年
</t>
    </r>
    <r>
      <rPr>
        <sz val="9"/>
        <rFont val="Arial Narrow"/>
        <family val="2"/>
      </rPr>
      <t>2006</t>
    </r>
  </si>
  <si>
    <r>
      <rPr>
        <sz val="9"/>
        <rFont val="華康粗圓體"/>
        <family val="3"/>
      </rPr>
      <t>民國</t>
    </r>
    <r>
      <rPr>
        <sz val="9"/>
        <rFont val="Arial Narrow"/>
        <family val="2"/>
      </rPr>
      <t>96</t>
    </r>
    <r>
      <rPr>
        <sz val="9"/>
        <rFont val="華康粗圓體"/>
        <family val="3"/>
      </rPr>
      <t xml:space="preserve">年
</t>
    </r>
    <r>
      <rPr>
        <sz val="9"/>
        <rFont val="Arial Narrow"/>
        <family val="2"/>
      </rPr>
      <t>2007</t>
    </r>
  </si>
  <si>
    <r>
      <rPr>
        <sz val="9"/>
        <rFont val="華康粗圓體"/>
        <family val="3"/>
      </rPr>
      <t>民國</t>
    </r>
    <r>
      <rPr>
        <sz val="9"/>
        <rFont val="Arial Narrow"/>
        <family val="2"/>
      </rPr>
      <t>97</t>
    </r>
    <r>
      <rPr>
        <sz val="9"/>
        <rFont val="華康粗圓體"/>
        <family val="3"/>
      </rPr>
      <t xml:space="preserve">年
</t>
    </r>
    <r>
      <rPr>
        <sz val="9"/>
        <rFont val="Arial Narrow"/>
        <family val="2"/>
      </rPr>
      <t>2008</t>
    </r>
  </si>
  <si>
    <r>
      <rPr>
        <sz val="9"/>
        <rFont val="華康粗圓體"/>
        <family val="3"/>
      </rPr>
      <t>民國</t>
    </r>
    <r>
      <rPr>
        <sz val="9"/>
        <rFont val="Arial Narrow"/>
        <family val="2"/>
      </rPr>
      <t>98</t>
    </r>
    <r>
      <rPr>
        <sz val="9"/>
        <rFont val="華康粗圓體"/>
        <family val="3"/>
      </rPr>
      <t xml:space="preserve">年
</t>
    </r>
    <r>
      <rPr>
        <sz val="9"/>
        <rFont val="Arial Narrow"/>
        <family val="2"/>
      </rPr>
      <t>2009</t>
    </r>
  </si>
  <si>
    <r>
      <rPr>
        <sz val="9"/>
        <rFont val="華康粗圓體"/>
        <family val="3"/>
      </rPr>
      <t>民國</t>
    </r>
    <r>
      <rPr>
        <sz val="9"/>
        <rFont val="Arial Narrow"/>
        <family val="2"/>
      </rPr>
      <t>99</t>
    </r>
    <r>
      <rPr>
        <sz val="9"/>
        <rFont val="華康粗圓體"/>
        <family val="3"/>
      </rPr>
      <t xml:space="preserve">年
</t>
    </r>
    <r>
      <rPr>
        <sz val="9"/>
        <rFont val="Arial Narrow"/>
        <family val="2"/>
      </rPr>
      <t>2010</t>
    </r>
  </si>
  <si>
    <r>
      <rPr>
        <sz val="9"/>
        <rFont val="華康粗圓體"/>
        <family val="3"/>
      </rPr>
      <t>民國</t>
    </r>
    <r>
      <rPr>
        <sz val="9"/>
        <rFont val="Arial Narrow"/>
        <family val="2"/>
      </rPr>
      <t>100</t>
    </r>
    <r>
      <rPr>
        <sz val="9"/>
        <rFont val="華康粗圓體"/>
        <family val="3"/>
      </rPr>
      <t xml:space="preserve">年
</t>
    </r>
    <r>
      <rPr>
        <sz val="9"/>
        <rFont val="Arial Narrow"/>
        <family val="2"/>
      </rPr>
      <t>2011</t>
    </r>
  </si>
  <si>
    <r>
      <rPr>
        <sz val="9"/>
        <rFont val="華康粗圓體"/>
        <family val="3"/>
      </rPr>
      <t>民國</t>
    </r>
    <r>
      <rPr>
        <sz val="9"/>
        <rFont val="Arial Narrow"/>
        <family val="2"/>
      </rPr>
      <t>101</t>
    </r>
    <r>
      <rPr>
        <sz val="9"/>
        <rFont val="華康粗圓體"/>
        <family val="3"/>
      </rPr>
      <t xml:space="preserve">年
</t>
    </r>
    <r>
      <rPr>
        <sz val="9"/>
        <rFont val="Arial Narrow"/>
        <family val="2"/>
      </rPr>
      <t>2012</t>
    </r>
  </si>
  <si>
    <r>
      <rPr>
        <sz val="9"/>
        <rFont val="華康粗圓體"/>
        <family val="3"/>
      </rPr>
      <t>民國</t>
    </r>
    <r>
      <rPr>
        <sz val="9"/>
        <rFont val="Arial Narrow"/>
        <family val="2"/>
      </rPr>
      <t>102</t>
    </r>
    <r>
      <rPr>
        <sz val="9"/>
        <rFont val="華康粗圓體"/>
        <family val="3"/>
      </rPr>
      <t xml:space="preserve">年
</t>
    </r>
    <r>
      <rPr>
        <sz val="9"/>
        <rFont val="Arial Narrow"/>
        <family val="2"/>
      </rPr>
      <t>2013</t>
    </r>
  </si>
  <si>
    <r>
      <rPr>
        <sz val="12"/>
        <rFont val="華康粗圓體"/>
        <family val="3"/>
      </rPr>
      <t>表</t>
    </r>
    <r>
      <rPr>
        <sz val="12"/>
        <rFont val="Arial"/>
        <family val="2"/>
      </rPr>
      <t>11-8</t>
    </r>
    <r>
      <rPr>
        <sz val="12"/>
        <rFont val="華康粗圓體"/>
        <family val="3"/>
      </rPr>
      <t>、低收入戶人數及生活扶助（續）</t>
    </r>
  </si>
  <si>
    <t xml:space="preserve">           accepting subsidies).</t>
  </si>
  <si>
    <r>
      <rPr>
        <sz val="9"/>
        <rFont val="華康中黑體"/>
        <family val="3"/>
      </rPr>
      <t>單位：戶；人；人次；千元</t>
    </r>
  </si>
  <si>
    <r>
      <rPr>
        <sz val="9"/>
        <rFont val="華康粗圓體"/>
        <family val="3"/>
      </rPr>
      <t>產婦及嬰兒
營養補助</t>
    </r>
  </si>
  <si>
    <r>
      <rPr>
        <sz val="9"/>
        <rFont val="華康粗圓體"/>
        <family val="3"/>
      </rPr>
      <t>托兒補助</t>
    </r>
  </si>
  <si>
    <r>
      <rPr>
        <sz val="9"/>
        <rFont val="華康粗圓體"/>
        <family val="3"/>
      </rPr>
      <t>居家服務</t>
    </r>
  </si>
  <si>
    <r>
      <rPr>
        <sz val="9"/>
        <rFont val="華康粗圓體"/>
        <family val="3"/>
      </rPr>
      <t>生育補助</t>
    </r>
  </si>
  <si>
    <r>
      <rPr>
        <sz val="9"/>
        <rFont val="華康粗圓體"/>
        <family val="3"/>
      </rPr>
      <t>其他必要之
救助及服務</t>
    </r>
  </si>
  <si>
    <r>
      <rPr>
        <sz val="9"/>
        <rFont val="華康中黑體"/>
        <family val="3"/>
      </rPr>
      <t>說明：輔導就業服務之人次為先將每人乘以受補助月數後，再予以加總而得。</t>
    </r>
  </si>
  <si>
    <r>
      <rPr>
        <sz val="12"/>
        <rFont val="華康粗圓體"/>
        <family val="3"/>
      </rPr>
      <t>表</t>
    </r>
    <r>
      <rPr>
        <sz val="12"/>
        <rFont val="Arial"/>
        <family val="2"/>
      </rPr>
      <t>11-9</t>
    </r>
    <r>
      <rPr>
        <sz val="12"/>
        <rFont val="華康粗圓體"/>
        <family val="3"/>
      </rPr>
      <t>、中低收入戶人數及生活扶助</t>
    </r>
  </si>
  <si>
    <t>Unit : Households, Persons, Person-Times, NT$1,000</t>
  </si>
  <si>
    <r>
      <rPr>
        <sz val="9"/>
        <rFont val="華康粗圓體"/>
        <family val="3"/>
      </rPr>
      <t xml:space="preserve">占全縣
總人口比率
</t>
    </r>
    <r>
      <rPr>
        <sz val="9"/>
        <rFont val="Arial Narrow"/>
        <family val="2"/>
      </rPr>
      <t>(%)</t>
    </r>
  </si>
  <si>
    <r>
      <rPr>
        <sz val="9"/>
        <rFont val="華康粗圓體"/>
        <family val="3"/>
      </rPr>
      <t xml:space="preserve">占全縣
總戶數比率
</t>
    </r>
    <r>
      <rPr>
        <sz val="9"/>
        <rFont val="Arial Narrow"/>
        <family val="2"/>
      </rPr>
      <t>(%)</t>
    </r>
  </si>
  <si>
    <t>As a Percentage of Total Households of the County</t>
  </si>
  <si>
    <t>Nutrition Subsidies for Puerperas and Infants</t>
  </si>
  <si>
    <t>Other Necessary Assistance and Services</t>
  </si>
  <si>
    <r>
      <rPr>
        <sz val="9"/>
        <rFont val="華康粗圓體"/>
        <family val="3"/>
      </rPr>
      <t>戶數</t>
    </r>
  </si>
  <si>
    <r>
      <rPr>
        <sz val="9"/>
        <rFont val="華康粗圓體"/>
        <family val="3"/>
      </rPr>
      <t>人數</t>
    </r>
  </si>
  <si>
    <r>
      <rPr>
        <sz val="9"/>
        <rFont val="華康粗圓體"/>
        <family val="3"/>
      </rPr>
      <t>就業服務</t>
    </r>
  </si>
  <si>
    <r>
      <rPr>
        <sz val="9"/>
        <rFont val="華康粗圓體"/>
        <family val="3"/>
      </rPr>
      <t>職業訓練</t>
    </r>
  </si>
  <si>
    <t>Table 11-10. Living Allowance for Mid or Low Income Elders and Old-Age Farmers Welfare Allowance</t>
  </si>
  <si>
    <r>
      <rPr>
        <sz val="9"/>
        <rFont val="華康中黑體"/>
        <family val="3"/>
      </rPr>
      <t>單位：人；千元</t>
    </r>
  </si>
  <si>
    <r>
      <rPr>
        <sz val="9"/>
        <rFont val="華康粗圓體"/>
        <family val="3"/>
      </rPr>
      <t>年</t>
    </r>
    <r>
      <rPr>
        <sz val="9"/>
        <rFont val="Arial Narrow"/>
        <family val="2"/>
      </rPr>
      <t xml:space="preserve">    </t>
    </r>
    <r>
      <rPr>
        <sz val="9"/>
        <rFont val="華康粗圓體"/>
        <family val="3"/>
      </rPr>
      <t>　　別</t>
    </r>
  </si>
  <si>
    <r>
      <rPr>
        <sz val="9"/>
        <rFont val="華康粗圓體"/>
        <family val="3"/>
      </rPr>
      <t>中低收入戶　</t>
    </r>
    <r>
      <rPr>
        <sz val="9"/>
        <rFont val="Arial Narrow"/>
        <family val="2"/>
      </rPr>
      <t>Mid or Low Income Elders</t>
    </r>
  </si>
  <si>
    <r>
      <rPr>
        <sz val="9"/>
        <rFont val="華康粗圓體"/>
        <family val="3"/>
      </rPr>
      <t>核付人數</t>
    </r>
  </si>
  <si>
    <r>
      <rPr>
        <sz val="9"/>
        <rFont val="華康粗圓體"/>
        <family val="3"/>
      </rPr>
      <t>核付金額</t>
    </r>
  </si>
  <si>
    <r>
      <rPr>
        <sz val="9"/>
        <rFont val="華康粗圓體"/>
        <family val="3"/>
      </rPr>
      <t>金額</t>
    </r>
  </si>
  <si>
    <r>
      <rPr>
        <sz val="9"/>
        <rFont val="華康粗圓體"/>
        <family val="3"/>
      </rPr>
      <t>計</t>
    </r>
  </si>
  <si>
    <r>
      <rPr>
        <sz val="9"/>
        <rFont val="華康粗圓體"/>
        <family val="3"/>
      </rPr>
      <t>男</t>
    </r>
  </si>
  <si>
    <r>
      <rPr>
        <sz val="9"/>
        <rFont val="華康粗圓體"/>
        <family val="3"/>
      </rPr>
      <t>女</t>
    </r>
  </si>
  <si>
    <r>
      <rPr>
        <sz val="9"/>
        <rFont val="華康粗圓體"/>
        <family val="3"/>
      </rPr>
      <t>民國</t>
    </r>
    <r>
      <rPr>
        <sz val="9"/>
        <rFont val="Arial Narrow"/>
        <family val="2"/>
      </rPr>
      <t>93</t>
    </r>
    <r>
      <rPr>
        <sz val="9"/>
        <rFont val="華康粗圓體"/>
        <family val="3"/>
      </rPr>
      <t xml:space="preserve">年
</t>
    </r>
    <r>
      <rPr>
        <sz val="9"/>
        <rFont val="Arial Narrow"/>
        <family val="2"/>
      </rPr>
      <t>2004</t>
    </r>
  </si>
  <si>
    <r>
      <rPr>
        <sz val="9"/>
        <rFont val="華康粗圓體"/>
        <family val="3"/>
      </rPr>
      <t>民國</t>
    </r>
    <r>
      <rPr>
        <sz val="9"/>
        <rFont val="Arial Narrow"/>
        <family val="2"/>
      </rPr>
      <t>94</t>
    </r>
    <r>
      <rPr>
        <sz val="9"/>
        <rFont val="華康粗圓體"/>
        <family val="3"/>
      </rPr>
      <t xml:space="preserve">年
</t>
    </r>
    <r>
      <rPr>
        <sz val="9"/>
        <rFont val="Arial Narrow"/>
        <family val="2"/>
      </rPr>
      <t>2005</t>
    </r>
  </si>
  <si>
    <r>
      <rPr>
        <sz val="9"/>
        <rFont val="華康粗圓體"/>
        <family val="3"/>
      </rPr>
      <t>民國</t>
    </r>
    <r>
      <rPr>
        <sz val="9"/>
        <rFont val="Arial Narrow"/>
        <family val="2"/>
      </rPr>
      <t>95</t>
    </r>
    <r>
      <rPr>
        <sz val="9"/>
        <rFont val="華康粗圓體"/>
        <family val="3"/>
      </rPr>
      <t xml:space="preserve">年
</t>
    </r>
    <r>
      <rPr>
        <sz val="9"/>
        <rFont val="Arial Narrow"/>
        <family val="2"/>
      </rPr>
      <t>2006</t>
    </r>
  </si>
  <si>
    <r>
      <rPr>
        <sz val="9"/>
        <rFont val="華康粗圓體"/>
        <family val="3"/>
      </rPr>
      <t>民國</t>
    </r>
    <r>
      <rPr>
        <sz val="9"/>
        <rFont val="Arial Narrow"/>
        <family val="2"/>
      </rPr>
      <t>96</t>
    </r>
    <r>
      <rPr>
        <sz val="9"/>
        <rFont val="華康粗圓體"/>
        <family val="3"/>
      </rPr>
      <t xml:space="preserve">年
</t>
    </r>
    <r>
      <rPr>
        <sz val="9"/>
        <rFont val="Arial Narrow"/>
        <family val="2"/>
      </rPr>
      <t>2007</t>
    </r>
  </si>
  <si>
    <r>
      <rPr>
        <sz val="9"/>
        <rFont val="華康粗圓體"/>
        <family val="3"/>
      </rPr>
      <t>民國</t>
    </r>
    <r>
      <rPr>
        <sz val="9"/>
        <rFont val="Arial Narrow"/>
        <family val="2"/>
      </rPr>
      <t>97</t>
    </r>
    <r>
      <rPr>
        <sz val="9"/>
        <rFont val="華康粗圓體"/>
        <family val="3"/>
      </rPr>
      <t xml:space="preserve">年
</t>
    </r>
    <r>
      <rPr>
        <sz val="9"/>
        <rFont val="Arial Narrow"/>
        <family val="2"/>
      </rPr>
      <t>2008</t>
    </r>
  </si>
  <si>
    <r>
      <rPr>
        <sz val="9"/>
        <rFont val="華康粗圓體"/>
        <family val="3"/>
      </rPr>
      <t>民國</t>
    </r>
    <r>
      <rPr>
        <sz val="9"/>
        <rFont val="Arial Narrow"/>
        <family val="2"/>
      </rPr>
      <t>98</t>
    </r>
    <r>
      <rPr>
        <sz val="9"/>
        <rFont val="華康粗圓體"/>
        <family val="3"/>
      </rPr>
      <t xml:space="preserve">年
</t>
    </r>
    <r>
      <rPr>
        <sz val="9"/>
        <rFont val="Arial Narrow"/>
        <family val="2"/>
      </rPr>
      <t>2009</t>
    </r>
  </si>
  <si>
    <r>
      <rPr>
        <sz val="9"/>
        <rFont val="華康粗圓體"/>
        <family val="3"/>
      </rPr>
      <t>民國</t>
    </r>
    <r>
      <rPr>
        <sz val="9"/>
        <rFont val="Arial Narrow"/>
        <family val="2"/>
      </rPr>
      <t>99</t>
    </r>
    <r>
      <rPr>
        <sz val="9"/>
        <rFont val="華康粗圓體"/>
        <family val="3"/>
      </rPr>
      <t xml:space="preserve">年
</t>
    </r>
    <r>
      <rPr>
        <sz val="9"/>
        <rFont val="Arial Narrow"/>
        <family val="2"/>
      </rPr>
      <t>2010</t>
    </r>
  </si>
  <si>
    <r>
      <rPr>
        <sz val="9"/>
        <rFont val="華康粗圓體"/>
        <family val="3"/>
      </rPr>
      <t>民國</t>
    </r>
    <r>
      <rPr>
        <sz val="9"/>
        <rFont val="Arial Narrow"/>
        <family val="2"/>
      </rPr>
      <t>100</t>
    </r>
    <r>
      <rPr>
        <sz val="9"/>
        <rFont val="華康粗圓體"/>
        <family val="3"/>
      </rPr>
      <t xml:space="preserve">年
</t>
    </r>
    <r>
      <rPr>
        <sz val="9"/>
        <rFont val="Arial Narrow"/>
        <family val="2"/>
      </rPr>
      <t>2011</t>
    </r>
  </si>
  <si>
    <r>
      <rPr>
        <sz val="9"/>
        <rFont val="華康粗圓體"/>
        <family val="3"/>
      </rPr>
      <t>民國</t>
    </r>
    <r>
      <rPr>
        <sz val="9"/>
        <rFont val="Arial Narrow"/>
        <family val="2"/>
      </rPr>
      <t>101</t>
    </r>
    <r>
      <rPr>
        <sz val="9"/>
        <rFont val="華康粗圓體"/>
        <family val="3"/>
      </rPr>
      <t xml:space="preserve">年
</t>
    </r>
    <r>
      <rPr>
        <sz val="9"/>
        <rFont val="Arial Narrow"/>
        <family val="2"/>
      </rPr>
      <t>2012</t>
    </r>
  </si>
  <si>
    <r>
      <rPr>
        <sz val="9"/>
        <rFont val="華康粗圓體"/>
        <family val="3"/>
      </rPr>
      <t>民國</t>
    </r>
    <r>
      <rPr>
        <sz val="9"/>
        <rFont val="Arial Narrow"/>
        <family val="2"/>
      </rPr>
      <t>102</t>
    </r>
    <r>
      <rPr>
        <sz val="9"/>
        <rFont val="華康粗圓體"/>
        <family val="3"/>
      </rPr>
      <t xml:space="preserve">年
</t>
    </r>
    <r>
      <rPr>
        <sz val="9"/>
        <rFont val="Arial Narrow"/>
        <family val="2"/>
      </rPr>
      <t>2013</t>
    </r>
  </si>
  <si>
    <r>
      <rPr>
        <sz val="12"/>
        <rFont val="華康粗圓體"/>
        <family val="3"/>
      </rPr>
      <t>表</t>
    </r>
    <r>
      <rPr>
        <sz val="12"/>
        <rFont val="Arial"/>
        <family val="2"/>
      </rPr>
      <t>11-10</t>
    </r>
    <r>
      <rPr>
        <sz val="12"/>
        <rFont val="華康粗圓體"/>
        <family val="3"/>
      </rPr>
      <t>、中低收入老人生活津貼與老農津貼（續）</t>
    </r>
  </si>
  <si>
    <t>Table 11-10. Living Allowance for Mid or Low Income Elders and Old-Age Farmers Welfare Allowance (Cont.)</t>
  </si>
  <si>
    <r>
      <rPr>
        <sz val="9"/>
        <rFont val="華康粗圓體"/>
        <family val="3"/>
      </rPr>
      <t>中低收入老人生活津貼　</t>
    </r>
    <r>
      <rPr>
        <sz val="9"/>
        <rFont val="Arial Narrow"/>
        <family val="2"/>
      </rPr>
      <t>Living Allowance for Mid or Low Income Elders</t>
    </r>
  </si>
  <si>
    <r>
      <rPr>
        <sz val="9"/>
        <rFont val="華康粗圓體"/>
        <family val="3"/>
      </rPr>
      <t>老　農　津　貼</t>
    </r>
  </si>
  <si>
    <r>
      <rPr>
        <sz val="9"/>
        <rFont val="華康粗圓體"/>
        <family val="3"/>
      </rPr>
      <t>最低生活費</t>
    </r>
    <r>
      <rPr>
        <sz val="9"/>
        <rFont val="Arial Narrow"/>
        <family val="2"/>
      </rPr>
      <t>1</t>
    </r>
    <r>
      <rPr>
        <sz val="9"/>
        <rFont val="華康粗圓體"/>
        <family val="3"/>
      </rPr>
      <t>倍以上～未滿</t>
    </r>
    <r>
      <rPr>
        <sz val="9"/>
        <rFont val="Arial Narrow"/>
        <family val="2"/>
      </rPr>
      <t>1.5</t>
    </r>
    <r>
      <rPr>
        <sz val="9"/>
        <rFont val="華康粗圓體"/>
        <family val="3"/>
      </rPr>
      <t>倍者</t>
    </r>
  </si>
  <si>
    <r>
      <rPr>
        <sz val="9"/>
        <rFont val="華康粗圓體"/>
        <family val="3"/>
      </rPr>
      <t>最低生活費</t>
    </r>
    <r>
      <rPr>
        <sz val="9"/>
        <rFont val="Arial Narrow"/>
        <family val="2"/>
      </rPr>
      <t>1.5</t>
    </r>
    <r>
      <rPr>
        <sz val="9"/>
        <rFont val="華康粗圓體"/>
        <family val="3"/>
      </rPr>
      <t>倍以上～未滿</t>
    </r>
    <r>
      <rPr>
        <sz val="9"/>
        <rFont val="Arial Narrow"/>
        <family val="2"/>
      </rPr>
      <t>2.5</t>
    </r>
    <r>
      <rPr>
        <sz val="9"/>
        <rFont val="華康粗圓體"/>
        <family val="3"/>
      </rPr>
      <t>倍者</t>
    </r>
  </si>
  <si>
    <r>
      <t>1 Times</t>
    </r>
    <r>
      <rPr>
        <sz val="9"/>
        <rFont val="華康粗圓體"/>
        <family val="3"/>
      </rPr>
      <t>～</t>
    </r>
    <r>
      <rPr>
        <sz val="9"/>
        <rFont val="Arial Narrow"/>
        <family val="2"/>
      </rPr>
      <t>1.5 Times Minimum of Subsistence</t>
    </r>
  </si>
  <si>
    <r>
      <t>1.5 Times</t>
    </r>
    <r>
      <rPr>
        <sz val="9"/>
        <rFont val="華康粗圓體"/>
        <family val="3"/>
      </rPr>
      <t>～</t>
    </r>
    <r>
      <rPr>
        <sz val="9"/>
        <rFont val="Arial Narrow"/>
        <family val="2"/>
      </rPr>
      <t>2.5 Times Minimum of Subsistence</t>
    </r>
  </si>
  <si>
    <r>
      <rPr>
        <sz val="9"/>
        <rFont val="華康粗圓體"/>
        <family val="3"/>
      </rPr>
      <t>中低收入老人生活津貼與老農津貼
受益人數占</t>
    </r>
    <r>
      <rPr>
        <sz val="9"/>
        <rFont val="Arial Narrow"/>
        <family val="2"/>
      </rPr>
      <t>65</t>
    </r>
    <r>
      <rPr>
        <sz val="9"/>
        <rFont val="華康粗圓體"/>
        <family val="3"/>
      </rPr>
      <t xml:space="preserve">歲以上人口比率
</t>
    </r>
    <r>
      <rPr>
        <sz val="9"/>
        <rFont val="Arial Narrow"/>
        <family val="2"/>
      </rPr>
      <t>(%)</t>
    </r>
  </si>
  <si>
    <t>Allowance Beneficiaries as a Percentage of Population of the Aged 65 and Over
(%)</t>
  </si>
  <si>
    <r>
      <rPr>
        <sz val="9"/>
        <rFont val="華康粗圓體"/>
        <family val="3"/>
      </rPr>
      <t>年別</t>
    </r>
  </si>
  <si>
    <r>
      <rPr>
        <sz val="9"/>
        <rFont val="華康粗圓體"/>
        <family val="3"/>
      </rPr>
      <t>民國</t>
    </r>
    <r>
      <rPr>
        <sz val="9"/>
        <rFont val="Arial Narrow"/>
        <family val="2"/>
      </rPr>
      <t>95</t>
    </r>
    <r>
      <rPr>
        <sz val="9"/>
        <rFont val="華康粗圓體"/>
        <family val="3"/>
      </rPr>
      <t xml:space="preserve">年
</t>
    </r>
    <r>
      <rPr>
        <sz val="9"/>
        <rFont val="Arial Narrow"/>
        <family val="2"/>
      </rPr>
      <t>2006</t>
    </r>
  </si>
  <si>
    <r>
      <rPr>
        <sz val="9"/>
        <color indexed="8"/>
        <rFont val="華康粗圓體"/>
        <family val="3"/>
      </rPr>
      <t>民國</t>
    </r>
    <r>
      <rPr>
        <sz val="9"/>
        <color indexed="8"/>
        <rFont val="Arial Narrow"/>
        <family val="2"/>
      </rPr>
      <t>96</t>
    </r>
    <r>
      <rPr>
        <sz val="9"/>
        <color indexed="8"/>
        <rFont val="華康粗圓體"/>
        <family val="3"/>
      </rPr>
      <t xml:space="preserve">年
</t>
    </r>
    <r>
      <rPr>
        <sz val="9"/>
        <color indexed="8"/>
        <rFont val="Arial Narrow"/>
        <family val="2"/>
      </rPr>
      <t>2007</t>
    </r>
  </si>
  <si>
    <r>
      <rPr>
        <sz val="9"/>
        <color indexed="8"/>
        <rFont val="華康粗圓體"/>
        <family val="3"/>
      </rPr>
      <t>民國</t>
    </r>
    <r>
      <rPr>
        <sz val="9"/>
        <color indexed="8"/>
        <rFont val="Arial Narrow"/>
        <family val="2"/>
      </rPr>
      <t>97</t>
    </r>
    <r>
      <rPr>
        <sz val="9"/>
        <color indexed="8"/>
        <rFont val="華康粗圓體"/>
        <family val="3"/>
      </rPr>
      <t xml:space="preserve">年
</t>
    </r>
    <r>
      <rPr>
        <sz val="9"/>
        <color indexed="8"/>
        <rFont val="Arial Narrow"/>
        <family val="2"/>
      </rPr>
      <t>2008</t>
    </r>
  </si>
  <si>
    <r>
      <rPr>
        <sz val="9"/>
        <rFont val="華康粗圓體"/>
        <family val="3"/>
      </rPr>
      <t>民國</t>
    </r>
    <r>
      <rPr>
        <sz val="9"/>
        <rFont val="Arial Narrow"/>
        <family val="2"/>
      </rPr>
      <t>100</t>
    </r>
    <r>
      <rPr>
        <sz val="9"/>
        <rFont val="華康粗圓體"/>
        <family val="3"/>
      </rPr>
      <t xml:space="preserve">年
</t>
    </r>
    <r>
      <rPr>
        <sz val="9"/>
        <rFont val="Arial Narrow"/>
        <family val="2"/>
      </rPr>
      <t>2011</t>
    </r>
  </si>
  <si>
    <r>
      <rPr>
        <sz val="9"/>
        <rFont val="華康粗圓體"/>
        <family val="3"/>
      </rPr>
      <t>民國</t>
    </r>
    <r>
      <rPr>
        <sz val="9"/>
        <rFont val="Arial Narrow"/>
        <family val="2"/>
      </rPr>
      <t>101</t>
    </r>
    <r>
      <rPr>
        <sz val="9"/>
        <rFont val="華康粗圓體"/>
        <family val="3"/>
      </rPr>
      <t xml:space="preserve">年
</t>
    </r>
    <r>
      <rPr>
        <sz val="9"/>
        <rFont val="Arial Narrow"/>
        <family val="2"/>
      </rPr>
      <t>2012</t>
    </r>
  </si>
  <si>
    <r>
      <rPr>
        <sz val="9"/>
        <rFont val="華康粗圓體"/>
        <family val="3"/>
      </rPr>
      <t>民國</t>
    </r>
    <r>
      <rPr>
        <sz val="9"/>
        <rFont val="Arial Narrow"/>
        <family val="2"/>
      </rPr>
      <t>102</t>
    </r>
    <r>
      <rPr>
        <sz val="9"/>
        <rFont val="華康粗圓體"/>
        <family val="3"/>
      </rPr>
      <t xml:space="preserve">年
</t>
    </r>
    <r>
      <rPr>
        <sz val="9"/>
        <rFont val="Arial Narrow"/>
        <family val="2"/>
      </rPr>
      <t>2013</t>
    </r>
  </si>
  <si>
    <r>
      <rPr>
        <sz val="9"/>
        <rFont val="華康中黑體"/>
        <family val="3"/>
      </rPr>
      <t>單位：人次；日；元</t>
    </r>
  </si>
  <si>
    <r>
      <rPr>
        <sz val="9"/>
        <rFont val="華康粗圓體"/>
        <family val="3"/>
      </rPr>
      <t>年別</t>
    </r>
  </si>
  <si>
    <r>
      <rPr>
        <sz val="9"/>
        <rFont val="華康粗圓體"/>
        <family val="3"/>
      </rPr>
      <t>住院人次</t>
    </r>
  </si>
  <si>
    <r>
      <rPr>
        <sz val="9"/>
        <rFont val="華康粗圓體"/>
        <family val="3"/>
      </rPr>
      <t>住院總日數</t>
    </r>
  </si>
  <si>
    <r>
      <rPr>
        <sz val="9"/>
        <rFont val="華康粗圓體"/>
        <family val="3"/>
      </rPr>
      <t>門診
人次</t>
    </r>
  </si>
  <si>
    <r>
      <rPr>
        <sz val="9"/>
        <rFont val="華康粗圓體"/>
        <family val="3"/>
      </rPr>
      <t>補助金額</t>
    </r>
  </si>
  <si>
    <r>
      <rPr>
        <sz val="9"/>
        <rFont val="華康粗圓體"/>
        <family val="3"/>
      </rPr>
      <t>低收
入戶</t>
    </r>
  </si>
  <si>
    <r>
      <rPr>
        <sz val="9"/>
        <rFont val="華康粗圓體"/>
        <family val="3"/>
      </rPr>
      <t>合計</t>
    </r>
  </si>
  <si>
    <r>
      <rPr>
        <sz val="12"/>
        <rFont val="華康粗圓體"/>
        <family val="3"/>
      </rPr>
      <t>表</t>
    </r>
    <r>
      <rPr>
        <sz val="12"/>
        <rFont val="Arial"/>
        <family val="2"/>
      </rPr>
      <t>11-11</t>
    </r>
    <r>
      <rPr>
        <sz val="12"/>
        <rFont val="華康粗圓體"/>
        <family val="3"/>
      </rPr>
      <t>、辦理社會救助醫療補助概況</t>
    </r>
  </si>
  <si>
    <t>Unit : Person-Times, Day, NT$</t>
  </si>
  <si>
    <t>Number of Inpatient</t>
  </si>
  <si>
    <t>Low Income Family</t>
  </si>
  <si>
    <t>Total Days of  Inpatient</t>
  </si>
  <si>
    <t>Number of Outpatient</t>
  </si>
  <si>
    <t>Medicaid of Inpatient</t>
  </si>
  <si>
    <t>Assistance for Outpatient Services</t>
  </si>
  <si>
    <t>住　　院
醫療補助</t>
  </si>
  <si>
    <t>門　　診
醫療補助</t>
  </si>
  <si>
    <t>Table 11-12. General Conditions of Aid for Disasters and Emergencies (Cont.)</t>
  </si>
  <si>
    <r>
      <rPr>
        <sz val="9"/>
        <rFont val="華康粗圓體"/>
        <family val="3"/>
      </rPr>
      <t>救助人次</t>
    </r>
  </si>
  <si>
    <r>
      <rPr>
        <sz val="9"/>
        <rFont val="華康粗圓體"/>
        <family val="3"/>
      </rPr>
      <t>救助金額</t>
    </r>
  </si>
  <si>
    <r>
      <rPr>
        <sz val="9"/>
        <rFont val="華康中黑體"/>
        <family val="3"/>
      </rPr>
      <t>單位：人次；元</t>
    </r>
  </si>
  <si>
    <r>
      <rPr>
        <sz val="9"/>
        <rFont val="華康粗圓體"/>
        <family val="3"/>
      </rPr>
      <t>民眾</t>
    </r>
  </si>
  <si>
    <r>
      <rPr>
        <sz val="9"/>
        <rFont val="華康粗圓體"/>
        <family val="3"/>
      </rPr>
      <t>後備軍人及榮民</t>
    </r>
  </si>
  <si>
    <r>
      <rPr>
        <sz val="9"/>
        <rFont val="華康粗圓體"/>
        <family val="3"/>
      </rPr>
      <t>生活突然發生困難者</t>
    </r>
  </si>
  <si>
    <r>
      <rPr>
        <sz val="9"/>
        <rFont val="華康粗圓體"/>
        <family val="3"/>
      </rPr>
      <t>醫療費用及喪葬費用無力負擔者</t>
    </r>
  </si>
  <si>
    <r>
      <rPr>
        <sz val="9"/>
        <rFont val="華康粗圓體"/>
        <family val="3"/>
      </rPr>
      <t>其他意外變故需緊急救助者</t>
    </r>
  </si>
  <si>
    <r>
      <rPr>
        <sz val="9"/>
        <rFont val="華康粗圓體"/>
        <family val="3"/>
      </rPr>
      <t>救助人次</t>
    </r>
  </si>
  <si>
    <r>
      <rPr>
        <sz val="9"/>
        <rFont val="華康粗圓體"/>
        <family val="3"/>
      </rPr>
      <t>救助金額</t>
    </r>
  </si>
  <si>
    <r>
      <rPr>
        <sz val="9"/>
        <rFont val="華康粗圓體"/>
        <family val="3"/>
      </rPr>
      <t>民國</t>
    </r>
    <r>
      <rPr>
        <sz val="9"/>
        <rFont val="Arial Narrow"/>
        <family val="2"/>
      </rPr>
      <t>93</t>
    </r>
    <r>
      <rPr>
        <sz val="9"/>
        <rFont val="華康粗圓體"/>
        <family val="3"/>
      </rPr>
      <t xml:space="preserve">年
</t>
    </r>
    <r>
      <rPr>
        <sz val="9"/>
        <rFont val="Arial Narrow"/>
        <family val="2"/>
      </rPr>
      <t>2004</t>
    </r>
  </si>
  <si>
    <r>
      <rPr>
        <sz val="9"/>
        <rFont val="華康粗圓體"/>
        <family val="3"/>
      </rPr>
      <t>民國</t>
    </r>
    <r>
      <rPr>
        <sz val="9"/>
        <rFont val="Arial Narrow"/>
        <family val="2"/>
      </rPr>
      <t>94</t>
    </r>
    <r>
      <rPr>
        <sz val="9"/>
        <rFont val="華康粗圓體"/>
        <family val="3"/>
      </rPr>
      <t xml:space="preserve">年
</t>
    </r>
    <r>
      <rPr>
        <sz val="9"/>
        <rFont val="Arial Narrow"/>
        <family val="2"/>
      </rPr>
      <t>2005</t>
    </r>
  </si>
  <si>
    <r>
      <rPr>
        <sz val="9"/>
        <color indexed="8"/>
        <rFont val="華康粗圓體"/>
        <family val="3"/>
      </rPr>
      <t>民國</t>
    </r>
    <r>
      <rPr>
        <sz val="9"/>
        <color indexed="8"/>
        <rFont val="Arial Narrow"/>
        <family val="2"/>
      </rPr>
      <t>95</t>
    </r>
    <r>
      <rPr>
        <sz val="9"/>
        <color indexed="8"/>
        <rFont val="華康粗圓體"/>
        <family val="3"/>
      </rPr>
      <t xml:space="preserve">年
</t>
    </r>
    <r>
      <rPr>
        <sz val="9"/>
        <color indexed="8"/>
        <rFont val="Arial Narrow"/>
        <family val="2"/>
      </rPr>
      <t>2006</t>
    </r>
  </si>
  <si>
    <r>
      <rPr>
        <sz val="9"/>
        <color indexed="8"/>
        <rFont val="華康粗圓體"/>
        <family val="3"/>
      </rPr>
      <t>民國</t>
    </r>
    <r>
      <rPr>
        <sz val="9"/>
        <color indexed="8"/>
        <rFont val="Arial Narrow"/>
        <family val="2"/>
      </rPr>
      <t>96</t>
    </r>
    <r>
      <rPr>
        <sz val="9"/>
        <color indexed="8"/>
        <rFont val="華康粗圓體"/>
        <family val="3"/>
      </rPr>
      <t xml:space="preserve">年
</t>
    </r>
    <r>
      <rPr>
        <sz val="9"/>
        <color indexed="8"/>
        <rFont val="Arial Narrow"/>
        <family val="2"/>
      </rPr>
      <t>2007</t>
    </r>
  </si>
  <si>
    <r>
      <rPr>
        <sz val="9"/>
        <color indexed="8"/>
        <rFont val="華康粗圓體"/>
        <family val="3"/>
      </rPr>
      <t>民國</t>
    </r>
    <r>
      <rPr>
        <sz val="9"/>
        <color indexed="8"/>
        <rFont val="Arial Narrow"/>
        <family val="2"/>
      </rPr>
      <t>97</t>
    </r>
    <r>
      <rPr>
        <sz val="9"/>
        <color indexed="8"/>
        <rFont val="華康粗圓體"/>
        <family val="3"/>
      </rPr>
      <t xml:space="preserve">年
</t>
    </r>
    <r>
      <rPr>
        <sz val="9"/>
        <color indexed="8"/>
        <rFont val="Arial Narrow"/>
        <family val="2"/>
      </rPr>
      <t>2008</t>
    </r>
  </si>
  <si>
    <r>
      <rPr>
        <sz val="9"/>
        <rFont val="華康粗圓體"/>
        <family val="3"/>
      </rPr>
      <t xml:space="preserve">榮民
</t>
    </r>
    <r>
      <rPr>
        <sz val="9"/>
        <rFont val="Arial Narrow"/>
        <family val="2"/>
      </rPr>
      <t>(</t>
    </r>
    <r>
      <rPr>
        <sz val="9"/>
        <rFont val="華康粗圓體"/>
        <family val="3"/>
      </rPr>
      <t>含原住民身分</t>
    </r>
    <r>
      <rPr>
        <sz val="9"/>
        <rFont val="Arial Narrow"/>
        <family val="2"/>
      </rPr>
      <t>)</t>
    </r>
  </si>
  <si>
    <r>
      <rPr>
        <sz val="9"/>
        <rFont val="華康粗圓體"/>
        <family val="3"/>
      </rPr>
      <t>民眾、榮民
具原住民身分</t>
    </r>
  </si>
  <si>
    <r>
      <rPr>
        <sz val="9"/>
        <rFont val="華康粗圓體"/>
        <family val="3"/>
      </rPr>
      <t>負家庭主要生計責任且無
法工作致生活陷於困境者</t>
    </r>
  </si>
  <si>
    <r>
      <rPr>
        <sz val="9"/>
        <rFont val="華康粗圓體"/>
        <family val="3"/>
      </rPr>
      <t>財產或存款未能及時
運用致生活陷於困境者</t>
    </r>
  </si>
  <si>
    <r>
      <rPr>
        <sz val="9"/>
        <rFont val="華康粗圓體"/>
        <family val="3"/>
      </rPr>
      <t>其他遭遇重大變故者</t>
    </r>
  </si>
  <si>
    <r>
      <rPr>
        <sz val="9"/>
        <rFont val="華康粗圓體"/>
        <family val="3"/>
      </rPr>
      <t>川資突然發生困難者</t>
    </r>
  </si>
  <si>
    <r>
      <rPr>
        <sz val="9"/>
        <rFont val="華康粗圓體"/>
        <family val="3"/>
      </rPr>
      <t>無遺屬與遺產葬埋者</t>
    </r>
  </si>
  <si>
    <r>
      <rPr>
        <sz val="12"/>
        <rFont val="華康粗圓體"/>
        <family val="3"/>
      </rPr>
      <t>表</t>
    </r>
    <r>
      <rPr>
        <sz val="12"/>
        <rFont val="Arial"/>
        <family val="2"/>
      </rPr>
      <t>11-12</t>
    </r>
    <r>
      <rPr>
        <sz val="12"/>
        <rFont val="華康粗圓體"/>
        <family val="3"/>
      </rPr>
      <t>、辦理急難救助概況（續）</t>
    </r>
  </si>
  <si>
    <t>Time of Persons</t>
  </si>
  <si>
    <t>Having Drifted Away from Home and No Money to Return Home</t>
  </si>
  <si>
    <t>Impoverished due to the Inability of the Bread Winner to work</t>
  </si>
  <si>
    <t>Impoverished due to Property or Deposit Being Inaccessible</t>
  </si>
  <si>
    <t>Impoverished due to Other Major Causes</t>
  </si>
  <si>
    <r>
      <rPr>
        <sz val="9"/>
        <color indexed="8"/>
        <rFont val="華康粗圓體"/>
        <family val="3"/>
      </rPr>
      <t>民國</t>
    </r>
    <r>
      <rPr>
        <sz val="9"/>
        <color indexed="8"/>
        <rFont val="Arial Narrow"/>
        <family val="2"/>
      </rPr>
      <t>98</t>
    </r>
    <r>
      <rPr>
        <sz val="9"/>
        <color indexed="8"/>
        <rFont val="華康粗圓體"/>
        <family val="3"/>
      </rPr>
      <t xml:space="preserve">年
</t>
    </r>
    <r>
      <rPr>
        <sz val="9"/>
        <color indexed="8"/>
        <rFont val="Arial Narrow"/>
        <family val="2"/>
      </rPr>
      <t>2009</t>
    </r>
  </si>
  <si>
    <r>
      <rPr>
        <sz val="9"/>
        <color indexed="8"/>
        <rFont val="華康粗圓體"/>
        <family val="3"/>
      </rPr>
      <t>民國</t>
    </r>
    <r>
      <rPr>
        <sz val="9"/>
        <color indexed="8"/>
        <rFont val="Arial Narrow"/>
        <family val="2"/>
      </rPr>
      <t>99</t>
    </r>
    <r>
      <rPr>
        <sz val="9"/>
        <color indexed="8"/>
        <rFont val="華康粗圓體"/>
        <family val="3"/>
      </rPr>
      <t xml:space="preserve">年
</t>
    </r>
    <r>
      <rPr>
        <sz val="9"/>
        <color indexed="8"/>
        <rFont val="Arial Narrow"/>
        <family val="2"/>
      </rPr>
      <t>2010</t>
    </r>
  </si>
  <si>
    <r>
      <rPr>
        <sz val="9"/>
        <color indexed="8"/>
        <rFont val="華康粗圓體"/>
        <family val="3"/>
      </rPr>
      <t>民國</t>
    </r>
    <r>
      <rPr>
        <sz val="9"/>
        <color indexed="8"/>
        <rFont val="Arial Narrow"/>
        <family val="2"/>
      </rPr>
      <t>100</t>
    </r>
    <r>
      <rPr>
        <sz val="9"/>
        <color indexed="8"/>
        <rFont val="華康粗圓體"/>
        <family val="3"/>
      </rPr>
      <t xml:space="preserve">年
</t>
    </r>
    <r>
      <rPr>
        <sz val="9"/>
        <color indexed="8"/>
        <rFont val="Arial Narrow"/>
        <family val="2"/>
      </rPr>
      <t>2011</t>
    </r>
  </si>
  <si>
    <r>
      <rPr>
        <sz val="9"/>
        <color indexed="8"/>
        <rFont val="華康粗圓體"/>
        <family val="3"/>
      </rPr>
      <t>民國</t>
    </r>
    <r>
      <rPr>
        <sz val="9"/>
        <color indexed="8"/>
        <rFont val="Arial Narrow"/>
        <family val="2"/>
      </rPr>
      <t>101</t>
    </r>
    <r>
      <rPr>
        <sz val="9"/>
        <color indexed="8"/>
        <rFont val="華康粗圓體"/>
        <family val="3"/>
      </rPr>
      <t xml:space="preserve">年
</t>
    </r>
    <r>
      <rPr>
        <sz val="9"/>
        <color indexed="8"/>
        <rFont val="Arial Narrow"/>
        <family val="2"/>
      </rPr>
      <t>2012</t>
    </r>
  </si>
  <si>
    <r>
      <rPr>
        <sz val="9"/>
        <color indexed="8"/>
        <rFont val="華康粗圓體"/>
        <family val="3"/>
      </rPr>
      <t>民國</t>
    </r>
    <r>
      <rPr>
        <sz val="9"/>
        <color indexed="8"/>
        <rFont val="Arial Narrow"/>
        <family val="2"/>
      </rPr>
      <t>102</t>
    </r>
    <r>
      <rPr>
        <sz val="9"/>
        <color indexed="8"/>
        <rFont val="華康粗圓體"/>
        <family val="3"/>
      </rPr>
      <t xml:space="preserve">年
</t>
    </r>
    <r>
      <rPr>
        <sz val="9"/>
        <color indexed="8"/>
        <rFont val="Arial Narrow"/>
        <family val="2"/>
      </rPr>
      <t>2013</t>
    </r>
  </si>
  <si>
    <t>社會福利</t>
  </si>
  <si>
    <t xml:space="preserve">Note : 1. Typhoon Mindulle (72 Flooding) in 2004 caused 6430 people were temporary sheltered. </t>
  </si>
  <si>
    <t>Times of Disasters
(Times)</t>
  </si>
  <si>
    <t>Victims Temp. Sheltered
(Persons)</t>
  </si>
  <si>
    <t>No. of Households
(Households)</t>
  </si>
  <si>
    <t>No. of Persons
(Persons)</t>
  </si>
  <si>
    <t xml:space="preserve">           2. The flooding on June 11th, 2012 caused the serious financial damage. </t>
  </si>
  <si>
    <r>
      <rPr>
        <sz val="9"/>
        <rFont val="華康粗圓體"/>
        <family val="3"/>
      </rPr>
      <t>民國</t>
    </r>
    <r>
      <rPr>
        <sz val="9"/>
        <rFont val="Arial Narrow"/>
        <family val="2"/>
      </rPr>
      <t>95</t>
    </r>
    <r>
      <rPr>
        <sz val="9"/>
        <rFont val="華康粗圓體"/>
        <family val="3"/>
      </rPr>
      <t xml:space="preserve">年
</t>
    </r>
    <r>
      <rPr>
        <sz val="9"/>
        <rFont val="Arial Narrow"/>
        <family val="2"/>
      </rPr>
      <t>2006</t>
    </r>
  </si>
  <si>
    <r>
      <rPr>
        <sz val="9"/>
        <rFont val="華康粗圓體"/>
        <family val="3"/>
      </rPr>
      <t>民國</t>
    </r>
    <r>
      <rPr>
        <sz val="9"/>
        <rFont val="Arial Narrow"/>
        <family val="2"/>
      </rPr>
      <t>96</t>
    </r>
    <r>
      <rPr>
        <sz val="9"/>
        <rFont val="華康粗圓體"/>
        <family val="3"/>
      </rPr>
      <t xml:space="preserve">年
</t>
    </r>
    <r>
      <rPr>
        <sz val="9"/>
        <rFont val="Arial Narrow"/>
        <family val="2"/>
      </rPr>
      <t>2007</t>
    </r>
  </si>
  <si>
    <r>
      <rPr>
        <sz val="9"/>
        <rFont val="華康粗圓體"/>
        <family val="3"/>
      </rPr>
      <t>民國</t>
    </r>
    <r>
      <rPr>
        <sz val="9"/>
        <rFont val="Arial Narrow"/>
        <family val="2"/>
      </rPr>
      <t>97</t>
    </r>
    <r>
      <rPr>
        <sz val="9"/>
        <rFont val="華康粗圓體"/>
        <family val="3"/>
      </rPr>
      <t xml:space="preserve">年
</t>
    </r>
    <r>
      <rPr>
        <sz val="9"/>
        <rFont val="Arial Narrow"/>
        <family val="2"/>
      </rPr>
      <t>2008</t>
    </r>
  </si>
  <si>
    <r>
      <rPr>
        <sz val="9"/>
        <rFont val="華康粗圓體"/>
        <family val="3"/>
      </rPr>
      <t>民國</t>
    </r>
    <r>
      <rPr>
        <sz val="9"/>
        <rFont val="Arial Narrow"/>
        <family val="2"/>
      </rPr>
      <t>98</t>
    </r>
    <r>
      <rPr>
        <sz val="9"/>
        <rFont val="華康粗圓體"/>
        <family val="3"/>
      </rPr>
      <t xml:space="preserve">年
</t>
    </r>
    <r>
      <rPr>
        <sz val="9"/>
        <rFont val="Arial Narrow"/>
        <family val="2"/>
      </rPr>
      <t>2009</t>
    </r>
  </si>
  <si>
    <r>
      <rPr>
        <sz val="9"/>
        <rFont val="華康中黑體"/>
        <family val="3"/>
      </rPr>
      <t>說　　明：</t>
    </r>
    <r>
      <rPr>
        <sz val="9"/>
        <rFont val="Arial Narrow"/>
        <family val="2"/>
      </rPr>
      <t>1.</t>
    </r>
    <r>
      <rPr>
        <sz val="9"/>
        <rFont val="華康中黑體"/>
        <family val="3"/>
      </rPr>
      <t>民國</t>
    </r>
    <r>
      <rPr>
        <sz val="9"/>
        <rFont val="Arial Narrow"/>
        <family val="2"/>
      </rPr>
      <t>93</t>
    </r>
    <r>
      <rPr>
        <sz val="9"/>
        <rFont val="華康中黑體"/>
        <family val="3"/>
      </rPr>
      <t>年敏督利颱風（七二水災）造成臨時收容人數</t>
    </r>
    <r>
      <rPr>
        <sz val="9"/>
        <rFont val="Arial Narrow"/>
        <family val="2"/>
      </rPr>
      <t>6,430</t>
    </r>
    <r>
      <rPr>
        <sz val="9"/>
        <rFont val="華康中黑體"/>
        <family val="3"/>
      </rPr>
      <t>人。</t>
    </r>
  </si>
  <si>
    <r>
      <rPr>
        <sz val="9"/>
        <rFont val="華康中黑體"/>
        <family val="3"/>
      </rPr>
      <t>　　　　　</t>
    </r>
    <r>
      <rPr>
        <sz val="9"/>
        <rFont val="Arial Narrow"/>
        <family val="2"/>
      </rPr>
      <t>2.</t>
    </r>
    <r>
      <rPr>
        <sz val="9"/>
        <rFont val="華康中黑體"/>
        <family val="3"/>
      </rPr>
      <t>民國</t>
    </r>
    <r>
      <rPr>
        <sz val="9"/>
        <rFont val="Arial Narrow"/>
        <family val="2"/>
      </rPr>
      <t>101</t>
    </r>
    <r>
      <rPr>
        <sz val="9"/>
        <rFont val="華康中黑體"/>
        <family val="3"/>
      </rPr>
      <t>年</t>
    </r>
    <r>
      <rPr>
        <sz val="9"/>
        <rFont val="Arial Narrow"/>
        <family val="2"/>
      </rPr>
      <t>6</t>
    </r>
    <r>
      <rPr>
        <sz val="9"/>
        <rFont val="華康中黑體"/>
        <family val="3"/>
      </rPr>
      <t>月</t>
    </r>
    <r>
      <rPr>
        <sz val="9"/>
        <rFont val="Arial Narrow"/>
        <family val="2"/>
      </rPr>
      <t>11</t>
    </r>
    <r>
      <rPr>
        <sz val="9"/>
        <rFont val="華康中黑體"/>
        <family val="3"/>
      </rPr>
      <t>日水災災損嚴重。</t>
    </r>
  </si>
  <si>
    <r>
      <rPr>
        <sz val="9"/>
        <rFont val="華康粗圓體"/>
        <family val="3"/>
      </rPr>
      <t>年　　別</t>
    </r>
  </si>
  <si>
    <r>
      <rPr>
        <sz val="9"/>
        <rFont val="華康粗圓體"/>
        <family val="3"/>
      </rPr>
      <t xml:space="preserve">災害次數
</t>
    </r>
    <r>
      <rPr>
        <sz val="9"/>
        <rFont val="Arial Narrow"/>
        <family val="2"/>
      </rPr>
      <t>(</t>
    </r>
    <r>
      <rPr>
        <sz val="9"/>
        <rFont val="華康粗圓體"/>
        <family val="3"/>
      </rPr>
      <t>次</t>
    </r>
    <r>
      <rPr>
        <sz val="9"/>
        <rFont val="Arial Narrow"/>
        <family val="2"/>
      </rPr>
      <t>)</t>
    </r>
  </si>
  <si>
    <r>
      <rPr>
        <sz val="9"/>
        <rFont val="華康粗圓體"/>
        <family val="3"/>
      </rPr>
      <t>收容所</t>
    </r>
    <r>
      <rPr>
        <sz val="9"/>
        <rFont val="Arial Narrow"/>
        <family val="2"/>
      </rPr>
      <t xml:space="preserve"> Temp. Sheltering Centers</t>
    </r>
  </si>
  <si>
    <r>
      <rPr>
        <sz val="9"/>
        <rFont val="華康粗圓體"/>
        <family val="3"/>
      </rPr>
      <t>安遷救助</t>
    </r>
    <r>
      <rPr>
        <sz val="9"/>
        <rFont val="Arial Narrow"/>
        <family val="2"/>
      </rPr>
      <t xml:space="preserve"> Moving Assistance</t>
    </r>
  </si>
  <si>
    <r>
      <rPr>
        <sz val="9"/>
        <rFont val="華康粗圓體"/>
        <family val="3"/>
      </rPr>
      <t xml:space="preserve">財物受損
影響生計者
</t>
    </r>
    <r>
      <rPr>
        <sz val="9"/>
        <rFont val="Arial Narrow"/>
        <family val="2"/>
      </rPr>
      <t>(</t>
    </r>
    <r>
      <rPr>
        <sz val="9"/>
        <rFont val="華康粗圓體"/>
        <family val="3"/>
      </rPr>
      <t>戶</t>
    </r>
    <r>
      <rPr>
        <sz val="9"/>
        <rFont val="Arial Narrow"/>
        <family val="2"/>
      </rPr>
      <t>)</t>
    </r>
  </si>
  <si>
    <r>
      <rPr>
        <sz val="9"/>
        <rFont val="華康粗圓體"/>
        <family val="3"/>
      </rPr>
      <t xml:space="preserve">救助金額
</t>
    </r>
    <r>
      <rPr>
        <sz val="9"/>
        <rFont val="Arial Narrow"/>
        <family val="2"/>
      </rPr>
      <t>(</t>
    </r>
    <r>
      <rPr>
        <sz val="9"/>
        <rFont val="華康粗圓體"/>
        <family val="3"/>
      </rPr>
      <t>千元</t>
    </r>
    <r>
      <rPr>
        <sz val="9"/>
        <rFont val="Arial Narrow"/>
        <family val="2"/>
      </rPr>
      <t>)</t>
    </r>
  </si>
  <si>
    <r>
      <rPr>
        <sz val="9"/>
        <rFont val="華康粗圓體"/>
        <family val="3"/>
      </rPr>
      <t xml:space="preserve">所數
</t>
    </r>
    <r>
      <rPr>
        <sz val="9"/>
        <rFont val="Arial Narrow"/>
        <family val="2"/>
      </rPr>
      <t>(</t>
    </r>
    <r>
      <rPr>
        <sz val="9"/>
        <rFont val="華康粗圓體"/>
        <family val="3"/>
      </rPr>
      <t>所</t>
    </r>
    <r>
      <rPr>
        <sz val="9"/>
        <rFont val="Arial Narrow"/>
        <family val="2"/>
      </rPr>
      <t>)</t>
    </r>
  </si>
  <si>
    <r>
      <rPr>
        <sz val="9"/>
        <rFont val="華康粗圓體"/>
        <family val="3"/>
      </rPr>
      <t xml:space="preserve">臨時收容災民數
</t>
    </r>
    <r>
      <rPr>
        <sz val="9"/>
        <rFont val="Arial Narrow"/>
        <family val="2"/>
      </rPr>
      <t>(</t>
    </r>
    <r>
      <rPr>
        <sz val="9"/>
        <rFont val="華康粗圓體"/>
        <family val="3"/>
      </rPr>
      <t>人</t>
    </r>
    <r>
      <rPr>
        <sz val="9"/>
        <rFont val="Arial Narrow"/>
        <family val="2"/>
      </rPr>
      <t>)</t>
    </r>
  </si>
  <si>
    <r>
      <rPr>
        <sz val="9"/>
        <rFont val="華康粗圓體"/>
        <family val="3"/>
      </rPr>
      <t>合計</t>
    </r>
  </si>
  <si>
    <r>
      <rPr>
        <sz val="9"/>
        <rFont val="華康粗圓體"/>
        <family val="3"/>
      </rPr>
      <t>死亡</t>
    </r>
  </si>
  <si>
    <r>
      <rPr>
        <sz val="9"/>
        <rFont val="華康粗圓體"/>
        <family val="3"/>
      </rPr>
      <t>失蹤</t>
    </r>
  </si>
  <si>
    <r>
      <rPr>
        <sz val="9"/>
        <rFont val="華康粗圓體"/>
        <family val="3"/>
      </rPr>
      <t>重傷</t>
    </r>
  </si>
  <si>
    <r>
      <rPr>
        <sz val="9"/>
        <rFont val="華康粗圓體"/>
        <family val="3"/>
      </rPr>
      <t>其他</t>
    </r>
  </si>
  <si>
    <r>
      <rPr>
        <sz val="9"/>
        <rFont val="華康粗圓體"/>
        <family val="3"/>
      </rPr>
      <t xml:space="preserve">戶數
</t>
    </r>
    <r>
      <rPr>
        <sz val="9"/>
        <rFont val="Arial Narrow"/>
        <family val="2"/>
      </rPr>
      <t>(</t>
    </r>
    <r>
      <rPr>
        <sz val="9"/>
        <rFont val="華康粗圓體"/>
        <family val="3"/>
      </rPr>
      <t>戶</t>
    </r>
    <r>
      <rPr>
        <sz val="9"/>
        <rFont val="Arial Narrow"/>
        <family val="2"/>
      </rPr>
      <t>)</t>
    </r>
  </si>
  <si>
    <r>
      <rPr>
        <sz val="9"/>
        <rFont val="華康粗圓體"/>
        <family val="3"/>
      </rPr>
      <t xml:space="preserve">人數
</t>
    </r>
    <r>
      <rPr>
        <sz val="9"/>
        <rFont val="Arial Narrow"/>
        <family val="2"/>
      </rPr>
      <t>(</t>
    </r>
    <r>
      <rPr>
        <sz val="9"/>
        <rFont val="華康粗圓體"/>
        <family val="3"/>
      </rPr>
      <t>人</t>
    </r>
    <r>
      <rPr>
        <sz val="9"/>
        <rFont val="Arial Narrow"/>
        <family val="2"/>
      </rPr>
      <t>)</t>
    </r>
  </si>
  <si>
    <r>
      <rPr>
        <sz val="12"/>
        <rFont val="華康粗圓體"/>
        <family val="3"/>
      </rPr>
      <t>表</t>
    </r>
    <r>
      <rPr>
        <sz val="12"/>
        <rFont val="Arial"/>
        <family val="2"/>
      </rPr>
      <t>11-13</t>
    </r>
    <r>
      <rPr>
        <sz val="12"/>
        <rFont val="華康粗圓體"/>
        <family val="3"/>
      </rPr>
      <t>、遭受災害救助情形</t>
    </r>
  </si>
  <si>
    <t>To Help Return Home</t>
  </si>
  <si>
    <t>To Obtain Employment Services</t>
  </si>
  <si>
    <r>
      <rPr>
        <sz val="9"/>
        <rFont val="華康粗圓體"/>
        <family val="3"/>
      </rPr>
      <t>年別</t>
    </r>
  </si>
  <si>
    <r>
      <rPr>
        <sz val="9"/>
        <rFont val="華康粗圓體"/>
        <family val="3"/>
      </rPr>
      <t xml:space="preserve">受理報案或查報
遊民處理人數
</t>
    </r>
    <r>
      <rPr>
        <sz val="9"/>
        <rFont val="Arial Narrow"/>
        <family val="2"/>
      </rPr>
      <t>(</t>
    </r>
    <r>
      <rPr>
        <sz val="9"/>
        <rFont val="華康粗圓體"/>
        <family val="3"/>
      </rPr>
      <t>人件</t>
    </r>
    <r>
      <rPr>
        <sz val="9"/>
        <rFont val="Arial Narrow"/>
        <family val="2"/>
      </rPr>
      <t>)</t>
    </r>
  </si>
  <si>
    <r>
      <rPr>
        <sz val="9"/>
        <rFont val="華康粗圓體"/>
        <family val="3"/>
      </rPr>
      <t>協助返家</t>
    </r>
  </si>
  <si>
    <r>
      <rPr>
        <sz val="9"/>
        <rFont val="華康粗圓體"/>
        <family val="3"/>
      </rPr>
      <t>關懷服務</t>
    </r>
  </si>
  <si>
    <r>
      <rPr>
        <sz val="9"/>
        <rFont val="華康粗圓體"/>
        <family val="3"/>
      </rPr>
      <t>年節活動</t>
    </r>
  </si>
  <si>
    <r>
      <rPr>
        <sz val="9"/>
        <rFont val="華康粗圓體"/>
        <family val="3"/>
      </rPr>
      <t>轉介就業服務
或職業訓練</t>
    </r>
  </si>
  <si>
    <r>
      <rPr>
        <sz val="9"/>
        <rFont val="華康粗圓體"/>
        <family val="3"/>
      </rPr>
      <t>收容情形</t>
    </r>
  </si>
  <si>
    <r>
      <rPr>
        <sz val="9"/>
        <rFont val="華康粗圓體"/>
        <family val="3"/>
      </rPr>
      <t>因故死亡</t>
    </r>
  </si>
  <si>
    <r>
      <rPr>
        <sz val="9"/>
        <rFont val="華康粗圓體"/>
        <family val="3"/>
      </rPr>
      <t>其他</t>
    </r>
  </si>
  <si>
    <r>
      <rPr>
        <sz val="9"/>
        <rFont val="華康粗圓體"/>
        <family val="3"/>
      </rPr>
      <t>老人安養
機　　構</t>
    </r>
  </si>
  <si>
    <r>
      <rPr>
        <sz val="9"/>
        <rFont val="華康粗圓體"/>
        <family val="3"/>
      </rPr>
      <t>老人養護
機　　構</t>
    </r>
  </si>
  <si>
    <r>
      <rPr>
        <sz val="9"/>
        <rFont val="華康粗圓體"/>
        <family val="3"/>
      </rPr>
      <t>身心障礙
福利機構</t>
    </r>
  </si>
  <si>
    <r>
      <rPr>
        <sz val="9"/>
        <rFont val="華康粗圓體"/>
        <family val="3"/>
      </rPr>
      <t>民國</t>
    </r>
    <r>
      <rPr>
        <sz val="9"/>
        <rFont val="Arial Narrow"/>
        <family val="2"/>
      </rPr>
      <t>97</t>
    </r>
    <r>
      <rPr>
        <sz val="9"/>
        <rFont val="華康粗圓體"/>
        <family val="3"/>
      </rPr>
      <t xml:space="preserve">年
</t>
    </r>
    <r>
      <rPr>
        <sz val="9"/>
        <rFont val="Arial Narrow"/>
        <family val="2"/>
      </rPr>
      <t>2008</t>
    </r>
  </si>
  <si>
    <r>
      <rPr>
        <sz val="9"/>
        <rFont val="華康粗圓體"/>
        <family val="3"/>
      </rPr>
      <t>民國</t>
    </r>
    <r>
      <rPr>
        <sz val="9"/>
        <rFont val="Arial Narrow"/>
        <family val="2"/>
      </rPr>
      <t>99</t>
    </r>
    <r>
      <rPr>
        <sz val="9"/>
        <rFont val="華康粗圓體"/>
        <family val="3"/>
      </rPr>
      <t xml:space="preserve">年
</t>
    </r>
    <r>
      <rPr>
        <sz val="9"/>
        <rFont val="Arial Narrow"/>
        <family val="2"/>
      </rPr>
      <t>2010</t>
    </r>
  </si>
  <si>
    <r>
      <rPr>
        <sz val="12"/>
        <rFont val="華康粗圓體"/>
        <family val="3"/>
      </rPr>
      <t>表</t>
    </r>
    <r>
      <rPr>
        <sz val="12"/>
        <rFont val="Arial"/>
        <family val="2"/>
      </rPr>
      <t>11-14</t>
    </r>
    <r>
      <rPr>
        <sz val="12"/>
        <rFont val="華康粗圓體"/>
        <family val="3"/>
      </rPr>
      <t>、遊民人數及處理情形</t>
    </r>
  </si>
  <si>
    <t>精　神
療養院</t>
  </si>
  <si>
    <t>遊　民
收容所</t>
  </si>
  <si>
    <t>其他有關
機　　關</t>
  </si>
  <si>
    <t>轉介福利
服　　務</t>
  </si>
  <si>
    <t>合　計</t>
  </si>
  <si>
    <r>
      <rPr>
        <sz val="9"/>
        <rFont val="華康中黑體"/>
        <family val="3"/>
      </rPr>
      <t>單位：所；人；人次</t>
    </r>
  </si>
  <si>
    <r>
      <rPr>
        <sz val="12"/>
        <rFont val="華康粗圓體"/>
        <family val="3"/>
      </rPr>
      <t>表</t>
    </r>
    <r>
      <rPr>
        <sz val="12"/>
        <rFont val="Arial"/>
        <family val="2"/>
      </rPr>
      <t>11-15</t>
    </r>
    <r>
      <rPr>
        <sz val="12"/>
        <rFont val="華康粗圓體"/>
        <family val="3"/>
      </rPr>
      <t>、老人福利服務概況</t>
    </r>
  </si>
  <si>
    <r>
      <rPr>
        <sz val="8.5"/>
        <rFont val="華康粗圓體"/>
        <family val="3"/>
      </rPr>
      <t>年別</t>
    </r>
  </si>
  <si>
    <r>
      <rPr>
        <sz val="8.5"/>
        <rFont val="華康粗圓體"/>
        <family val="3"/>
      </rPr>
      <t xml:space="preserve">社區安養堂
</t>
    </r>
    <r>
      <rPr>
        <sz val="8.5"/>
        <rFont val="Arial Narrow"/>
        <family val="2"/>
      </rPr>
      <t>(</t>
    </r>
    <r>
      <rPr>
        <sz val="8.5"/>
        <rFont val="華康粗圓體"/>
        <family val="3"/>
      </rPr>
      <t>年底</t>
    </r>
    <r>
      <rPr>
        <sz val="8.5"/>
        <rFont val="Arial Narrow"/>
        <family val="2"/>
      </rPr>
      <t>)</t>
    </r>
  </si>
  <si>
    <r>
      <rPr>
        <sz val="8.5"/>
        <rFont val="華康粗圓體"/>
        <family val="3"/>
      </rPr>
      <t xml:space="preserve">老人公寓
</t>
    </r>
    <r>
      <rPr>
        <sz val="8.5"/>
        <rFont val="Arial Narrow"/>
        <family val="2"/>
      </rPr>
      <t>(</t>
    </r>
    <r>
      <rPr>
        <sz val="8.5"/>
        <rFont val="華康粗圓體"/>
        <family val="3"/>
      </rPr>
      <t>年底</t>
    </r>
    <r>
      <rPr>
        <sz val="8.5"/>
        <rFont val="Arial Narrow"/>
        <family val="2"/>
      </rPr>
      <t>)</t>
    </r>
  </si>
  <si>
    <r>
      <rPr>
        <sz val="8.5"/>
        <rFont val="華康粗圓體"/>
        <family val="3"/>
      </rPr>
      <t>長期照顧機構</t>
    </r>
  </si>
  <si>
    <r>
      <rPr>
        <sz val="8.5"/>
        <rFont val="華康粗圓體"/>
        <family val="3"/>
      </rPr>
      <t>安養機構</t>
    </r>
  </si>
  <si>
    <r>
      <rPr>
        <sz val="8.5"/>
        <rFont val="華康粗圓體"/>
        <family val="3"/>
      </rPr>
      <t>長期照護</t>
    </r>
    <r>
      <rPr>
        <sz val="8.5"/>
        <rFont val="Arial Narrow"/>
        <family val="2"/>
      </rPr>
      <t>(</t>
    </r>
    <r>
      <rPr>
        <sz val="8.5"/>
        <rFont val="華康粗圓體"/>
        <family val="3"/>
      </rPr>
      <t>型</t>
    </r>
    <r>
      <rPr>
        <sz val="8.5"/>
        <rFont val="Arial Narrow"/>
        <family val="2"/>
      </rPr>
      <t>)</t>
    </r>
    <r>
      <rPr>
        <sz val="8.5"/>
        <rFont val="華康粗圓體"/>
        <family val="3"/>
      </rPr>
      <t>機構</t>
    </r>
  </si>
  <si>
    <r>
      <rPr>
        <sz val="8.5"/>
        <rFont val="華康粗圓體"/>
        <family val="3"/>
      </rPr>
      <t>養護</t>
    </r>
    <r>
      <rPr>
        <sz val="8.5"/>
        <rFont val="Arial Narrow"/>
        <family val="2"/>
      </rPr>
      <t>(</t>
    </r>
    <r>
      <rPr>
        <sz val="8.5"/>
        <rFont val="華康粗圓體"/>
        <family val="3"/>
      </rPr>
      <t>型</t>
    </r>
    <r>
      <rPr>
        <sz val="8.5"/>
        <rFont val="Arial Narrow"/>
        <family val="2"/>
      </rPr>
      <t>)</t>
    </r>
    <r>
      <rPr>
        <sz val="8.5"/>
        <rFont val="華康粗圓體"/>
        <family val="3"/>
      </rPr>
      <t>機構</t>
    </r>
  </si>
  <si>
    <r>
      <rPr>
        <sz val="8.5"/>
        <rFont val="華康粗圓體"/>
        <family val="3"/>
      </rPr>
      <t>失智照顧型機構</t>
    </r>
  </si>
  <si>
    <r>
      <rPr>
        <sz val="8.5"/>
        <rFont val="華康粗圓體"/>
        <family val="3"/>
      </rPr>
      <t>機構數</t>
    </r>
  </si>
  <si>
    <r>
      <rPr>
        <sz val="8.5"/>
        <rFont val="華康粗圓體"/>
        <family val="3"/>
      </rPr>
      <t>實際進住人數</t>
    </r>
  </si>
  <si>
    <r>
      <rPr>
        <sz val="8.5"/>
        <rFont val="華康粗圓體"/>
        <family val="3"/>
      </rPr>
      <t>機構數</t>
    </r>
  </si>
  <si>
    <r>
      <rPr>
        <sz val="8.5"/>
        <rFont val="華康粗圓體"/>
        <family val="3"/>
      </rPr>
      <t>合計</t>
    </r>
  </si>
  <si>
    <r>
      <rPr>
        <sz val="8.5"/>
        <rFont val="華康粗圓體"/>
        <family val="3"/>
      </rPr>
      <t>男</t>
    </r>
  </si>
  <si>
    <r>
      <rPr>
        <sz val="8.5"/>
        <rFont val="華康粗圓體"/>
        <family val="3"/>
      </rPr>
      <t>女</t>
    </r>
  </si>
  <si>
    <r>
      <rPr>
        <sz val="8.5"/>
        <rFont val="華康粗圓體"/>
        <family val="3"/>
      </rPr>
      <t>民國</t>
    </r>
    <r>
      <rPr>
        <sz val="8.5"/>
        <rFont val="Arial Narrow"/>
        <family val="2"/>
      </rPr>
      <t>93</t>
    </r>
    <r>
      <rPr>
        <sz val="8.5"/>
        <rFont val="華康粗圓體"/>
        <family val="3"/>
      </rPr>
      <t xml:space="preserve">年
</t>
    </r>
    <r>
      <rPr>
        <sz val="8.5"/>
        <rFont val="Arial Narrow"/>
        <family val="2"/>
      </rPr>
      <t>2004</t>
    </r>
  </si>
  <si>
    <r>
      <rPr>
        <sz val="8.5"/>
        <rFont val="華康粗圓體"/>
        <family val="3"/>
      </rPr>
      <t>民國</t>
    </r>
    <r>
      <rPr>
        <sz val="8.5"/>
        <rFont val="Arial Narrow"/>
        <family val="2"/>
      </rPr>
      <t>94</t>
    </r>
    <r>
      <rPr>
        <sz val="8.5"/>
        <rFont val="華康粗圓體"/>
        <family val="3"/>
      </rPr>
      <t xml:space="preserve">年
</t>
    </r>
    <r>
      <rPr>
        <sz val="8.5"/>
        <rFont val="Arial Narrow"/>
        <family val="2"/>
      </rPr>
      <t>2005</t>
    </r>
  </si>
  <si>
    <r>
      <rPr>
        <sz val="8.5"/>
        <rFont val="華康粗圓體"/>
        <family val="3"/>
      </rPr>
      <t>民國</t>
    </r>
    <r>
      <rPr>
        <sz val="8.5"/>
        <rFont val="Arial Narrow"/>
        <family val="2"/>
      </rPr>
      <t>95</t>
    </r>
    <r>
      <rPr>
        <sz val="8.5"/>
        <rFont val="華康粗圓體"/>
        <family val="3"/>
      </rPr>
      <t xml:space="preserve">年
</t>
    </r>
    <r>
      <rPr>
        <sz val="8.5"/>
        <rFont val="Arial Narrow"/>
        <family val="2"/>
      </rPr>
      <t>2006</t>
    </r>
  </si>
  <si>
    <r>
      <rPr>
        <sz val="8.5"/>
        <rFont val="華康粗圓體"/>
        <family val="3"/>
      </rPr>
      <t>民國</t>
    </r>
    <r>
      <rPr>
        <sz val="8.5"/>
        <rFont val="Arial Narrow"/>
        <family val="2"/>
      </rPr>
      <t>96</t>
    </r>
    <r>
      <rPr>
        <sz val="8.5"/>
        <rFont val="華康粗圓體"/>
        <family val="3"/>
      </rPr>
      <t xml:space="preserve">年
</t>
    </r>
    <r>
      <rPr>
        <sz val="8.5"/>
        <rFont val="Arial Narrow"/>
        <family val="2"/>
      </rPr>
      <t>2007</t>
    </r>
  </si>
  <si>
    <r>
      <rPr>
        <sz val="8.5"/>
        <rFont val="華康粗圓體"/>
        <family val="3"/>
      </rPr>
      <t>民國</t>
    </r>
    <r>
      <rPr>
        <sz val="8.5"/>
        <rFont val="Arial Narrow"/>
        <family val="2"/>
      </rPr>
      <t>97</t>
    </r>
    <r>
      <rPr>
        <sz val="8.5"/>
        <rFont val="華康粗圓體"/>
        <family val="3"/>
      </rPr>
      <t xml:space="preserve">年
</t>
    </r>
    <r>
      <rPr>
        <sz val="8.5"/>
        <rFont val="Arial Narrow"/>
        <family val="2"/>
      </rPr>
      <t>2008</t>
    </r>
  </si>
  <si>
    <r>
      <rPr>
        <sz val="8.5"/>
        <rFont val="華康粗圓體"/>
        <family val="3"/>
      </rPr>
      <t>民國</t>
    </r>
    <r>
      <rPr>
        <sz val="8.5"/>
        <rFont val="Arial Narrow"/>
        <family val="2"/>
      </rPr>
      <t>98</t>
    </r>
    <r>
      <rPr>
        <sz val="8.5"/>
        <rFont val="華康粗圓體"/>
        <family val="3"/>
      </rPr>
      <t xml:space="preserve">年
</t>
    </r>
    <r>
      <rPr>
        <sz val="8.5"/>
        <rFont val="Arial Narrow"/>
        <family val="2"/>
      </rPr>
      <t>2009</t>
    </r>
  </si>
  <si>
    <r>
      <rPr>
        <sz val="8.5"/>
        <rFont val="華康粗圓體"/>
        <family val="3"/>
      </rPr>
      <t>民國</t>
    </r>
    <r>
      <rPr>
        <sz val="8.5"/>
        <rFont val="Arial Narrow"/>
        <family val="2"/>
      </rPr>
      <t>99</t>
    </r>
    <r>
      <rPr>
        <sz val="8.5"/>
        <rFont val="華康粗圓體"/>
        <family val="3"/>
      </rPr>
      <t xml:space="preserve">年
</t>
    </r>
    <r>
      <rPr>
        <sz val="8.5"/>
        <rFont val="Arial Narrow"/>
        <family val="2"/>
      </rPr>
      <t>2010</t>
    </r>
  </si>
  <si>
    <r>
      <rPr>
        <sz val="8.5"/>
        <rFont val="華康粗圓體"/>
        <family val="3"/>
      </rPr>
      <t>民國</t>
    </r>
    <r>
      <rPr>
        <sz val="8.5"/>
        <rFont val="Arial Narrow"/>
        <family val="2"/>
      </rPr>
      <t>100</t>
    </r>
    <r>
      <rPr>
        <sz val="8.5"/>
        <rFont val="華康粗圓體"/>
        <family val="3"/>
      </rPr>
      <t xml:space="preserve">年
</t>
    </r>
    <r>
      <rPr>
        <sz val="8.5"/>
        <rFont val="Arial Narrow"/>
        <family val="2"/>
      </rPr>
      <t>2011</t>
    </r>
  </si>
  <si>
    <r>
      <rPr>
        <sz val="8.5"/>
        <rFont val="華康粗圓體"/>
        <family val="3"/>
      </rPr>
      <t>民國</t>
    </r>
    <r>
      <rPr>
        <sz val="8.5"/>
        <rFont val="Arial Narrow"/>
        <family val="2"/>
      </rPr>
      <t>101</t>
    </r>
    <r>
      <rPr>
        <sz val="8.5"/>
        <rFont val="華康粗圓體"/>
        <family val="3"/>
      </rPr>
      <t xml:space="preserve">年
</t>
    </r>
    <r>
      <rPr>
        <sz val="8.5"/>
        <rFont val="Arial Narrow"/>
        <family val="2"/>
      </rPr>
      <t>2012</t>
    </r>
  </si>
  <si>
    <r>
      <rPr>
        <sz val="8.5"/>
        <rFont val="華康粗圓體"/>
        <family val="3"/>
      </rPr>
      <t>民國</t>
    </r>
    <r>
      <rPr>
        <sz val="8.5"/>
        <rFont val="Arial Narrow"/>
        <family val="2"/>
      </rPr>
      <t>102</t>
    </r>
    <r>
      <rPr>
        <sz val="8.5"/>
        <rFont val="華康粗圓體"/>
        <family val="3"/>
      </rPr>
      <t xml:space="preserve">年
</t>
    </r>
    <r>
      <rPr>
        <sz val="8.5"/>
        <rFont val="Arial Narrow"/>
        <family val="2"/>
      </rPr>
      <t>2013</t>
    </r>
  </si>
  <si>
    <t>Care Organizations for Dementia Senior Citizens</t>
  </si>
  <si>
    <t>Unit : Places, Persons, Person-Times</t>
  </si>
  <si>
    <t>Nutritional Food Services for the Aged</t>
  </si>
  <si>
    <t>No. of Academies
(Units)
(End of Year)</t>
  </si>
  <si>
    <r>
      <rPr>
        <sz val="9"/>
        <rFont val="華康中黑體"/>
        <family val="3"/>
      </rPr>
      <t>單位：所；人；人次</t>
    </r>
  </si>
  <si>
    <r>
      <rPr>
        <sz val="9"/>
        <rFont val="華康粗圓體"/>
        <family val="3"/>
      </rPr>
      <t>年別</t>
    </r>
  </si>
  <si>
    <r>
      <rPr>
        <sz val="9"/>
        <rFont val="華康粗圓體"/>
        <family val="3"/>
      </rPr>
      <t>老人福利服務</t>
    </r>
    <r>
      <rPr>
        <sz val="9"/>
        <rFont val="Arial Narrow"/>
        <family val="2"/>
      </rPr>
      <t>(</t>
    </r>
    <r>
      <rPr>
        <sz val="9"/>
        <rFont val="華康粗圓體"/>
        <family val="3"/>
      </rPr>
      <t>文康</t>
    </r>
    <r>
      <rPr>
        <sz val="9"/>
        <rFont val="Arial Narrow"/>
        <family val="2"/>
      </rPr>
      <t>)</t>
    </r>
    <r>
      <rPr>
        <sz val="9"/>
        <rFont val="華康粗圓體"/>
        <family val="3"/>
      </rPr>
      <t>中心</t>
    </r>
    <r>
      <rPr>
        <sz val="9"/>
        <rFont val="Arial Narrow"/>
        <family val="2"/>
      </rPr>
      <t>(</t>
    </r>
    <r>
      <rPr>
        <sz val="9"/>
        <rFont val="華康粗圓體"/>
        <family val="3"/>
      </rPr>
      <t>個</t>
    </r>
    <r>
      <rPr>
        <sz val="9"/>
        <rFont val="Arial Narrow"/>
        <family val="2"/>
      </rPr>
      <t>)(</t>
    </r>
    <r>
      <rPr>
        <sz val="9"/>
        <rFont val="華康粗圓體"/>
        <family val="3"/>
      </rPr>
      <t>年底</t>
    </r>
    <r>
      <rPr>
        <sz val="9"/>
        <rFont val="Arial Narrow"/>
        <family val="2"/>
      </rPr>
      <t>)</t>
    </r>
  </si>
  <si>
    <r>
      <rPr>
        <sz val="9"/>
        <rFont val="華康粗圓體"/>
        <family val="3"/>
      </rPr>
      <t>長青學苑辦理成果</t>
    </r>
  </si>
  <si>
    <r>
      <rPr>
        <sz val="9"/>
        <rFont val="華康粗圓體"/>
        <family val="3"/>
      </rPr>
      <t>居家服務</t>
    </r>
  </si>
  <si>
    <r>
      <rPr>
        <sz val="9"/>
        <rFont val="華康粗圓體"/>
        <family val="3"/>
      </rPr>
      <t>老人營養餐飲服務</t>
    </r>
  </si>
  <si>
    <r>
      <rPr>
        <sz val="9"/>
        <rFont val="華康粗圓體"/>
        <family val="3"/>
      </rPr>
      <t xml:space="preserve">全縣性老人文康
</t>
    </r>
    <r>
      <rPr>
        <sz val="9"/>
        <rFont val="Arial Narrow"/>
        <family val="2"/>
      </rPr>
      <t>(</t>
    </r>
    <r>
      <rPr>
        <sz val="9"/>
        <rFont val="華康粗圓體"/>
        <family val="3"/>
      </rPr>
      <t>福利服務</t>
    </r>
    <r>
      <rPr>
        <sz val="9"/>
        <rFont val="Arial Narrow"/>
        <family val="2"/>
      </rPr>
      <t>)</t>
    </r>
    <r>
      <rPr>
        <sz val="9"/>
        <rFont val="華康粗圓體"/>
        <family val="3"/>
      </rPr>
      <t>中心</t>
    </r>
  </si>
  <si>
    <r>
      <rPr>
        <sz val="9"/>
        <rFont val="華康粗圓體"/>
        <family val="3"/>
      </rPr>
      <t xml:space="preserve">鄉鎮市老人文康
</t>
    </r>
    <r>
      <rPr>
        <sz val="9"/>
        <rFont val="Arial Narrow"/>
        <family val="2"/>
      </rPr>
      <t>(</t>
    </r>
    <r>
      <rPr>
        <sz val="9"/>
        <rFont val="華康粗圓體"/>
        <family val="3"/>
      </rPr>
      <t>福利服務</t>
    </r>
    <r>
      <rPr>
        <sz val="9"/>
        <rFont val="Arial Narrow"/>
        <family val="2"/>
      </rPr>
      <t>)</t>
    </r>
    <r>
      <rPr>
        <sz val="9"/>
        <rFont val="華康粗圓體"/>
        <family val="3"/>
      </rPr>
      <t>中心</t>
    </r>
  </si>
  <si>
    <r>
      <rPr>
        <sz val="9"/>
        <rFont val="華康粗圓體"/>
        <family val="3"/>
      </rPr>
      <t xml:space="preserve">社區型老人文康中心
</t>
    </r>
    <r>
      <rPr>
        <sz val="9"/>
        <rFont val="Arial Narrow"/>
        <family val="2"/>
      </rPr>
      <t>(</t>
    </r>
    <r>
      <rPr>
        <sz val="9"/>
        <rFont val="華康粗圓體"/>
        <family val="3"/>
      </rPr>
      <t>長壽俱樂部及其他
類型老人活動場所</t>
    </r>
    <r>
      <rPr>
        <sz val="9"/>
        <rFont val="Arial Narrow"/>
        <family val="2"/>
      </rPr>
      <t>)</t>
    </r>
  </si>
  <si>
    <r>
      <rPr>
        <sz val="9"/>
        <rFont val="華康粗圓體"/>
        <family val="3"/>
      </rPr>
      <t>所數</t>
    </r>
    <r>
      <rPr>
        <sz val="9"/>
        <rFont val="Arial Narrow"/>
        <family val="2"/>
      </rPr>
      <t>(</t>
    </r>
    <r>
      <rPr>
        <sz val="9"/>
        <rFont val="華康粗圓體"/>
        <family val="3"/>
      </rPr>
      <t>所</t>
    </r>
    <r>
      <rPr>
        <sz val="9"/>
        <rFont val="Arial Narrow"/>
        <family val="2"/>
      </rPr>
      <t>)
(</t>
    </r>
    <r>
      <rPr>
        <sz val="9"/>
        <rFont val="華康粗圓體"/>
        <family val="3"/>
      </rPr>
      <t>年底</t>
    </r>
    <r>
      <rPr>
        <sz val="9"/>
        <rFont val="Arial Narrow"/>
        <family val="2"/>
      </rPr>
      <t>)</t>
    </r>
  </si>
  <si>
    <r>
      <rPr>
        <sz val="9"/>
        <rFont val="華康粗圓體"/>
        <family val="3"/>
      </rPr>
      <t xml:space="preserve">班數
</t>
    </r>
    <r>
      <rPr>
        <sz val="9"/>
        <rFont val="Arial Narrow"/>
        <family val="2"/>
      </rPr>
      <t>(</t>
    </r>
    <r>
      <rPr>
        <sz val="9"/>
        <rFont val="華康粗圓體"/>
        <family val="3"/>
      </rPr>
      <t>班</t>
    </r>
    <r>
      <rPr>
        <sz val="9"/>
        <rFont val="Arial Narrow"/>
        <family val="2"/>
      </rPr>
      <t>)</t>
    </r>
  </si>
  <si>
    <r>
      <rPr>
        <sz val="9"/>
        <rFont val="華康粗圓體"/>
        <family val="3"/>
      </rPr>
      <t>人數</t>
    </r>
  </si>
  <si>
    <r>
      <rPr>
        <sz val="9"/>
        <rFont val="華康粗圓體"/>
        <family val="3"/>
      </rPr>
      <t>人次</t>
    </r>
  </si>
  <si>
    <r>
      <rPr>
        <sz val="12"/>
        <rFont val="華康粗圓體"/>
        <family val="3"/>
      </rPr>
      <t>表</t>
    </r>
    <r>
      <rPr>
        <sz val="12"/>
        <rFont val="Arial"/>
        <family val="2"/>
      </rPr>
      <t>11-15</t>
    </r>
    <r>
      <rPr>
        <sz val="12"/>
        <rFont val="華康粗圓體"/>
        <family val="3"/>
      </rPr>
      <t>、老人福利服務概況（續）</t>
    </r>
  </si>
  <si>
    <t>Recreation
(Welfare Service)
Centers for County</t>
  </si>
  <si>
    <t>Recreation
(Welfare Service)
Centers for Township</t>
  </si>
  <si>
    <t>Senior Clubs, Type Community
(The Longevity Clubs &amp; Other Types of Activity Sites for the Elderly)</t>
  </si>
  <si>
    <r>
      <rPr>
        <sz val="9"/>
        <rFont val="華康粗圓體"/>
        <family val="3"/>
      </rPr>
      <t xml:space="preserve">其他類型
老人活動場所
</t>
    </r>
    <r>
      <rPr>
        <sz val="8.5"/>
        <rFont val="Arial Narrow"/>
        <family val="2"/>
      </rPr>
      <t>(</t>
    </r>
    <r>
      <rPr>
        <sz val="8.5"/>
        <rFont val="華康粗圓體"/>
        <family val="3"/>
      </rPr>
      <t>老人會暨其他團體</t>
    </r>
    <r>
      <rPr>
        <sz val="8.5"/>
        <rFont val="Arial Narrow"/>
        <family val="2"/>
      </rPr>
      <t>)</t>
    </r>
  </si>
  <si>
    <t>開　　班
參加人數</t>
  </si>
  <si>
    <r>
      <rPr>
        <sz val="9"/>
        <rFont val="華康中黑體"/>
        <family val="3"/>
      </rPr>
      <t>單位：所；人；人次；千元</t>
    </r>
  </si>
  <si>
    <r>
      <rPr>
        <sz val="9"/>
        <rFont val="華康粗圓體"/>
        <family val="3"/>
      </rPr>
      <t xml:space="preserve">機構數
</t>
    </r>
    <r>
      <rPr>
        <sz val="9"/>
        <rFont val="Arial Narrow"/>
        <family val="2"/>
      </rPr>
      <t>(</t>
    </r>
    <r>
      <rPr>
        <sz val="9"/>
        <rFont val="華康粗圓體"/>
        <family val="3"/>
      </rPr>
      <t>年底</t>
    </r>
    <r>
      <rPr>
        <sz val="9"/>
        <rFont val="Arial Narrow"/>
        <family val="2"/>
      </rPr>
      <t>)</t>
    </r>
  </si>
  <si>
    <r>
      <rPr>
        <sz val="9"/>
        <rFont val="華康中黑體"/>
        <family val="3"/>
      </rPr>
      <t>說　　明：弱勢兒童及少年各項扶</t>
    </r>
    <r>
      <rPr>
        <sz val="9"/>
        <rFont val="Arial Narrow"/>
        <family val="2"/>
      </rPr>
      <t>(</t>
    </r>
    <r>
      <rPr>
        <sz val="9"/>
        <rFont val="華康中黑體"/>
        <family val="3"/>
      </rPr>
      <t>補</t>
    </r>
    <r>
      <rPr>
        <sz val="9"/>
        <rFont val="Arial Narrow"/>
        <family val="2"/>
      </rPr>
      <t>)</t>
    </r>
    <r>
      <rPr>
        <sz val="9"/>
        <rFont val="華康中黑體"/>
        <family val="3"/>
      </rPr>
      <t>助之人次為先將每人乘以受補助月數後，再予以加總而得。</t>
    </r>
  </si>
  <si>
    <r>
      <rPr>
        <sz val="12"/>
        <rFont val="華康粗圓體"/>
        <family val="3"/>
      </rPr>
      <t>表</t>
    </r>
    <r>
      <rPr>
        <sz val="12"/>
        <rFont val="Arial"/>
        <family val="2"/>
      </rPr>
      <t>11-16</t>
    </r>
    <r>
      <rPr>
        <sz val="12"/>
        <rFont val="華康粗圓體"/>
        <family val="3"/>
      </rPr>
      <t>、兒童及少年福利服務概況</t>
    </r>
  </si>
  <si>
    <r>
      <rPr>
        <sz val="8.5"/>
        <rFont val="華康粗圓體"/>
        <family val="3"/>
      </rPr>
      <t xml:space="preserve">寄養家
庭戶數
</t>
    </r>
    <r>
      <rPr>
        <sz val="8.5"/>
        <rFont val="Arial Narrow"/>
        <family val="2"/>
      </rPr>
      <t>(</t>
    </r>
    <r>
      <rPr>
        <sz val="8.5"/>
        <rFont val="華康粗圓體"/>
        <family val="3"/>
      </rPr>
      <t>戶</t>
    </r>
    <r>
      <rPr>
        <sz val="8.5"/>
        <rFont val="Arial Narrow"/>
        <family val="2"/>
      </rPr>
      <t>)</t>
    </r>
  </si>
  <si>
    <r>
      <rPr>
        <sz val="8.5"/>
        <rFont val="華康粗圓體"/>
        <family val="3"/>
      </rPr>
      <t>寄養兒童及少年人數</t>
    </r>
  </si>
  <si>
    <r>
      <rPr>
        <sz val="8.5"/>
        <rFont val="華康粗圓體"/>
        <family val="3"/>
      </rPr>
      <t>生活扶助</t>
    </r>
  </si>
  <si>
    <r>
      <rPr>
        <sz val="8.5"/>
        <rFont val="華康粗圓體"/>
        <family val="3"/>
      </rPr>
      <t>醫療補助</t>
    </r>
  </si>
  <si>
    <r>
      <rPr>
        <sz val="8.5"/>
        <rFont val="華康粗圓體"/>
        <family val="3"/>
      </rPr>
      <t xml:space="preserve">托育補助
</t>
    </r>
    <r>
      <rPr>
        <sz val="8.5"/>
        <rFont val="Arial Narrow"/>
        <family val="2"/>
      </rPr>
      <t>(</t>
    </r>
    <r>
      <rPr>
        <sz val="8.5"/>
        <rFont val="華康粗圓體"/>
        <family val="3"/>
      </rPr>
      <t>津貼</t>
    </r>
    <r>
      <rPr>
        <sz val="8.5"/>
        <rFont val="Arial Narrow"/>
        <family val="2"/>
      </rPr>
      <t>)</t>
    </r>
  </si>
  <si>
    <r>
      <rPr>
        <sz val="8.5"/>
        <rFont val="華康粗圓體"/>
        <family val="3"/>
      </rPr>
      <t>現有收容人數</t>
    </r>
  </si>
  <si>
    <r>
      <rPr>
        <sz val="8.5"/>
        <rFont val="華康粗圓體"/>
        <family val="3"/>
      </rPr>
      <t xml:space="preserve">機構數
</t>
    </r>
    <r>
      <rPr>
        <sz val="8.5"/>
        <rFont val="Arial Narrow"/>
        <family val="2"/>
      </rPr>
      <t>(</t>
    </r>
    <r>
      <rPr>
        <sz val="8.5"/>
        <rFont val="華康粗圓體"/>
        <family val="3"/>
      </rPr>
      <t>年底</t>
    </r>
    <r>
      <rPr>
        <sz val="8.5"/>
        <rFont val="Arial Narrow"/>
        <family val="2"/>
      </rPr>
      <t>)</t>
    </r>
  </si>
  <si>
    <r>
      <rPr>
        <sz val="8.5"/>
        <rFont val="華康粗圓體"/>
        <family val="3"/>
      </rPr>
      <t>服務人次</t>
    </r>
  </si>
  <si>
    <r>
      <rPr>
        <sz val="8.5"/>
        <rFont val="華康粗圓體"/>
        <family val="3"/>
      </rPr>
      <t>人次</t>
    </r>
  </si>
  <si>
    <r>
      <rPr>
        <sz val="8.5"/>
        <rFont val="華康粗圓體"/>
        <family val="3"/>
      </rPr>
      <t>金額</t>
    </r>
  </si>
  <si>
    <t>No. of 
Institutions
(End of Year)</t>
  </si>
  <si>
    <r>
      <rPr>
        <sz val="8.5"/>
        <rFont val="華康粗圓體"/>
        <family val="3"/>
      </rPr>
      <t>年別</t>
    </r>
  </si>
  <si>
    <r>
      <rPr>
        <sz val="8.5"/>
        <rFont val="華康粗圓體"/>
        <family val="3"/>
      </rPr>
      <t>兒童及少年福利機構</t>
    </r>
  </si>
  <si>
    <r>
      <rPr>
        <sz val="8.5"/>
        <rFont val="華康粗圓體"/>
        <family val="3"/>
      </rPr>
      <t>弱勢兒童及少年</t>
    </r>
  </si>
  <si>
    <r>
      <rPr>
        <sz val="8.5"/>
        <rFont val="華康粗圓體"/>
        <family val="3"/>
      </rPr>
      <t>辦理育樂
活動參加
人　　次</t>
    </r>
  </si>
  <si>
    <r>
      <rPr>
        <sz val="9"/>
        <rFont val="華康中黑體"/>
        <family val="3"/>
      </rPr>
      <t>單位：所；人</t>
    </r>
  </si>
  <si>
    <r>
      <rPr>
        <sz val="12"/>
        <rFont val="華康粗圓體"/>
        <family val="3"/>
      </rPr>
      <t>表</t>
    </r>
    <r>
      <rPr>
        <sz val="12"/>
        <rFont val="Arial"/>
        <family val="2"/>
      </rPr>
      <t>11-17</t>
    </r>
    <r>
      <rPr>
        <sz val="12"/>
        <rFont val="華康粗圓體"/>
        <family val="3"/>
      </rPr>
      <t>、托育機構概況</t>
    </r>
  </si>
  <si>
    <r>
      <rPr>
        <sz val="8.5"/>
        <rFont val="華康粗圓體"/>
        <family val="3"/>
      </rPr>
      <t>年　底　別</t>
    </r>
  </si>
  <si>
    <r>
      <rPr>
        <sz val="8.5"/>
        <rFont val="華康粗圓體"/>
        <family val="3"/>
      </rPr>
      <t>總計</t>
    </r>
  </si>
  <si>
    <r>
      <rPr>
        <sz val="8.5"/>
        <rFont val="華康粗圓體"/>
        <family val="3"/>
      </rPr>
      <t>縣（市）立托兒所</t>
    </r>
  </si>
  <si>
    <r>
      <rPr>
        <sz val="8.5"/>
        <rFont val="華康粗圓體"/>
        <family val="3"/>
      </rPr>
      <t>私立托兒所</t>
    </r>
  </si>
  <si>
    <r>
      <rPr>
        <sz val="8.5"/>
        <rFont val="華康粗圓體"/>
        <family val="3"/>
      </rPr>
      <t>所數</t>
    </r>
  </si>
  <si>
    <r>
      <rPr>
        <sz val="8.5"/>
        <rFont val="華康粗圓體"/>
        <family val="3"/>
      </rPr>
      <t>收托人數</t>
    </r>
  </si>
  <si>
    <r>
      <rPr>
        <sz val="8.5"/>
        <rFont val="華康粗圓體"/>
        <family val="3"/>
      </rPr>
      <t>職工人數</t>
    </r>
  </si>
  <si>
    <r>
      <rPr>
        <sz val="8.5"/>
        <rFont val="華康粗圓體"/>
        <family val="3"/>
      </rPr>
      <t>保育人數</t>
    </r>
  </si>
  <si>
    <r>
      <rPr>
        <sz val="8.5"/>
        <rFont val="華康粗圓體"/>
        <family val="3"/>
      </rPr>
      <t>民國</t>
    </r>
    <r>
      <rPr>
        <sz val="8.5"/>
        <rFont val="Arial Narrow"/>
        <family val="2"/>
      </rPr>
      <t>93</t>
    </r>
    <r>
      <rPr>
        <sz val="8.5"/>
        <rFont val="華康粗圓體"/>
        <family val="3"/>
      </rPr>
      <t xml:space="preserve">年底
</t>
    </r>
    <r>
      <rPr>
        <sz val="8.5"/>
        <rFont val="Arial Narrow"/>
        <family val="2"/>
      </rPr>
      <t>End of 2004</t>
    </r>
  </si>
  <si>
    <r>
      <rPr>
        <sz val="8.5"/>
        <rFont val="華康粗圓體"/>
        <family val="3"/>
      </rPr>
      <t>民國</t>
    </r>
    <r>
      <rPr>
        <sz val="8.5"/>
        <rFont val="Arial Narrow"/>
        <family val="2"/>
      </rPr>
      <t>94</t>
    </r>
    <r>
      <rPr>
        <sz val="8.5"/>
        <rFont val="華康粗圓體"/>
        <family val="3"/>
      </rPr>
      <t xml:space="preserve">年底
</t>
    </r>
    <r>
      <rPr>
        <sz val="8.5"/>
        <rFont val="Arial Narrow"/>
        <family val="2"/>
      </rPr>
      <t>End of 2005</t>
    </r>
  </si>
  <si>
    <r>
      <rPr>
        <sz val="8.5"/>
        <rFont val="華康粗圓體"/>
        <family val="3"/>
      </rPr>
      <t>民國</t>
    </r>
    <r>
      <rPr>
        <sz val="8.5"/>
        <rFont val="Arial Narrow"/>
        <family val="2"/>
      </rPr>
      <t>95</t>
    </r>
    <r>
      <rPr>
        <sz val="8.5"/>
        <rFont val="華康粗圓體"/>
        <family val="3"/>
      </rPr>
      <t xml:space="preserve">年底
</t>
    </r>
    <r>
      <rPr>
        <sz val="8.5"/>
        <rFont val="Arial Narrow"/>
        <family val="2"/>
      </rPr>
      <t>End of 2006</t>
    </r>
  </si>
  <si>
    <r>
      <rPr>
        <sz val="8.5"/>
        <rFont val="華康粗圓體"/>
        <family val="3"/>
      </rPr>
      <t>民國</t>
    </r>
    <r>
      <rPr>
        <sz val="8.5"/>
        <rFont val="Arial Narrow"/>
        <family val="2"/>
      </rPr>
      <t>96</t>
    </r>
    <r>
      <rPr>
        <sz val="8.5"/>
        <rFont val="華康粗圓體"/>
        <family val="3"/>
      </rPr>
      <t xml:space="preserve">年底
</t>
    </r>
    <r>
      <rPr>
        <sz val="8.5"/>
        <rFont val="Arial Narrow"/>
        <family val="2"/>
      </rPr>
      <t>End of 2007</t>
    </r>
  </si>
  <si>
    <r>
      <rPr>
        <sz val="8.5"/>
        <rFont val="華康粗圓體"/>
        <family val="3"/>
      </rPr>
      <t>民國</t>
    </r>
    <r>
      <rPr>
        <sz val="8.5"/>
        <rFont val="Arial Narrow"/>
        <family val="2"/>
      </rPr>
      <t>97</t>
    </r>
    <r>
      <rPr>
        <sz val="8.5"/>
        <rFont val="華康粗圓體"/>
        <family val="3"/>
      </rPr>
      <t xml:space="preserve">年底
</t>
    </r>
    <r>
      <rPr>
        <sz val="8.5"/>
        <rFont val="Arial Narrow"/>
        <family val="2"/>
      </rPr>
      <t>End of 2008</t>
    </r>
  </si>
  <si>
    <r>
      <rPr>
        <sz val="8.5"/>
        <rFont val="華康粗圓體"/>
        <family val="3"/>
      </rPr>
      <t>民國</t>
    </r>
    <r>
      <rPr>
        <sz val="8.5"/>
        <rFont val="Arial Narrow"/>
        <family val="2"/>
      </rPr>
      <t>98</t>
    </r>
    <r>
      <rPr>
        <sz val="8.5"/>
        <rFont val="華康粗圓體"/>
        <family val="3"/>
      </rPr>
      <t xml:space="preserve">年底
</t>
    </r>
    <r>
      <rPr>
        <sz val="8.5"/>
        <rFont val="Arial Narrow"/>
        <family val="2"/>
      </rPr>
      <t>End of 2008</t>
    </r>
  </si>
  <si>
    <r>
      <rPr>
        <sz val="8.5"/>
        <rFont val="華康粗圓體"/>
        <family val="3"/>
      </rPr>
      <t>民國</t>
    </r>
    <r>
      <rPr>
        <sz val="8.5"/>
        <rFont val="Arial Narrow"/>
        <family val="2"/>
      </rPr>
      <t>99</t>
    </r>
    <r>
      <rPr>
        <sz val="8.5"/>
        <rFont val="華康粗圓體"/>
        <family val="3"/>
      </rPr>
      <t xml:space="preserve">年底
</t>
    </r>
    <r>
      <rPr>
        <sz val="8.5"/>
        <rFont val="Arial Narrow"/>
        <family val="2"/>
      </rPr>
      <t>End of 2010</t>
    </r>
  </si>
  <si>
    <r>
      <rPr>
        <sz val="8.5"/>
        <rFont val="華康粗圓體"/>
        <family val="3"/>
      </rPr>
      <t>民國</t>
    </r>
    <r>
      <rPr>
        <sz val="8.5"/>
        <rFont val="Arial Narrow"/>
        <family val="2"/>
      </rPr>
      <t>100</t>
    </r>
    <r>
      <rPr>
        <sz val="8.5"/>
        <rFont val="華康粗圓體"/>
        <family val="3"/>
      </rPr>
      <t xml:space="preserve">年底
</t>
    </r>
    <r>
      <rPr>
        <sz val="8.5"/>
        <rFont val="Arial Narrow"/>
        <family val="2"/>
      </rPr>
      <t>End of 2011</t>
    </r>
  </si>
  <si>
    <t>Nursemaid and Child Care
(Included Assistant)
Workers</t>
  </si>
  <si>
    <t>No. of Nursery</t>
  </si>
  <si>
    <t>Child Care
(Included Assistant)
Workers</t>
  </si>
  <si>
    <t>No. of Institutions of Welfare Service Centers
(End of Year)</t>
  </si>
  <si>
    <t>No. of Institutions
of Foreign Spouse Family Service Centers
(End of Year)</t>
  </si>
  <si>
    <t>Accommodated Persons
(Person-Times)</t>
  </si>
  <si>
    <r>
      <rPr>
        <sz val="9"/>
        <rFont val="華康粗圓體"/>
        <family val="3"/>
      </rPr>
      <t>參加
人次</t>
    </r>
  </si>
  <si>
    <r>
      <rPr>
        <sz val="9"/>
        <rFont val="華康粗圓體"/>
        <family val="3"/>
      </rPr>
      <t xml:space="preserve">收容個案數
</t>
    </r>
    <r>
      <rPr>
        <sz val="9"/>
        <rFont val="Arial Narrow"/>
        <family val="2"/>
      </rPr>
      <t>(</t>
    </r>
    <r>
      <rPr>
        <sz val="9"/>
        <rFont val="華康粗圓體"/>
        <family val="3"/>
      </rPr>
      <t>人次</t>
    </r>
    <r>
      <rPr>
        <sz val="9"/>
        <rFont val="Arial Narrow"/>
        <family val="2"/>
      </rPr>
      <t>)</t>
    </r>
  </si>
  <si>
    <r>
      <rPr>
        <sz val="9"/>
        <rFont val="華康粗圓體"/>
        <family val="3"/>
      </rPr>
      <t>辦理次數</t>
    </r>
    <r>
      <rPr>
        <sz val="9"/>
        <rFont val="Arial Narrow"/>
        <family val="2"/>
      </rPr>
      <t>(</t>
    </r>
    <r>
      <rPr>
        <sz val="9"/>
        <rFont val="華康粗圓體"/>
        <family val="3"/>
      </rPr>
      <t>次</t>
    </r>
    <r>
      <rPr>
        <sz val="9"/>
        <rFont val="Arial Narrow"/>
        <family val="2"/>
      </rPr>
      <t>)</t>
    </r>
  </si>
  <si>
    <r>
      <rPr>
        <sz val="9"/>
        <rFont val="華康中黑體"/>
        <family val="3"/>
      </rPr>
      <t>單位：所；人次</t>
    </r>
  </si>
  <si>
    <r>
      <rPr>
        <sz val="9"/>
        <rFont val="華康粗圓體"/>
        <family val="3"/>
      </rPr>
      <t>年別</t>
    </r>
  </si>
  <si>
    <r>
      <rPr>
        <sz val="9"/>
        <rFont val="華康粗圓體"/>
        <family val="3"/>
      </rPr>
      <t xml:space="preserve">婦女福利機構、外籍配偶家庭服務中心
</t>
    </r>
    <r>
      <rPr>
        <sz val="9"/>
        <rFont val="Arial Narrow"/>
        <family val="2"/>
      </rPr>
      <t>Women Welfare Institutes and Foreign Spouse Family Service Centers</t>
    </r>
  </si>
  <si>
    <r>
      <rPr>
        <sz val="9"/>
        <rFont val="華康粗圓體"/>
        <family val="3"/>
      </rPr>
      <t xml:space="preserve">婦女福利服務內容
</t>
    </r>
    <r>
      <rPr>
        <sz val="9"/>
        <rFont val="Arial Narrow"/>
        <family val="2"/>
      </rPr>
      <t>Service Contents</t>
    </r>
  </si>
  <si>
    <r>
      <rPr>
        <sz val="9"/>
        <rFont val="華康粗圓體"/>
        <family val="3"/>
      </rPr>
      <t xml:space="preserve">婦女福利服務
中心機構數
</t>
    </r>
    <r>
      <rPr>
        <sz val="9"/>
        <rFont val="Arial Narrow"/>
        <family val="2"/>
      </rPr>
      <t>(</t>
    </r>
    <r>
      <rPr>
        <sz val="9"/>
        <rFont val="華康粗圓體"/>
        <family val="3"/>
      </rPr>
      <t>年底</t>
    </r>
    <r>
      <rPr>
        <sz val="9"/>
        <rFont val="Arial Narrow"/>
        <family val="2"/>
      </rPr>
      <t>)</t>
    </r>
  </si>
  <si>
    <r>
      <rPr>
        <sz val="9"/>
        <rFont val="華康粗圓體"/>
        <family val="3"/>
      </rPr>
      <t>婦女中途之家、庇護中心</t>
    </r>
  </si>
  <si>
    <r>
      <rPr>
        <sz val="9"/>
        <rFont val="華康粗圓體"/>
        <family val="3"/>
      </rPr>
      <t xml:space="preserve">外籍配偶家庭
服務中心機構數
</t>
    </r>
    <r>
      <rPr>
        <sz val="9"/>
        <rFont val="Arial Narrow"/>
        <family val="2"/>
      </rPr>
      <t>(</t>
    </r>
    <r>
      <rPr>
        <sz val="9"/>
        <rFont val="華康粗圓體"/>
        <family val="3"/>
      </rPr>
      <t>年底</t>
    </r>
    <r>
      <rPr>
        <sz val="9"/>
        <rFont val="Arial Narrow"/>
        <family val="2"/>
      </rPr>
      <t>)</t>
    </r>
  </si>
  <si>
    <r>
      <rPr>
        <sz val="9"/>
        <rFont val="華康粗圓體"/>
        <family val="3"/>
      </rPr>
      <t xml:space="preserve">法律諮詢
</t>
    </r>
    <r>
      <rPr>
        <sz val="9"/>
        <rFont val="Arial Narrow"/>
        <family val="2"/>
      </rPr>
      <t>(</t>
    </r>
    <r>
      <rPr>
        <sz val="9"/>
        <rFont val="華康粗圓體"/>
        <family val="3"/>
      </rPr>
      <t>人次</t>
    </r>
    <r>
      <rPr>
        <sz val="9"/>
        <rFont val="Arial Narrow"/>
        <family val="2"/>
      </rPr>
      <t>)</t>
    </r>
  </si>
  <si>
    <r>
      <rPr>
        <sz val="9"/>
        <rFont val="華康粗圓體"/>
        <family val="3"/>
      </rPr>
      <t xml:space="preserve">諮商輔導
</t>
    </r>
    <r>
      <rPr>
        <sz val="9"/>
        <rFont val="Arial Narrow"/>
        <family val="2"/>
      </rPr>
      <t>(</t>
    </r>
    <r>
      <rPr>
        <sz val="9"/>
        <rFont val="華康粗圓體"/>
        <family val="3"/>
      </rPr>
      <t>人次</t>
    </r>
    <r>
      <rPr>
        <sz val="9"/>
        <rFont val="Arial Narrow"/>
        <family val="2"/>
      </rPr>
      <t>)</t>
    </r>
  </si>
  <si>
    <r>
      <rPr>
        <sz val="9"/>
        <rFont val="華康粗圓體"/>
        <family val="3"/>
      </rPr>
      <t>親職講座</t>
    </r>
  </si>
  <si>
    <r>
      <rPr>
        <sz val="9"/>
        <rFont val="華康粗圓體"/>
        <family val="3"/>
      </rPr>
      <t>婦女福利活動</t>
    </r>
  </si>
  <si>
    <r>
      <rPr>
        <sz val="9"/>
        <rFont val="華康粗圓體"/>
        <family val="3"/>
      </rPr>
      <t>婦女學苑</t>
    </r>
  </si>
  <si>
    <r>
      <rPr>
        <sz val="9"/>
        <rFont val="華康粗圓體"/>
        <family val="3"/>
      </rPr>
      <t>其他</t>
    </r>
  </si>
  <si>
    <r>
      <rPr>
        <sz val="12"/>
        <rFont val="華康粗圓體"/>
        <family val="3"/>
      </rPr>
      <t>表</t>
    </r>
    <r>
      <rPr>
        <sz val="12"/>
        <rFont val="Arial"/>
        <family val="2"/>
      </rPr>
      <t>11-18</t>
    </r>
    <r>
      <rPr>
        <sz val="12"/>
        <rFont val="華康粗圓體"/>
        <family val="3"/>
      </rPr>
      <t>、婦女福利服務概況</t>
    </r>
  </si>
  <si>
    <t>Unit : Places, Person-Times</t>
  </si>
  <si>
    <r>
      <rPr>
        <sz val="9"/>
        <rFont val="華康粗圓體"/>
        <family val="3"/>
      </rPr>
      <t>外籍配偶家庭福利服務</t>
    </r>
  </si>
  <si>
    <r>
      <rPr>
        <sz val="9"/>
        <rFont val="華康粗圓體"/>
        <family val="3"/>
      </rPr>
      <t xml:space="preserve">電話訪問
</t>
    </r>
    <r>
      <rPr>
        <sz val="9"/>
        <rFont val="Arial Narrow"/>
        <family val="2"/>
      </rPr>
      <t>(</t>
    </r>
    <r>
      <rPr>
        <sz val="9"/>
        <rFont val="華康粗圓體"/>
        <family val="3"/>
      </rPr>
      <t>人次</t>
    </r>
    <r>
      <rPr>
        <sz val="9"/>
        <rFont val="Arial Narrow"/>
        <family val="2"/>
      </rPr>
      <t>)</t>
    </r>
  </si>
  <si>
    <r>
      <rPr>
        <sz val="9"/>
        <rFont val="華康粗圓體"/>
        <family val="3"/>
      </rPr>
      <t xml:space="preserve">家庭訪視
</t>
    </r>
    <r>
      <rPr>
        <sz val="9"/>
        <rFont val="Arial Narrow"/>
        <family val="2"/>
      </rPr>
      <t>(</t>
    </r>
    <r>
      <rPr>
        <sz val="9"/>
        <rFont val="華康粗圓體"/>
        <family val="3"/>
      </rPr>
      <t>人次</t>
    </r>
    <r>
      <rPr>
        <sz val="9"/>
        <rFont val="Arial Narrow"/>
        <family val="2"/>
      </rPr>
      <t>)</t>
    </r>
  </si>
  <si>
    <r>
      <rPr>
        <sz val="9"/>
        <rFont val="華康粗圓體"/>
        <family val="3"/>
      </rPr>
      <t>外籍配偶福利宣傳活動</t>
    </r>
  </si>
  <si>
    <r>
      <rPr>
        <sz val="9"/>
        <rFont val="華康粗圓體"/>
        <family val="3"/>
      </rPr>
      <t>外籍配偶生活適應輔導班</t>
    </r>
  </si>
  <si>
    <r>
      <rPr>
        <sz val="9"/>
        <rFont val="華康粗圓體"/>
        <family val="3"/>
      </rPr>
      <t xml:space="preserve">辦理場次
</t>
    </r>
    <r>
      <rPr>
        <sz val="9"/>
        <rFont val="Arial Narrow"/>
        <family val="2"/>
      </rPr>
      <t>(</t>
    </r>
    <r>
      <rPr>
        <sz val="9"/>
        <rFont val="華康粗圓體"/>
        <family val="3"/>
      </rPr>
      <t>次</t>
    </r>
    <r>
      <rPr>
        <sz val="9"/>
        <rFont val="Arial Narrow"/>
        <family val="2"/>
      </rPr>
      <t>)</t>
    </r>
  </si>
  <si>
    <r>
      <rPr>
        <sz val="9"/>
        <rFont val="華康粗圓體"/>
        <family val="3"/>
      </rPr>
      <t>參加人次</t>
    </r>
  </si>
  <si>
    <r>
      <rPr>
        <sz val="9"/>
        <rFont val="華康粗圓體"/>
        <family val="3"/>
      </rPr>
      <t xml:space="preserve">班數
</t>
    </r>
    <r>
      <rPr>
        <sz val="9"/>
        <rFont val="Arial Narrow"/>
        <family val="2"/>
      </rPr>
      <t>(</t>
    </r>
    <r>
      <rPr>
        <sz val="9"/>
        <rFont val="華康粗圓體"/>
        <family val="3"/>
      </rPr>
      <t>班</t>
    </r>
    <r>
      <rPr>
        <sz val="9"/>
        <rFont val="Arial Narrow"/>
        <family val="2"/>
      </rPr>
      <t>)</t>
    </r>
  </si>
  <si>
    <r>
      <rPr>
        <sz val="9"/>
        <rFont val="華康粗圓體"/>
        <family val="3"/>
      </rPr>
      <t xml:space="preserve">辦理次數
</t>
    </r>
    <r>
      <rPr>
        <sz val="9"/>
        <rFont val="Arial Narrow"/>
        <family val="2"/>
      </rPr>
      <t>(</t>
    </r>
    <r>
      <rPr>
        <sz val="9"/>
        <rFont val="華康粗圓體"/>
        <family val="3"/>
      </rPr>
      <t>次</t>
    </r>
    <r>
      <rPr>
        <sz val="9"/>
        <rFont val="Arial Narrow"/>
        <family val="2"/>
      </rPr>
      <t>)</t>
    </r>
  </si>
  <si>
    <r>
      <rPr>
        <sz val="12"/>
        <rFont val="華康粗圓體"/>
        <family val="3"/>
      </rPr>
      <t>表</t>
    </r>
    <r>
      <rPr>
        <sz val="12"/>
        <rFont val="Arial"/>
        <family val="2"/>
      </rPr>
      <t>11-18</t>
    </r>
    <r>
      <rPr>
        <sz val="12"/>
        <rFont val="華康粗圓體"/>
        <family val="3"/>
      </rPr>
      <t>、婦女福利服務概況（續）</t>
    </r>
  </si>
  <si>
    <t>Cases Management and Counselling Services</t>
  </si>
  <si>
    <t>Foreign Spouse Individual Support Services</t>
  </si>
  <si>
    <r>
      <rPr>
        <sz val="9"/>
        <rFont val="華康粗圓體"/>
        <family val="3"/>
      </rPr>
      <t>年別</t>
    </r>
  </si>
  <si>
    <r>
      <rPr>
        <sz val="9"/>
        <rFont val="華康粗圓體"/>
        <family val="3"/>
      </rPr>
      <t xml:space="preserve">個案管理輔導
服務人次
</t>
    </r>
    <r>
      <rPr>
        <sz val="9"/>
        <rFont val="Arial Narrow"/>
        <family val="2"/>
      </rPr>
      <t>(</t>
    </r>
    <r>
      <rPr>
        <sz val="9"/>
        <rFont val="華康粗圓體"/>
        <family val="3"/>
      </rPr>
      <t>人次</t>
    </r>
    <r>
      <rPr>
        <sz val="9"/>
        <rFont val="Arial Narrow"/>
        <family val="2"/>
      </rPr>
      <t>)</t>
    </r>
  </si>
  <si>
    <r>
      <rPr>
        <sz val="9"/>
        <rFont val="華康粗圓體"/>
        <family val="3"/>
      </rPr>
      <t>外籍配偶個人支持性服務</t>
    </r>
  </si>
  <si>
    <r>
      <rPr>
        <sz val="9"/>
        <rFont val="華康粗圓體"/>
        <family val="3"/>
      </rPr>
      <t>外籍配偶家庭支持性服務</t>
    </r>
  </si>
  <si>
    <t>Table 11-19. The Conditions of Assistance Service for Families in Hardship</t>
  </si>
  <si>
    <t>Emergency Assistance for Livelihood</t>
  </si>
  <si>
    <t xml:space="preserve">Note : The person-times of emergency assistance for livelihood, children living allowance, and children nursery </t>
  </si>
  <si>
    <r>
      <rPr>
        <sz val="12"/>
        <rFont val="華康粗圓體"/>
        <family val="3"/>
      </rPr>
      <t>表</t>
    </r>
    <r>
      <rPr>
        <sz val="12"/>
        <rFont val="Arial"/>
        <family val="2"/>
      </rPr>
      <t>11-19</t>
    </r>
    <r>
      <rPr>
        <sz val="12"/>
        <rFont val="華康粗圓體"/>
        <family val="3"/>
      </rPr>
      <t>、特殊境遇家庭扶助服務概況</t>
    </r>
  </si>
  <si>
    <r>
      <rPr>
        <sz val="9"/>
        <rFont val="華康粗圓體"/>
        <family val="3"/>
      </rPr>
      <t>人次</t>
    </r>
  </si>
  <si>
    <r>
      <rPr>
        <sz val="9"/>
        <rFont val="華康粗圓體"/>
        <family val="3"/>
      </rPr>
      <t>金額</t>
    </r>
  </si>
  <si>
    <r>
      <rPr>
        <sz val="9"/>
        <rFont val="華康中黑體"/>
        <family val="3"/>
      </rPr>
      <t>單位：人次；元</t>
    </r>
  </si>
  <si>
    <r>
      <rPr>
        <sz val="9"/>
        <rFont val="華康粗圓體"/>
        <family val="3"/>
      </rPr>
      <t>總計</t>
    </r>
  </si>
  <si>
    <r>
      <rPr>
        <sz val="9"/>
        <rFont val="華康粗圓體"/>
        <family val="3"/>
      </rPr>
      <t>緊急生活扶助</t>
    </r>
  </si>
  <si>
    <r>
      <rPr>
        <sz val="9"/>
        <rFont val="華康粗圓體"/>
        <family val="3"/>
      </rPr>
      <t>傷病醫療補助</t>
    </r>
  </si>
  <si>
    <r>
      <rPr>
        <sz val="9"/>
        <rFont val="華康粗圓體"/>
        <family val="3"/>
      </rPr>
      <t>法律訴訟補助</t>
    </r>
  </si>
  <si>
    <r>
      <rPr>
        <sz val="9"/>
        <rFont val="華康粗圓體"/>
        <family val="3"/>
      </rPr>
      <t>子女生活津貼</t>
    </r>
  </si>
  <si>
    <r>
      <rPr>
        <sz val="9"/>
        <rFont val="華康粗圓體"/>
        <family val="3"/>
      </rPr>
      <t>兒童托育津貼</t>
    </r>
  </si>
  <si>
    <t>說　　明：緊急生活扶助、子女生活津貼及兒童托育津貼之人次為先將每人乘以受補助月數後，再予以</t>
  </si>
  <si>
    <t>　　　　　加總而得。</t>
  </si>
  <si>
    <t>Unit : Person-Times, NT$</t>
  </si>
  <si>
    <r>
      <rPr>
        <sz val="9"/>
        <rFont val="華康粗圓體"/>
        <family val="3"/>
      </rPr>
      <t>民國</t>
    </r>
    <r>
      <rPr>
        <sz val="9"/>
        <rFont val="Arial Narrow"/>
        <family val="2"/>
      </rPr>
      <t>93</t>
    </r>
    <r>
      <rPr>
        <sz val="9"/>
        <rFont val="華康粗圓體"/>
        <family val="3"/>
      </rPr>
      <t xml:space="preserve">年底
</t>
    </r>
    <r>
      <rPr>
        <sz val="9"/>
        <rFont val="Arial Narrow"/>
        <family val="2"/>
      </rPr>
      <t>End of 2004</t>
    </r>
  </si>
  <si>
    <r>
      <rPr>
        <sz val="9"/>
        <rFont val="華康粗圓體"/>
        <family val="3"/>
      </rPr>
      <t>民國</t>
    </r>
    <r>
      <rPr>
        <sz val="9"/>
        <rFont val="Arial Narrow"/>
        <family val="2"/>
      </rPr>
      <t>94</t>
    </r>
    <r>
      <rPr>
        <sz val="9"/>
        <rFont val="華康粗圓體"/>
        <family val="3"/>
      </rPr>
      <t xml:space="preserve">年底
</t>
    </r>
    <r>
      <rPr>
        <sz val="9"/>
        <rFont val="Arial Narrow"/>
        <family val="2"/>
      </rPr>
      <t>End of 2005</t>
    </r>
  </si>
  <si>
    <r>
      <rPr>
        <sz val="9"/>
        <rFont val="華康粗圓體"/>
        <family val="3"/>
      </rPr>
      <t>民國</t>
    </r>
    <r>
      <rPr>
        <sz val="9"/>
        <rFont val="Arial Narrow"/>
        <family val="2"/>
      </rPr>
      <t>95</t>
    </r>
    <r>
      <rPr>
        <sz val="9"/>
        <rFont val="華康粗圓體"/>
        <family val="3"/>
      </rPr>
      <t xml:space="preserve">年底
</t>
    </r>
    <r>
      <rPr>
        <sz val="9"/>
        <rFont val="Arial Narrow"/>
        <family val="2"/>
      </rPr>
      <t>End of 2006</t>
    </r>
  </si>
  <si>
    <r>
      <rPr>
        <sz val="9"/>
        <rFont val="華康粗圓體"/>
        <family val="3"/>
      </rPr>
      <t>民國</t>
    </r>
    <r>
      <rPr>
        <sz val="9"/>
        <rFont val="Arial Narrow"/>
        <family val="2"/>
      </rPr>
      <t>96</t>
    </r>
    <r>
      <rPr>
        <sz val="9"/>
        <rFont val="華康粗圓體"/>
        <family val="3"/>
      </rPr>
      <t xml:space="preserve">年底
</t>
    </r>
    <r>
      <rPr>
        <sz val="9"/>
        <rFont val="Arial Narrow"/>
        <family val="2"/>
      </rPr>
      <t>End of 2007</t>
    </r>
  </si>
  <si>
    <r>
      <rPr>
        <sz val="9"/>
        <color indexed="8"/>
        <rFont val="華康粗圓體"/>
        <family val="3"/>
      </rPr>
      <t>民國</t>
    </r>
    <r>
      <rPr>
        <sz val="9"/>
        <color indexed="8"/>
        <rFont val="Arial Narrow"/>
        <family val="2"/>
      </rPr>
      <t>97</t>
    </r>
    <r>
      <rPr>
        <sz val="9"/>
        <color indexed="8"/>
        <rFont val="華康粗圓體"/>
        <family val="3"/>
      </rPr>
      <t xml:space="preserve">年底
</t>
    </r>
    <r>
      <rPr>
        <sz val="9"/>
        <color indexed="8"/>
        <rFont val="Arial Narrow"/>
        <family val="2"/>
      </rPr>
      <t>End of 2008</t>
    </r>
  </si>
  <si>
    <r>
      <rPr>
        <sz val="9"/>
        <rFont val="華康粗圓體"/>
        <family val="3"/>
      </rPr>
      <t>民國</t>
    </r>
    <r>
      <rPr>
        <sz val="9"/>
        <rFont val="Arial Narrow"/>
        <family val="2"/>
      </rPr>
      <t>98</t>
    </r>
    <r>
      <rPr>
        <sz val="9"/>
        <rFont val="華康粗圓體"/>
        <family val="3"/>
      </rPr>
      <t xml:space="preserve">年底
</t>
    </r>
    <r>
      <rPr>
        <sz val="9"/>
        <rFont val="Arial Narrow"/>
        <family val="2"/>
      </rPr>
      <t>End of 2009</t>
    </r>
  </si>
  <si>
    <r>
      <rPr>
        <sz val="9"/>
        <rFont val="華康粗圓體"/>
        <family val="3"/>
      </rPr>
      <t>民國</t>
    </r>
    <r>
      <rPr>
        <sz val="9"/>
        <rFont val="Arial Narrow"/>
        <family val="2"/>
      </rPr>
      <t>99</t>
    </r>
    <r>
      <rPr>
        <sz val="9"/>
        <rFont val="華康粗圓體"/>
        <family val="3"/>
      </rPr>
      <t xml:space="preserve">年底
</t>
    </r>
    <r>
      <rPr>
        <sz val="9"/>
        <rFont val="Arial Narrow"/>
        <family val="2"/>
      </rPr>
      <t>End of 2010</t>
    </r>
  </si>
  <si>
    <r>
      <rPr>
        <sz val="9"/>
        <color indexed="8"/>
        <rFont val="華康粗圓體"/>
        <family val="3"/>
      </rPr>
      <t>民國</t>
    </r>
    <r>
      <rPr>
        <sz val="9"/>
        <color indexed="8"/>
        <rFont val="Arial Narrow"/>
        <family val="2"/>
      </rPr>
      <t>100</t>
    </r>
    <r>
      <rPr>
        <sz val="9"/>
        <color indexed="8"/>
        <rFont val="華康粗圓體"/>
        <family val="3"/>
      </rPr>
      <t xml:space="preserve">年底
</t>
    </r>
    <r>
      <rPr>
        <sz val="9"/>
        <color indexed="8"/>
        <rFont val="Arial Narrow"/>
        <family val="2"/>
      </rPr>
      <t>End of 2011</t>
    </r>
  </si>
  <si>
    <r>
      <rPr>
        <sz val="9"/>
        <color indexed="8"/>
        <rFont val="華康粗圓體"/>
        <family val="3"/>
      </rPr>
      <t>民國</t>
    </r>
    <r>
      <rPr>
        <sz val="9"/>
        <color indexed="8"/>
        <rFont val="Arial Narrow"/>
        <family val="2"/>
      </rPr>
      <t>101</t>
    </r>
    <r>
      <rPr>
        <sz val="9"/>
        <color indexed="8"/>
        <rFont val="華康粗圓體"/>
        <family val="3"/>
      </rPr>
      <t xml:space="preserve">年底
</t>
    </r>
    <r>
      <rPr>
        <sz val="9"/>
        <color indexed="8"/>
        <rFont val="Arial Narrow"/>
        <family val="2"/>
      </rPr>
      <t>End of 2012</t>
    </r>
  </si>
  <si>
    <r>
      <rPr>
        <sz val="9"/>
        <color indexed="8"/>
        <rFont val="華康粗圓體"/>
        <family val="3"/>
      </rPr>
      <t>民國</t>
    </r>
    <r>
      <rPr>
        <sz val="9"/>
        <color indexed="8"/>
        <rFont val="Arial Narrow"/>
        <family val="2"/>
      </rPr>
      <t>102</t>
    </r>
    <r>
      <rPr>
        <sz val="9"/>
        <color indexed="8"/>
        <rFont val="華康粗圓體"/>
        <family val="3"/>
      </rPr>
      <t xml:space="preserve">年底
</t>
    </r>
    <r>
      <rPr>
        <sz val="9"/>
        <color indexed="8"/>
        <rFont val="Arial Narrow"/>
        <family val="2"/>
      </rPr>
      <t>End of 2013</t>
    </r>
  </si>
  <si>
    <r>
      <rPr>
        <sz val="9"/>
        <rFont val="華康中黑體"/>
        <family val="3"/>
      </rPr>
      <t>單位：人</t>
    </r>
  </si>
  <si>
    <r>
      <rPr>
        <sz val="12"/>
        <rFont val="華康粗圓體"/>
        <family val="3"/>
      </rPr>
      <t>表</t>
    </r>
    <r>
      <rPr>
        <sz val="12"/>
        <rFont val="Arial"/>
        <family val="2"/>
      </rPr>
      <t>11-20</t>
    </r>
    <r>
      <rPr>
        <sz val="12"/>
        <rFont val="華康粗圓體"/>
        <family val="3"/>
      </rPr>
      <t>、社會福利工作人員數</t>
    </r>
  </si>
  <si>
    <t>Note : 1.The figures in this table are made up according to the ratio of actual time spent for the particular business transaction to the</t>
  </si>
  <si>
    <t xml:space="preserve">              actual working hours.</t>
  </si>
  <si>
    <t xml:space="preserve">          2.The workers of child welfare decreased because of the "Early Childhood Education and Care Act" implemented from</t>
  </si>
  <si>
    <t xml:space="preserve">              Jan. 1, 2012, the staffs of nursery schools changed into Education Burean, Taoyuan County.</t>
  </si>
  <si>
    <r>
      <rPr>
        <sz val="8.5"/>
        <rFont val="華康中黑體"/>
        <family val="3"/>
      </rPr>
      <t>說　　明：</t>
    </r>
    <r>
      <rPr>
        <sz val="8.5"/>
        <rFont val="Arial Narrow"/>
        <family val="2"/>
      </rPr>
      <t>1.</t>
    </r>
    <r>
      <rPr>
        <sz val="8.5"/>
        <rFont val="華康中黑體"/>
        <family val="3"/>
      </rPr>
      <t>本表數字依個人實際承辦該項業務付出時間占實際上班時間之比例換算而成。</t>
    </r>
  </si>
  <si>
    <r>
      <rPr>
        <sz val="8.5"/>
        <rFont val="華康中黑體"/>
        <family val="3"/>
      </rPr>
      <t>　　　　　</t>
    </r>
    <r>
      <rPr>
        <sz val="8.5"/>
        <rFont val="Arial Narrow"/>
        <family val="2"/>
      </rPr>
      <t>2.</t>
    </r>
    <r>
      <rPr>
        <sz val="8.5"/>
        <rFont val="華康中黑體"/>
        <family val="3"/>
      </rPr>
      <t>兒童及少年福利工作人員係因</t>
    </r>
    <r>
      <rPr>
        <sz val="8.5"/>
        <rFont val="Arial Narrow"/>
        <family val="2"/>
      </rPr>
      <t>101</t>
    </r>
    <r>
      <rPr>
        <sz val="8.5"/>
        <rFont val="華康中黑體"/>
        <family val="3"/>
      </rPr>
      <t>年</t>
    </r>
    <r>
      <rPr>
        <sz val="8.5"/>
        <rFont val="Arial Narrow"/>
        <family val="2"/>
      </rPr>
      <t>1</t>
    </r>
    <r>
      <rPr>
        <sz val="8.5"/>
        <rFont val="華康中黑體"/>
        <family val="3"/>
      </rPr>
      <t>月</t>
    </r>
    <r>
      <rPr>
        <sz val="8.5"/>
        <rFont val="Arial Narrow"/>
        <family val="2"/>
      </rPr>
      <t>1</t>
    </r>
    <r>
      <rPr>
        <sz val="8.5"/>
        <rFont val="華康中黑體"/>
        <family val="3"/>
      </rPr>
      <t>日幼兒教育與照顧法施行，本縣公立托兒所移撥教育局，</t>
    </r>
  </si>
  <si>
    <r>
      <rPr>
        <sz val="8.5"/>
        <rFont val="華康中黑體"/>
        <family val="3"/>
      </rPr>
      <t>　　　　　　致人數減少。</t>
    </r>
  </si>
  <si>
    <r>
      <rPr>
        <sz val="9"/>
        <rFont val="華康粗圓體"/>
        <family val="3"/>
      </rPr>
      <t>年底別</t>
    </r>
  </si>
  <si>
    <r>
      <rPr>
        <sz val="9"/>
        <rFont val="華康粗圓體"/>
        <family val="3"/>
      </rPr>
      <t>總計</t>
    </r>
  </si>
  <si>
    <r>
      <rPr>
        <sz val="9"/>
        <rFont val="華康粗圓體"/>
        <family val="3"/>
      </rPr>
      <t>兒童及少年福利</t>
    </r>
  </si>
  <si>
    <r>
      <rPr>
        <sz val="9"/>
        <rFont val="華康粗圓體"/>
        <family val="3"/>
      </rPr>
      <t>婦女福利</t>
    </r>
  </si>
  <si>
    <r>
      <rPr>
        <sz val="9"/>
        <rFont val="華康粗圓體"/>
        <family val="3"/>
      </rPr>
      <t>老人福利</t>
    </r>
  </si>
  <si>
    <r>
      <rPr>
        <sz val="9"/>
        <rFont val="華康粗圓體"/>
        <family val="3"/>
      </rPr>
      <t>身心障礙福利</t>
    </r>
  </si>
  <si>
    <r>
      <rPr>
        <sz val="8.5"/>
        <rFont val="華康粗圓體"/>
        <family val="3"/>
      </rPr>
      <t>行政
人員</t>
    </r>
  </si>
  <si>
    <r>
      <rPr>
        <sz val="8.5"/>
        <rFont val="華康粗圓體"/>
        <family val="3"/>
      </rPr>
      <t xml:space="preserve">社會
工作師
</t>
    </r>
    <r>
      <rPr>
        <sz val="8.5"/>
        <rFont val="Arial Narrow"/>
        <family val="2"/>
      </rPr>
      <t>(</t>
    </r>
    <r>
      <rPr>
        <sz val="8.5"/>
        <rFont val="華康粗圓體"/>
        <family val="3"/>
      </rPr>
      <t>具公職</t>
    </r>
    <r>
      <rPr>
        <sz val="8.5"/>
        <rFont val="Arial Narrow"/>
        <family val="2"/>
      </rPr>
      <t>)</t>
    </r>
  </si>
  <si>
    <r>
      <rPr>
        <sz val="8.5"/>
        <rFont val="華康粗圓體"/>
        <family val="3"/>
      </rPr>
      <t>專業
人員</t>
    </r>
  </si>
  <si>
    <r>
      <rPr>
        <sz val="8.5"/>
        <rFont val="華康粗圓體"/>
        <family val="3"/>
      </rPr>
      <t>其他
人員</t>
    </r>
  </si>
  <si>
    <r>
      <rPr>
        <sz val="8.5"/>
        <rFont val="華康粗圓體"/>
        <family val="3"/>
      </rPr>
      <t>社會
工作
人員</t>
    </r>
  </si>
  <si>
    <r>
      <rPr>
        <sz val="9"/>
        <rFont val="華康粗圓體"/>
        <family val="3"/>
      </rPr>
      <t>民國</t>
    </r>
    <r>
      <rPr>
        <sz val="9"/>
        <rFont val="Arial Narrow"/>
        <family val="2"/>
      </rPr>
      <t>97</t>
    </r>
    <r>
      <rPr>
        <sz val="9"/>
        <rFont val="華康粗圓體"/>
        <family val="3"/>
      </rPr>
      <t xml:space="preserve">年底
</t>
    </r>
    <r>
      <rPr>
        <sz val="9"/>
        <rFont val="Arial Narrow"/>
        <family val="2"/>
      </rPr>
      <t>End of 2008</t>
    </r>
  </si>
  <si>
    <r>
      <rPr>
        <sz val="9"/>
        <rFont val="華康粗圓體"/>
        <family val="3"/>
      </rPr>
      <t>民國</t>
    </r>
    <r>
      <rPr>
        <sz val="9"/>
        <rFont val="Arial Narrow"/>
        <family val="2"/>
      </rPr>
      <t>100</t>
    </r>
    <r>
      <rPr>
        <sz val="9"/>
        <rFont val="華康粗圓體"/>
        <family val="3"/>
      </rPr>
      <t xml:space="preserve">年底
</t>
    </r>
    <r>
      <rPr>
        <sz val="9"/>
        <rFont val="Arial Narrow"/>
        <family val="2"/>
      </rPr>
      <t>End of 2011</t>
    </r>
  </si>
  <si>
    <r>
      <rPr>
        <sz val="9"/>
        <rFont val="華康粗圓體"/>
        <family val="3"/>
      </rPr>
      <t>民國</t>
    </r>
    <r>
      <rPr>
        <sz val="9"/>
        <rFont val="Arial Narrow"/>
        <family val="2"/>
      </rPr>
      <t>101</t>
    </r>
    <r>
      <rPr>
        <sz val="9"/>
        <rFont val="華康粗圓體"/>
        <family val="3"/>
      </rPr>
      <t xml:space="preserve">年底
</t>
    </r>
    <r>
      <rPr>
        <sz val="9"/>
        <rFont val="Arial Narrow"/>
        <family val="2"/>
      </rPr>
      <t>End of 2012</t>
    </r>
  </si>
  <si>
    <r>
      <rPr>
        <sz val="9"/>
        <rFont val="華康粗圓體"/>
        <family val="3"/>
      </rPr>
      <t>民國</t>
    </r>
    <r>
      <rPr>
        <sz val="9"/>
        <rFont val="Arial Narrow"/>
        <family val="2"/>
      </rPr>
      <t>102</t>
    </r>
    <r>
      <rPr>
        <sz val="9"/>
        <rFont val="華康粗圓體"/>
        <family val="3"/>
      </rPr>
      <t xml:space="preserve">年底
</t>
    </r>
    <r>
      <rPr>
        <sz val="9"/>
        <rFont val="Arial Narrow"/>
        <family val="2"/>
      </rPr>
      <t>End of 2013</t>
    </r>
  </si>
  <si>
    <r>
      <rPr>
        <sz val="12"/>
        <rFont val="華康粗圓體"/>
        <family val="3"/>
      </rPr>
      <t>表</t>
    </r>
    <r>
      <rPr>
        <sz val="12"/>
        <rFont val="Arial"/>
        <family val="2"/>
      </rPr>
      <t>11-20</t>
    </r>
    <r>
      <rPr>
        <sz val="12"/>
        <rFont val="華康粗圓體"/>
        <family val="3"/>
      </rPr>
      <t>、社會福利工作人員數（續）</t>
    </r>
  </si>
  <si>
    <r>
      <rPr>
        <sz val="9"/>
        <rFont val="華康粗圓體"/>
        <family val="3"/>
      </rPr>
      <t>社區發展</t>
    </r>
  </si>
  <si>
    <r>
      <rPr>
        <sz val="9"/>
        <rFont val="華康粗圓體"/>
        <family val="3"/>
      </rPr>
      <t>社會救助</t>
    </r>
  </si>
  <si>
    <r>
      <rPr>
        <sz val="9"/>
        <rFont val="華康粗圓體"/>
        <family val="3"/>
      </rPr>
      <t>社會保險</t>
    </r>
  </si>
  <si>
    <r>
      <rPr>
        <sz val="9"/>
        <rFont val="華康粗圓體"/>
        <family val="3"/>
      </rPr>
      <t>社會工作</t>
    </r>
  </si>
  <si>
    <r>
      <rPr>
        <sz val="9"/>
        <rFont val="華康粗圓體"/>
        <family val="3"/>
      </rPr>
      <t>志願服務</t>
    </r>
  </si>
  <si>
    <r>
      <rPr>
        <sz val="8.5"/>
        <rFont val="華康粗圓體"/>
        <family val="3"/>
      </rPr>
      <t>行政
人員</t>
    </r>
  </si>
  <si>
    <r>
      <rPr>
        <sz val="8.5"/>
        <rFont val="華康粗圓體"/>
        <family val="3"/>
      </rPr>
      <t>社會
工作
人員</t>
    </r>
  </si>
  <si>
    <r>
      <rPr>
        <sz val="8.5"/>
        <rFont val="華康粗圓體"/>
        <family val="3"/>
      </rPr>
      <t xml:space="preserve">社會
工作師
</t>
    </r>
    <r>
      <rPr>
        <sz val="8.5"/>
        <rFont val="Arial Narrow"/>
        <family val="2"/>
      </rPr>
      <t>(</t>
    </r>
    <r>
      <rPr>
        <sz val="8.5"/>
        <rFont val="華康粗圓體"/>
        <family val="3"/>
      </rPr>
      <t>具公職</t>
    </r>
    <r>
      <rPr>
        <sz val="8.5"/>
        <rFont val="Arial Narrow"/>
        <family val="2"/>
      </rPr>
      <t>)</t>
    </r>
  </si>
  <si>
    <r>
      <rPr>
        <sz val="8.5"/>
        <rFont val="華康粗圓體"/>
        <family val="3"/>
      </rPr>
      <t>專業
人員</t>
    </r>
  </si>
  <si>
    <r>
      <rPr>
        <sz val="8.5"/>
        <rFont val="華康粗圓體"/>
        <family val="3"/>
      </rPr>
      <t>其他
人員</t>
    </r>
  </si>
  <si>
    <t>No. of
Reported Cases
(Cases)</t>
  </si>
  <si>
    <r>
      <rPr>
        <sz val="9"/>
        <rFont val="華康粗圓體"/>
        <family val="3"/>
      </rPr>
      <t>年別</t>
    </r>
  </si>
  <si>
    <r>
      <rPr>
        <sz val="9"/>
        <rFont val="華康粗圓體"/>
        <family val="3"/>
      </rPr>
      <t xml:space="preserve">通報件數
</t>
    </r>
    <r>
      <rPr>
        <sz val="9"/>
        <rFont val="Arial Narrow"/>
        <family val="2"/>
      </rPr>
      <t>(</t>
    </r>
    <r>
      <rPr>
        <sz val="9"/>
        <rFont val="華康粗圓體"/>
        <family val="3"/>
      </rPr>
      <t>件</t>
    </r>
    <r>
      <rPr>
        <sz val="9"/>
        <rFont val="Arial Narrow"/>
        <family val="2"/>
      </rPr>
      <t>)</t>
    </r>
  </si>
  <si>
    <r>
      <rPr>
        <sz val="9"/>
        <rFont val="華康粗圓體"/>
        <family val="3"/>
      </rPr>
      <t>性別</t>
    </r>
  </si>
  <si>
    <r>
      <rPr>
        <sz val="9"/>
        <rFont val="華康粗圓體"/>
        <family val="3"/>
      </rPr>
      <t>年齡</t>
    </r>
  </si>
  <si>
    <r>
      <rPr>
        <sz val="9"/>
        <rFont val="華康粗圓體"/>
        <family val="3"/>
      </rPr>
      <t>合計</t>
    </r>
  </si>
  <si>
    <r>
      <rPr>
        <sz val="9"/>
        <rFont val="華康粗圓體"/>
        <family val="3"/>
      </rPr>
      <t>男</t>
    </r>
  </si>
  <si>
    <r>
      <rPr>
        <sz val="9"/>
        <rFont val="華康粗圓體"/>
        <family val="3"/>
      </rPr>
      <t>女</t>
    </r>
  </si>
  <si>
    <r>
      <rPr>
        <sz val="9"/>
        <rFont val="華康粗圓體"/>
        <family val="3"/>
      </rPr>
      <t>不詳</t>
    </r>
  </si>
  <si>
    <r>
      <t>0-5</t>
    </r>
    <r>
      <rPr>
        <sz val="9"/>
        <rFont val="華康粗圓體"/>
        <family val="3"/>
      </rPr>
      <t>歲</t>
    </r>
  </si>
  <si>
    <r>
      <t>6-11</t>
    </r>
    <r>
      <rPr>
        <sz val="9"/>
        <rFont val="華康粗圓體"/>
        <family val="3"/>
      </rPr>
      <t>歲</t>
    </r>
  </si>
  <si>
    <r>
      <t>12-17</t>
    </r>
    <r>
      <rPr>
        <sz val="9"/>
        <rFont val="華康粗圓體"/>
        <family val="3"/>
      </rPr>
      <t>歲</t>
    </r>
  </si>
  <si>
    <r>
      <t>18-23</t>
    </r>
    <r>
      <rPr>
        <sz val="9"/>
        <rFont val="華康粗圓體"/>
        <family val="3"/>
      </rPr>
      <t>歲</t>
    </r>
  </si>
  <si>
    <r>
      <t>24-29</t>
    </r>
    <r>
      <rPr>
        <sz val="9"/>
        <rFont val="華康粗圓體"/>
        <family val="3"/>
      </rPr>
      <t>歲</t>
    </r>
  </si>
  <si>
    <r>
      <t>30-39</t>
    </r>
    <r>
      <rPr>
        <sz val="9"/>
        <rFont val="華康粗圓體"/>
        <family val="3"/>
      </rPr>
      <t>歲</t>
    </r>
  </si>
  <si>
    <r>
      <t>40-49</t>
    </r>
    <r>
      <rPr>
        <sz val="9"/>
        <rFont val="華康粗圓體"/>
        <family val="3"/>
      </rPr>
      <t>歲</t>
    </r>
  </si>
  <si>
    <r>
      <t>50-64</t>
    </r>
    <r>
      <rPr>
        <sz val="9"/>
        <rFont val="華康粗圓體"/>
        <family val="3"/>
      </rPr>
      <t>歲</t>
    </r>
  </si>
  <si>
    <r>
      <t>65</t>
    </r>
    <r>
      <rPr>
        <sz val="9"/>
        <rFont val="華康粗圓體"/>
        <family val="3"/>
      </rPr>
      <t>歲及以上</t>
    </r>
  </si>
  <si>
    <r>
      <rPr>
        <sz val="9"/>
        <rFont val="華康粗圓體"/>
        <family val="3"/>
      </rPr>
      <t>不詳</t>
    </r>
  </si>
  <si>
    <r>
      <rPr>
        <sz val="12"/>
        <rFont val="華康粗圓體"/>
        <family val="3"/>
      </rPr>
      <t>表</t>
    </r>
    <r>
      <rPr>
        <sz val="12"/>
        <rFont val="Arial"/>
        <family val="2"/>
      </rPr>
      <t>11-21</t>
    </r>
    <r>
      <rPr>
        <sz val="12"/>
        <rFont val="華康粗圓體"/>
        <family val="3"/>
      </rPr>
      <t>、性侵害通報案件</t>
    </r>
  </si>
  <si>
    <r>
      <rPr>
        <sz val="9"/>
        <rFont val="華康粗圓體"/>
        <family val="3"/>
      </rPr>
      <t>被害人</t>
    </r>
    <r>
      <rPr>
        <sz val="9"/>
        <rFont val="Arial Narrow"/>
        <family val="2"/>
      </rPr>
      <t xml:space="preserve"> (</t>
    </r>
    <r>
      <rPr>
        <sz val="9"/>
        <rFont val="華康粗圓體"/>
        <family val="3"/>
      </rPr>
      <t>人</t>
    </r>
    <r>
      <rPr>
        <sz val="9"/>
        <rFont val="Arial Narrow"/>
        <family val="2"/>
      </rPr>
      <t>)</t>
    </r>
  </si>
  <si>
    <r>
      <rPr>
        <sz val="9"/>
        <rFont val="華康粗圓體"/>
        <family val="3"/>
      </rPr>
      <t>案件類型別</t>
    </r>
  </si>
  <si>
    <r>
      <rPr>
        <sz val="9"/>
        <rFont val="華康粗圓體"/>
        <family val="3"/>
      </rPr>
      <t>合計</t>
    </r>
  </si>
  <si>
    <r>
      <rPr>
        <sz val="9"/>
        <rFont val="華康粗圓體"/>
        <family val="3"/>
      </rPr>
      <t>婚姻、離
婚或同居
關係暴力</t>
    </r>
  </si>
  <si>
    <r>
      <rPr>
        <sz val="9"/>
        <rFont val="華康粗圓體"/>
        <family val="3"/>
      </rPr>
      <t>兒少
保護</t>
    </r>
  </si>
  <si>
    <r>
      <rPr>
        <sz val="9"/>
        <rFont val="華康粗圓體"/>
        <family val="3"/>
      </rPr>
      <t>老人
虐待</t>
    </r>
  </si>
  <si>
    <r>
      <rPr>
        <sz val="9"/>
        <rFont val="華康粗圓體"/>
        <family val="3"/>
      </rPr>
      <t>配偶</t>
    </r>
  </si>
  <si>
    <r>
      <rPr>
        <sz val="9"/>
        <rFont val="華康粗圓體"/>
        <family val="3"/>
      </rPr>
      <t xml:space="preserve">前配偶
</t>
    </r>
    <r>
      <rPr>
        <sz val="9"/>
        <rFont val="Arial Narrow"/>
        <family val="2"/>
      </rPr>
      <t>(</t>
    </r>
    <r>
      <rPr>
        <sz val="9"/>
        <rFont val="華康粗圓體"/>
        <family val="3"/>
      </rPr>
      <t>離婚</t>
    </r>
    <r>
      <rPr>
        <sz val="9"/>
        <rFont val="Arial Narrow"/>
        <family val="2"/>
      </rPr>
      <t>)</t>
    </r>
  </si>
  <si>
    <r>
      <rPr>
        <sz val="9"/>
        <rFont val="華康粗圓體"/>
        <family val="3"/>
      </rPr>
      <t>曾同住之其他家庭成員</t>
    </r>
  </si>
  <si>
    <r>
      <rPr>
        <sz val="9"/>
        <rFont val="華康粗圓體"/>
        <family val="3"/>
      </rPr>
      <t>共同
生活</t>
    </r>
  </si>
  <si>
    <r>
      <rPr>
        <sz val="9"/>
        <rFont val="華康粗圓體"/>
        <family val="3"/>
      </rPr>
      <t>分居</t>
    </r>
  </si>
  <si>
    <r>
      <rPr>
        <sz val="9"/>
        <rFont val="華康粗圓體"/>
        <family val="3"/>
      </rPr>
      <t>直系
血親</t>
    </r>
  </si>
  <si>
    <r>
      <rPr>
        <sz val="9"/>
        <rFont val="華康粗圓體"/>
        <family val="3"/>
      </rPr>
      <t>直系
姻親</t>
    </r>
  </si>
  <si>
    <r>
      <rPr>
        <sz val="9"/>
        <rFont val="華康粗圓體"/>
        <family val="3"/>
      </rPr>
      <t>同居
關係</t>
    </r>
  </si>
  <si>
    <r>
      <rPr>
        <sz val="9"/>
        <rFont val="華康粗圓體"/>
        <family val="3"/>
      </rPr>
      <t>四等親內
旁系血親</t>
    </r>
  </si>
  <si>
    <r>
      <rPr>
        <sz val="9"/>
        <rFont val="華康粗圓體"/>
        <family val="3"/>
      </rPr>
      <t>四等親內
旁系姻親</t>
    </r>
  </si>
  <si>
    <r>
      <rPr>
        <sz val="9"/>
        <rFont val="華康粗圓體"/>
        <family val="3"/>
      </rPr>
      <t>家屬間</t>
    </r>
  </si>
  <si>
    <r>
      <rPr>
        <sz val="9"/>
        <rFont val="華康粗圓體"/>
        <family val="3"/>
      </rPr>
      <t>家長
家屬</t>
    </r>
  </si>
  <si>
    <r>
      <rPr>
        <sz val="9"/>
        <rFont val="華康中黑體"/>
        <family val="3"/>
      </rPr>
      <t>單位：件</t>
    </r>
  </si>
  <si>
    <r>
      <rPr>
        <sz val="9"/>
        <rFont val="華康粗圓體"/>
        <family val="3"/>
      </rPr>
      <t>通報件數</t>
    </r>
  </si>
  <si>
    <r>
      <rPr>
        <sz val="9"/>
        <rFont val="華康粗圓體"/>
        <family val="3"/>
      </rPr>
      <t>被害及加害者兩造關係別</t>
    </r>
  </si>
  <si>
    <r>
      <rPr>
        <sz val="12"/>
        <rFont val="華康粗圓體"/>
        <family val="3"/>
      </rPr>
      <t>表</t>
    </r>
    <r>
      <rPr>
        <sz val="12"/>
        <rFont val="Arial"/>
        <family val="2"/>
      </rPr>
      <t>11-22</t>
    </r>
    <r>
      <rPr>
        <sz val="12"/>
        <rFont val="華康粗圓體"/>
        <family val="3"/>
      </rPr>
      <t>、家庭暴力通報案件</t>
    </r>
  </si>
  <si>
    <t>Violence of Marriage, Divorce, or On-going Marital Relationships</t>
  </si>
  <si>
    <t>Lateral-blood-by-marriages Falling Within the Relation Rank 4</t>
  </si>
  <si>
    <t>Lateral Bloods Falling Within the Relation Rank 4</t>
  </si>
  <si>
    <t>Unit : Cases</t>
  </si>
  <si>
    <t>Victims (Persons)</t>
  </si>
  <si>
    <r>
      <rPr>
        <sz val="9"/>
        <rFont val="華康粗圓體"/>
        <family val="3"/>
      </rPr>
      <t>現同住之其他家庭成員</t>
    </r>
  </si>
  <si>
    <r>
      <rPr>
        <sz val="9"/>
        <rFont val="華康粗圓體"/>
        <family val="3"/>
      </rPr>
      <t>不詳</t>
    </r>
  </si>
  <si>
    <r>
      <rPr>
        <sz val="9"/>
        <rFont val="華康粗圓體"/>
        <family val="3"/>
      </rPr>
      <t>性別</t>
    </r>
  </si>
  <si>
    <r>
      <rPr>
        <sz val="9"/>
        <rFont val="華康粗圓體"/>
        <family val="3"/>
      </rPr>
      <t>計</t>
    </r>
  </si>
  <si>
    <r>
      <rPr>
        <sz val="9"/>
        <rFont val="華康粗圓體"/>
        <family val="3"/>
      </rPr>
      <t>四等親內
旁系血親</t>
    </r>
  </si>
  <si>
    <r>
      <rPr>
        <sz val="9"/>
        <rFont val="華康粗圓體"/>
        <family val="3"/>
      </rPr>
      <t>四等親內
旁系姻親</t>
    </r>
  </si>
  <si>
    <r>
      <rPr>
        <sz val="12"/>
        <rFont val="華康粗圓體"/>
        <family val="3"/>
      </rPr>
      <t>表</t>
    </r>
    <r>
      <rPr>
        <sz val="12"/>
        <rFont val="Arial"/>
        <family val="2"/>
      </rPr>
      <t>11-22</t>
    </r>
    <r>
      <rPr>
        <sz val="12"/>
        <rFont val="華康粗圓體"/>
        <family val="3"/>
      </rPr>
      <t>、家庭暴力通報案件（續）</t>
    </r>
  </si>
  <si>
    <t>家長家屬</t>
  </si>
  <si>
    <t>直系血親</t>
  </si>
  <si>
    <t>直系姻親</t>
  </si>
  <si>
    <t>同居關係</t>
  </si>
  <si>
    <t>Pro. Social
Workers</t>
  </si>
  <si>
    <r>
      <rPr>
        <sz val="9"/>
        <rFont val="華康粗圓體"/>
        <family val="3"/>
      </rPr>
      <t>人數</t>
    </r>
    <r>
      <rPr>
        <sz val="9"/>
        <rFont val="Arial Narrow"/>
        <family val="2"/>
      </rPr>
      <t xml:space="preserve"> (</t>
    </r>
    <r>
      <rPr>
        <sz val="9"/>
        <rFont val="華康粗圓體"/>
        <family val="3"/>
      </rPr>
      <t>年底</t>
    </r>
    <r>
      <rPr>
        <sz val="9"/>
        <rFont val="Arial Narrow"/>
        <family val="2"/>
      </rPr>
      <t>)</t>
    </r>
  </si>
  <si>
    <r>
      <rPr>
        <sz val="8.5"/>
        <rFont val="華康粗圓體"/>
        <family val="3"/>
      </rPr>
      <t>老人長期照顧及安養機構</t>
    </r>
    <r>
      <rPr>
        <sz val="8.5"/>
        <rFont val="Arial Narrow"/>
        <family val="2"/>
      </rPr>
      <t xml:space="preserve"> (</t>
    </r>
    <r>
      <rPr>
        <sz val="8.5"/>
        <rFont val="華康粗圓體"/>
        <family val="3"/>
      </rPr>
      <t>年底</t>
    </r>
    <r>
      <rPr>
        <sz val="8.5"/>
        <rFont val="Arial Narrow"/>
        <family val="2"/>
      </rPr>
      <t>)</t>
    </r>
  </si>
  <si>
    <t>Note : The person-times of employment counceling are counted as follows: sum (each one * months of each one</t>
  </si>
  <si>
    <r>
      <rPr>
        <sz val="9"/>
        <rFont val="華康粗圓體"/>
        <family val="3"/>
      </rPr>
      <t>總計</t>
    </r>
    <r>
      <rPr>
        <sz val="9"/>
        <rFont val="Arial Narrow"/>
        <family val="2"/>
      </rPr>
      <t xml:space="preserve"> (</t>
    </r>
    <r>
      <rPr>
        <sz val="9"/>
        <rFont val="華康粗圓體"/>
        <family val="3"/>
      </rPr>
      <t>年底</t>
    </r>
    <r>
      <rPr>
        <sz val="9"/>
        <rFont val="Arial Narrow"/>
        <family val="2"/>
      </rPr>
      <t>)</t>
    </r>
  </si>
  <si>
    <r>
      <rPr>
        <sz val="9"/>
        <rFont val="華康粗圓體"/>
        <family val="3"/>
      </rPr>
      <t>民眾</t>
    </r>
    <r>
      <rPr>
        <sz val="9"/>
        <rFont val="Arial Narrow"/>
        <family val="2"/>
      </rPr>
      <t xml:space="preserve"> (</t>
    </r>
    <r>
      <rPr>
        <sz val="9"/>
        <rFont val="華康粗圓體"/>
        <family val="3"/>
      </rPr>
      <t>含原住民身分</t>
    </r>
    <r>
      <rPr>
        <sz val="9"/>
        <rFont val="Arial Narrow"/>
        <family val="2"/>
      </rPr>
      <t>)</t>
    </r>
  </si>
  <si>
    <r>
      <rPr>
        <sz val="9"/>
        <rFont val="華康粗圓體"/>
        <family val="3"/>
      </rPr>
      <t>民眾</t>
    </r>
    <r>
      <rPr>
        <sz val="9"/>
        <rFont val="Arial Narrow"/>
        <family val="2"/>
      </rPr>
      <t xml:space="preserve"> (</t>
    </r>
    <r>
      <rPr>
        <sz val="9"/>
        <rFont val="華康粗圓體"/>
        <family val="3"/>
      </rPr>
      <t>含原住民身分</t>
    </r>
    <r>
      <rPr>
        <sz val="9"/>
        <rFont val="Arial Narrow"/>
        <family val="2"/>
      </rPr>
      <t>)</t>
    </r>
  </si>
  <si>
    <r>
      <rPr>
        <sz val="9"/>
        <rFont val="華康粗圓體"/>
        <family val="3"/>
      </rPr>
      <t>處理遊民情形</t>
    </r>
    <r>
      <rPr>
        <sz val="9"/>
        <rFont val="Arial Narrow"/>
        <family val="2"/>
      </rPr>
      <t xml:space="preserve"> (</t>
    </r>
    <r>
      <rPr>
        <sz val="9"/>
        <rFont val="華康粗圓體"/>
        <family val="3"/>
      </rPr>
      <t>人次</t>
    </r>
    <r>
      <rPr>
        <sz val="9"/>
        <rFont val="Arial Narrow"/>
        <family val="2"/>
      </rPr>
      <t>)</t>
    </r>
  </si>
  <si>
    <t>Note : The number of attended persons is accumulated by participating activities on achievements in Evergreen Academy,</t>
  </si>
  <si>
    <r>
      <rPr>
        <sz val="8.5"/>
        <rFont val="華康中黑體"/>
        <family val="3"/>
      </rPr>
      <t>資料來源：本府社會局。</t>
    </r>
  </si>
  <si>
    <r>
      <rPr>
        <sz val="8.5"/>
        <rFont val="華康中黑體"/>
        <family val="3"/>
      </rPr>
      <t>說明：長青學苑辦理成果之開班參加人數為參加活動內容累計參加人數，並自</t>
    </r>
    <r>
      <rPr>
        <sz val="8.5"/>
        <rFont val="Arial Narrow"/>
        <family val="2"/>
      </rPr>
      <t>102</t>
    </r>
    <r>
      <rPr>
        <sz val="8.5"/>
        <rFont val="華康中黑體"/>
        <family val="3"/>
      </rPr>
      <t>年起納入鄉鎮市辦理部分。</t>
    </r>
  </si>
  <si>
    <t xml:space="preserve">           Starting in the year 2013, the number will also include the participants who attend the local Academy. </t>
  </si>
  <si>
    <r>
      <rPr>
        <sz val="8.5"/>
        <rFont val="華康粗圓體"/>
        <family val="3"/>
      </rPr>
      <t>家庭寄養</t>
    </r>
    <r>
      <rPr>
        <sz val="8.5"/>
        <rFont val="Arial Narrow"/>
        <family val="2"/>
      </rPr>
      <t xml:space="preserve"> (</t>
    </r>
    <r>
      <rPr>
        <sz val="8.5"/>
        <rFont val="華康粗圓體"/>
        <family val="3"/>
      </rPr>
      <t>年底</t>
    </r>
    <r>
      <rPr>
        <sz val="8.5"/>
        <rFont val="Arial Narrow"/>
        <family val="2"/>
      </rPr>
      <t>)</t>
    </r>
  </si>
  <si>
    <t xml:space="preserve">           sum (each one * months of each one accepting subsidies).</t>
  </si>
  <si>
    <t xml:space="preserve">Note : The Person-times of each assistance (subsidies) on disadvantaged children and youths are counted as follows: </t>
  </si>
  <si>
    <t>After-School Children Care Centers</t>
  </si>
  <si>
    <t>Source : Social Welfare Bureau and Education Bureau, Taoyuan County Gov.</t>
  </si>
  <si>
    <t xml:space="preserve">Note : As from 2012, after-school care centers was reorganized into after-school children care centers, and Education </t>
  </si>
  <si>
    <t xml:space="preserve">           Bureau, Taoyuan County Gov. has the authority to that centers.</t>
  </si>
  <si>
    <r>
      <rPr>
        <sz val="8.5"/>
        <rFont val="華康中黑體"/>
        <family val="3"/>
      </rPr>
      <t>資料來源：本府社會局、教育局。</t>
    </r>
  </si>
  <si>
    <r>
      <rPr>
        <sz val="8.5"/>
        <rFont val="華康中黑體"/>
        <family val="3"/>
      </rPr>
      <t>說　　明：自</t>
    </r>
    <r>
      <rPr>
        <sz val="8.5"/>
        <rFont val="Arial Narrow"/>
        <family val="2"/>
      </rPr>
      <t>101</t>
    </r>
    <r>
      <rPr>
        <sz val="8.5"/>
        <rFont val="華康中黑體"/>
        <family val="3"/>
      </rPr>
      <t>年起課後托育中心改制為兒童課後照顧服務中心，並歸本府教育局管轄。</t>
    </r>
  </si>
  <si>
    <r>
      <rPr>
        <sz val="8.5"/>
        <rFont val="華康粗圓體"/>
        <family val="3"/>
      </rPr>
      <t>年　底　別</t>
    </r>
  </si>
  <si>
    <r>
      <rPr>
        <sz val="8.5"/>
        <rFont val="華康粗圓體"/>
        <family val="3"/>
      </rPr>
      <t>總計</t>
    </r>
  </si>
  <si>
    <r>
      <rPr>
        <sz val="8.5"/>
        <rFont val="華康粗圓體"/>
        <family val="3"/>
      </rPr>
      <t>公立托嬰中心</t>
    </r>
  </si>
  <si>
    <r>
      <rPr>
        <sz val="8.5"/>
        <rFont val="華康粗圓體"/>
        <family val="3"/>
      </rPr>
      <t>私立托嬰中心</t>
    </r>
  </si>
  <si>
    <r>
      <rPr>
        <sz val="8.5"/>
        <rFont val="華康粗圓體"/>
        <family val="3"/>
      </rPr>
      <t>兒童課後照顧服務中心</t>
    </r>
  </si>
  <si>
    <r>
      <rPr>
        <sz val="8.5"/>
        <rFont val="華康粗圓體"/>
        <family val="3"/>
      </rPr>
      <t>所數</t>
    </r>
  </si>
  <si>
    <r>
      <rPr>
        <sz val="8.5"/>
        <rFont val="華康粗圓體"/>
        <family val="3"/>
      </rPr>
      <t>收托
人數</t>
    </r>
  </si>
  <si>
    <r>
      <rPr>
        <sz val="8.5"/>
        <rFont val="華康粗圓體"/>
        <family val="3"/>
      </rPr>
      <t>專業
人員數</t>
    </r>
  </si>
  <si>
    <r>
      <rPr>
        <sz val="8.5"/>
        <rFont val="華康粗圓體"/>
        <family val="3"/>
      </rPr>
      <t>收托人數</t>
    </r>
  </si>
  <si>
    <r>
      <rPr>
        <sz val="8.5"/>
        <rFont val="華康粗圓體"/>
        <family val="3"/>
      </rPr>
      <t>保母</t>
    </r>
  </si>
  <si>
    <r>
      <rPr>
        <sz val="8.5"/>
        <rFont val="華康粗圓體"/>
        <family val="3"/>
      </rPr>
      <t xml:space="preserve">教保
</t>
    </r>
    <r>
      <rPr>
        <sz val="8.5"/>
        <rFont val="Arial Narrow"/>
        <family val="2"/>
      </rPr>
      <t>(</t>
    </r>
    <r>
      <rPr>
        <sz val="8.5"/>
        <rFont val="華康粗圓體"/>
        <family val="3"/>
      </rPr>
      <t>含助理</t>
    </r>
    <r>
      <rPr>
        <sz val="8.5"/>
        <rFont val="Arial Narrow"/>
        <family val="2"/>
      </rPr>
      <t xml:space="preserve">)
</t>
    </r>
    <r>
      <rPr>
        <sz val="8.5"/>
        <rFont val="華康粗圓體"/>
        <family val="3"/>
      </rPr>
      <t>員數</t>
    </r>
  </si>
  <si>
    <r>
      <rPr>
        <sz val="8.5"/>
        <rFont val="華康粗圓體"/>
        <family val="3"/>
      </rPr>
      <t xml:space="preserve">保母、教保
</t>
    </r>
    <r>
      <rPr>
        <sz val="8.5"/>
        <rFont val="Arial Narrow"/>
        <family val="2"/>
      </rPr>
      <t>(</t>
    </r>
    <r>
      <rPr>
        <sz val="8.5"/>
        <rFont val="華康粗圓體"/>
        <family val="3"/>
      </rPr>
      <t>含助理</t>
    </r>
    <r>
      <rPr>
        <sz val="8.5"/>
        <rFont val="Arial Narrow"/>
        <family val="2"/>
      </rPr>
      <t xml:space="preserve">)
</t>
    </r>
    <r>
      <rPr>
        <sz val="8.5"/>
        <rFont val="華康粗圓體"/>
        <family val="3"/>
      </rPr>
      <t>員數</t>
    </r>
  </si>
  <si>
    <r>
      <rPr>
        <sz val="8.5"/>
        <rFont val="華康粗圓體"/>
        <family val="3"/>
      </rPr>
      <t xml:space="preserve">教保
</t>
    </r>
    <r>
      <rPr>
        <sz val="8.5"/>
        <rFont val="Arial Narrow"/>
        <family val="2"/>
      </rPr>
      <t>(</t>
    </r>
    <r>
      <rPr>
        <sz val="8.5"/>
        <rFont val="華康粗圓體"/>
        <family val="3"/>
      </rPr>
      <t>含助理</t>
    </r>
    <r>
      <rPr>
        <sz val="8.5"/>
        <rFont val="Arial Narrow"/>
        <family val="2"/>
      </rPr>
      <t xml:space="preserve">)
</t>
    </r>
    <r>
      <rPr>
        <sz val="8.5"/>
        <rFont val="華康粗圓體"/>
        <family val="3"/>
      </rPr>
      <t>員數</t>
    </r>
  </si>
  <si>
    <r>
      <rPr>
        <sz val="8.5"/>
        <rFont val="華康粗圓體"/>
        <family val="3"/>
      </rPr>
      <t>民國</t>
    </r>
    <r>
      <rPr>
        <sz val="8.5"/>
        <rFont val="Arial Narrow"/>
        <family val="2"/>
      </rPr>
      <t>101</t>
    </r>
    <r>
      <rPr>
        <sz val="8.5"/>
        <rFont val="華康粗圓體"/>
        <family val="3"/>
      </rPr>
      <t xml:space="preserve">年底
</t>
    </r>
    <r>
      <rPr>
        <sz val="8.5"/>
        <rFont val="Arial Narrow"/>
        <family val="2"/>
      </rPr>
      <t>End of 2012</t>
    </r>
  </si>
  <si>
    <r>
      <rPr>
        <sz val="8.5"/>
        <rFont val="華康粗圓體"/>
        <family val="3"/>
      </rPr>
      <t>民國</t>
    </r>
    <r>
      <rPr>
        <sz val="8.5"/>
        <rFont val="Arial Narrow"/>
        <family val="2"/>
      </rPr>
      <t>102</t>
    </r>
    <r>
      <rPr>
        <sz val="8.5"/>
        <rFont val="華康粗圓體"/>
        <family val="3"/>
      </rPr>
      <t xml:space="preserve">年底
</t>
    </r>
    <r>
      <rPr>
        <sz val="8.5"/>
        <rFont val="Arial Narrow"/>
        <family val="2"/>
      </rPr>
      <t>End of 2013</t>
    </r>
  </si>
  <si>
    <t>Source : Social Welfare Bureau, Taoyuan County Gov.</t>
  </si>
  <si>
    <r>
      <rPr>
        <sz val="9"/>
        <rFont val="華康中黑體"/>
        <family val="3"/>
      </rPr>
      <t>資料來源：本府社會局。</t>
    </r>
  </si>
  <si>
    <r>
      <rPr>
        <sz val="9"/>
        <rFont val="華康中黑體"/>
        <family val="3"/>
      </rPr>
      <t>　　　　　服務人次。</t>
    </r>
  </si>
  <si>
    <r>
      <rPr>
        <sz val="9"/>
        <rFont val="華康中黑體"/>
        <family val="3"/>
      </rPr>
      <t>說　　明：自</t>
    </r>
    <r>
      <rPr>
        <sz val="9"/>
        <rFont val="Arial Narrow"/>
        <family val="2"/>
      </rPr>
      <t>102</t>
    </r>
    <r>
      <rPr>
        <sz val="9"/>
        <rFont val="華康中黑體"/>
        <family val="3"/>
      </rPr>
      <t>年起婦女法律諮詢、諮商輔導人次納入本府法制處及各鄉鎮市公所法律諮詢中心相關</t>
    </r>
  </si>
  <si>
    <t xml:space="preserve">           since 2013.</t>
  </si>
  <si>
    <t xml:space="preserve">Note : Counselling of Law and Consulting Assistance(Person-Times) indlude Legal Affairs Department and Legal Clinic Center </t>
  </si>
  <si>
    <t xml:space="preserve">           allowance are counted as follows: sum (each one * months of each one accepting subsidies).</t>
  </si>
  <si>
    <r>
      <rPr>
        <sz val="9"/>
        <rFont val="華康粗圓體"/>
        <family val="3"/>
      </rPr>
      <t>被害人</t>
    </r>
    <r>
      <rPr>
        <sz val="9"/>
        <rFont val="Arial Narrow"/>
        <family val="2"/>
      </rPr>
      <t xml:space="preserve"> (</t>
    </r>
    <r>
      <rPr>
        <sz val="9"/>
        <rFont val="華康粗圓體"/>
        <family val="3"/>
      </rPr>
      <t>人</t>
    </r>
    <r>
      <rPr>
        <sz val="9"/>
        <rFont val="Arial Narrow"/>
        <family val="2"/>
      </rPr>
      <t>)</t>
    </r>
  </si>
  <si>
    <r>
      <rPr>
        <sz val="8"/>
        <rFont val="華康粗圓體"/>
        <family val="3"/>
      </rPr>
      <t>社場員數</t>
    </r>
    <r>
      <rPr>
        <sz val="8"/>
        <rFont val="Arial Narrow"/>
        <family val="2"/>
      </rPr>
      <t xml:space="preserve"> (</t>
    </r>
    <r>
      <rPr>
        <sz val="8"/>
        <rFont val="華康粗圓體"/>
        <family val="3"/>
      </rPr>
      <t>人</t>
    </r>
    <r>
      <rPr>
        <sz val="8"/>
        <rFont val="Arial Narrow"/>
        <family val="2"/>
      </rPr>
      <t>)</t>
    </r>
  </si>
  <si>
    <r>
      <rPr>
        <sz val="9"/>
        <rFont val="華康粗圓體"/>
        <family val="3"/>
      </rPr>
      <t>總計</t>
    </r>
    <r>
      <rPr>
        <sz val="9"/>
        <rFont val="Arial Narrow"/>
        <family val="2"/>
      </rPr>
      <t xml:space="preserve"> (</t>
    </r>
    <r>
      <rPr>
        <sz val="9"/>
        <rFont val="華康粗圓體"/>
        <family val="3"/>
      </rPr>
      <t>年底</t>
    </r>
    <r>
      <rPr>
        <sz val="9"/>
        <rFont val="Arial Narrow"/>
        <family val="2"/>
      </rPr>
      <t>)</t>
    </r>
  </si>
  <si>
    <r>
      <rPr>
        <sz val="9"/>
        <rFont val="華康粗圓體"/>
        <family val="3"/>
      </rPr>
      <t>受災人數</t>
    </r>
    <r>
      <rPr>
        <sz val="9"/>
        <rFont val="Arial Narrow"/>
        <family val="2"/>
      </rPr>
      <t xml:space="preserve"> (</t>
    </r>
    <r>
      <rPr>
        <sz val="9"/>
        <rFont val="華康粗圓體"/>
        <family val="3"/>
      </rPr>
      <t>人</t>
    </r>
    <r>
      <rPr>
        <sz val="9"/>
        <rFont val="Arial Narrow"/>
        <family val="2"/>
      </rPr>
      <t>)</t>
    </r>
  </si>
  <si>
    <r>
      <rPr>
        <sz val="8.5"/>
        <rFont val="華康粗圓體"/>
        <family val="3"/>
      </rPr>
      <t xml:space="preserve">安置及教養機構
</t>
    </r>
    <r>
      <rPr>
        <sz val="8.5"/>
        <rFont val="Arial Narrow"/>
        <family val="2"/>
      </rPr>
      <t>(</t>
    </r>
    <r>
      <rPr>
        <sz val="8.5"/>
        <rFont val="華康粗圓體"/>
        <family val="3"/>
      </rPr>
      <t>年底</t>
    </r>
    <r>
      <rPr>
        <sz val="8.5"/>
        <rFont val="Arial Narrow"/>
        <family val="2"/>
      </rPr>
      <t>)</t>
    </r>
  </si>
  <si>
    <r>
      <rPr>
        <sz val="8.5"/>
        <rFont val="華康粗圓體"/>
        <family val="3"/>
      </rPr>
      <t>心理輔導或家庭諮詢機構</t>
    </r>
  </si>
  <si>
    <r>
      <rPr>
        <sz val="8.5"/>
        <rFont val="華康粗圓體"/>
        <family val="3"/>
      </rPr>
      <t>其他福利服務機構</t>
    </r>
  </si>
</sst>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Red]#,##0"/>
    <numFmt numFmtId="177" formatCode="#,##0;\-#,##0;&quot;－&quot;"/>
    <numFmt numFmtId="178" formatCode="_-* #,##0_-;\-* #,##0_-;_-* &quot;-&quot;??_-;_-@_-"/>
    <numFmt numFmtId="179" formatCode="#,##0.00;[Red]#,##0.00"/>
    <numFmt numFmtId="180" formatCode="#,##0_);\(#,##0\)"/>
    <numFmt numFmtId="181" formatCode="0.00;[Red]0.00"/>
    <numFmt numFmtId="182" formatCode="###,###"/>
    <numFmt numFmtId="183" formatCode="##,##0"/>
    <numFmt numFmtId="184" formatCode="##,##0;\-##,##0;&quot;    －&quot;"/>
    <numFmt numFmtId="185" formatCode="##,###,##0"/>
    <numFmt numFmtId="186" formatCode="##,###,##0;\-##,###,##0;&quot;        －&quot;"/>
    <numFmt numFmtId="187" formatCode="#,###,##0"/>
    <numFmt numFmtId="188" formatCode="#,###,##0;\-#,###,##0;&quot;       －&quot;"/>
    <numFmt numFmtId="189" formatCode="##,###,###,##0"/>
    <numFmt numFmtId="190" formatCode="##,###,###,##0;\-##,###,###,##0;&quot;            －&quot;"/>
    <numFmt numFmtId="191" formatCode="_(* #,##0_);_(* \(#,##0\);_(* &quot;-&quot;_);_(@_)"/>
    <numFmt numFmtId="192" formatCode="#,##0.0;[Red]#,##0.0"/>
    <numFmt numFmtId="193" formatCode="&quot;Yes&quot;;&quot;Yes&quot;;&quot;No&quot;"/>
    <numFmt numFmtId="194" formatCode="&quot;True&quot;;&quot;True&quot;;&quot;False&quot;"/>
    <numFmt numFmtId="195" formatCode="&quot;On&quot;;&quot;On&quot;;&quot;Off&quot;"/>
    <numFmt numFmtId="196" formatCode="[$€-2]\ #,##0.00_);[Red]\([$€-2]\ #,##0.00\)"/>
    <numFmt numFmtId="197" formatCode="0_);[Red]\(0\)"/>
    <numFmt numFmtId="198" formatCode="#,##0.0000;[Red]#,##0.0000"/>
    <numFmt numFmtId="199" formatCode="#,##0.0000"/>
    <numFmt numFmtId="200" formatCode="_(* #,##0_);_(* \(#,##0\);_(* &quot;-&quot;??_);_(@_)"/>
    <numFmt numFmtId="201" formatCode="0_ "/>
    <numFmt numFmtId="202" formatCode="_-* ##0_-;\-* #,##0\-;_-* &quot;-&quot;_-;_-@_-"/>
    <numFmt numFmtId="203" formatCode="#,##0_);[Red]\(#,##0\)"/>
    <numFmt numFmtId="204" formatCode="#,##0.00_);[Red]\(#,##0.00\)"/>
    <numFmt numFmtId="205" formatCode="#,##0.00_ "/>
    <numFmt numFmtId="206" formatCode="[$-404]AM/PM\ hh:mm:ss"/>
  </numFmts>
  <fonts count="73">
    <font>
      <sz val="12"/>
      <name val="新細明體"/>
      <family val="1"/>
    </font>
    <font>
      <sz val="12"/>
      <color indexed="8"/>
      <name val="新細明體"/>
      <family val="1"/>
    </font>
    <font>
      <sz val="10"/>
      <name val="Times New Roman"/>
      <family val="1"/>
    </font>
    <font>
      <b/>
      <sz val="12"/>
      <name val="Times"/>
      <family val="1"/>
    </font>
    <font>
      <sz val="9"/>
      <name val="華康中黑體"/>
      <family val="3"/>
    </font>
    <font>
      <sz val="9"/>
      <name val="新細明體"/>
      <family val="1"/>
    </font>
    <font>
      <sz val="9"/>
      <name val="細明體"/>
      <family val="3"/>
    </font>
    <font>
      <sz val="9"/>
      <name val="Arial Narrow"/>
      <family val="2"/>
    </font>
    <font>
      <sz val="12"/>
      <name val="Arial"/>
      <family val="2"/>
    </font>
    <font>
      <sz val="12"/>
      <name val="華康粗圓體"/>
      <family val="3"/>
    </font>
    <font>
      <sz val="8"/>
      <name val="Arial Narrow"/>
      <family val="2"/>
    </font>
    <font>
      <sz val="8"/>
      <name val="華康中黑體"/>
      <family val="3"/>
    </font>
    <font>
      <sz val="8.5"/>
      <name val="Arial Narrow"/>
      <family val="2"/>
    </font>
    <font>
      <sz val="8.5"/>
      <name val="華康粗圓體"/>
      <family val="3"/>
    </font>
    <font>
      <sz val="7.5"/>
      <name val="Arial Narrow"/>
      <family val="2"/>
    </font>
    <font>
      <sz val="8"/>
      <name val="華康粗圓體"/>
      <family val="3"/>
    </font>
    <font>
      <sz val="8.5"/>
      <name val="華康中黑體"/>
      <family val="3"/>
    </font>
    <font>
      <sz val="9"/>
      <name val="華康粗圓體"/>
      <family val="3"/>
    </font>
    <font>
      <sz val="9"/>
      <name val="Times New Roman"/>
      <family val="1"/>
    </font>
    <font>
      <sz val="7"/>
      <name val="Arial Narrow"/>
      <family val="2"/>
    </font>
    <font>
      <sz val="9"/>
      <color indexed="8"/>
      <name val="Arial Narrow"/>
      <family val="2"/>
    </font>
    <font>
      <sz val="9"/>
      <color indexed="8"/>
      <name val="華康粗圓體"/>
      <family val="3"/>
    </font>
    <font>
      <sz val="12"/>
      <name val="Arial Narrow"/>
      <family val="2"/>
    </font>
    <font>
      <sz val="9.5"/>
      <name val="Arial Narrow"/>
      <family val="2"/>
    </font>
    <font>
      <sz val="7.5"/>
      <name val="華康粗圓體"/>
      <family val="3"/>
    </font>
    <font>
      <sz val="12"/>
      <name val="Times New Roman"/>
      <family val="1"/>
    </font>
    <font>
      <sz val="18"/>
      <name val="新細明體"/>
      <family val="1"/>
    </font>
    <font>
      <b/>
      <sz val="9"/>
      <name val="華康粗圓體"/>
      <family val="3"/>
    </font>
    <font>
      <b/>
      <sz val="9"/>
      <name val="Arial Narrow"/>
      <family val="2"/>
    </font>
    <font>
      <sz val="8"/>
      <color indexed="8"/>
      <name val="華康中黑體"/>
      <family val="3"/>
    </font>
    <font>
      <sz val="9"/>
      <color indexed="8"/>
      <name val="華康中黑體"/>
      <family val="3"/>
    </font>
    <font>
      <b/>
      <sz val="9"/>
      <name val="新細明體"/>
      <family val="1"/>
    </font>
    <font>
      <sz val="9"/>
      <color indexed="10"/>
      <name val="Arial Narrow"/>
      <family val="2"/>
    </font>
    <font>
      <sz val="7"/>
      <name val="華康粗圓體"/>
      <family val="3"/>
    </font>
    <font>
      <sz val="9"/>
      <name val="Arial"/>
      <family val="2"/>
    </font>
    <font>
      <sz val="12"/>
      <color indexed="9"/>
      <name val="新細明體"/>
      <family val="1"/>
    </font>
    <font>
      <u val="single"/>
      <sz val="12"/>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u val="single"/>
      <sz val="12"/>
      <color indexed="1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u val="single"/>
      <sz val="12"/>
      <color theme="11"/>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2"/>
      <color theme="10"/>
      <name val="新細明體"/>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8"/>
      <name val="新細明體"/>
      <family val="2"/>
    </font>
  </fonts>
  <fills count="40">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57">
    <border>
      <left/>
      <right/>
      <top/>
      <bottom/>
      <diagonal/>
    </border>
    <border>
      <left>
        <color indexed="63"/>
      </left>
      <right>
        <color indexed="63"/>
      </right>
      <top style="thin">
        <color theme="4"/>
      </top>
      <bottom style="double">
        <color theme="4"/>
      </bottom>
    </border>
    <border>
      <left/>
      <right style="thin"/>
      <top/>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border>
    <border>
      <left style="thin"/>
      <right style="thin"/>
      <top style="thin"/>
      <bottom/>
    </border>
    <border>
      <left/>
      <right style="medium"/>
      <top/>
      <bottom style="medium"/>
    </border>
    <border>
      <left/>
      <right style="medium"/>
      <top/>
      <bottom/>
    </border>
    <border>
      <left/>
      <right style="medium"/>
      <top style="medium"/>
      <bottom/>
    </border>
    <border>
      <left style="thin"/>
      <right style="thin"/>
      <top/>
      <bottom/>
    </border>
    <border>
      <left style="medium"/>
      <right style="thin"/>
      <top/>
      <bottom style="medium"/>
    </border>
    <border>
      <left style="thin"/>
      <right style="thin"/>
      <top/>
      <bottom style="medium"/>
    </border>
    <border>
      <left/>
      <right style="thin"/>
      <top/>
      <bottom style="medium"/>
    </border>
    <border>
      <left style="thin"/>
      <right/>
      <top/>
      <bottom style="medium"/>
    </border>
    <border>
      <left style="medium"/>
      <right/>
      <top/>
      <bottom/>
    </border>
    <border>
      <left style="thin"/>
      <right/>
      <top style="thin"/>
      <bottom/>
    </border>
    <border>
      <left style="medium"/>
      <right/>
      <top style="thin"/>
      <bottom/>
    </border>
    <border>
      <left style="medium"/>
      <right/>
      <top/>
      <bottom style="medium"/>
    </border>
    <border>
      <left style="thin"/>
      <right/>
      <top/>
      <bottom/>
    </border>
    <border>
      <left style="medium"/>
      <right style="thin"/>
      <top/>
      <bottom/>
    </border>
    <border>
      <left/>
      <right style="thin"/>
      <top style="thin"/>
      <bottom/>
    </border>
    <border>
      <left style="thin"/>
      <right style="thin"/>
      <top>
        <color indexed="63"/>
      </top>
      <bottom style="thin"/>
    </border>
    <border>
      <left style="medium"/>
      <right/>
      <top style="medium"/>
      <bottom/>
    </border>
    <border>
      <left/>
      <right/>
      <top style="medium"/>
      <bottom/>
    </border>
    <border>
      <left>
        <color indexed="63"/>
      </left>
      <right style="thin"/>
      <top/>
      <bottom style="thin"/>
    </border>
    <border>
      <left/>
      <right style="thin"/>
      <top style="medium"/>
      <bottom/>
    </border>
    <border>
      <left style="thin"/>
      <right/>
      <top style="medium"/>
      <bottom/>
    </border>
    <border>
      <left style="medium"/>
      <right style="thin"/>
      <top style="thin"/>
      <bottom/>
    </border>
    <border>
      <left style="double"/>
      <right style="thin"/>
      <top style="thin"/>
      <bottom/>
    </border>
    <border>
      <left style="double"/>
      <right style="thin"/>
      <top/>
      <bottom style="medium"/>
    </border>
    <border>
      <left>
        <color indexed="63"/>
      </left>
      <right>
        <color indexed="63"/>
      </right>
      <top/>
      <bottom style="thin"/>
    </border>
    <border>
      <left/>
      <right style="thin"/>
      <top style="thin"/>
      <bottom style="thin"/>
    </border>
    <border>
      <left/>
      <right/>
      <top style="thin"/>
      <bottom style="thin"/>
    </border>
    <border>
      <left>
        <color indexed="63"/>
      </left>
      <right/>
      <top style="thin"/>
      <bottom/>
    </border>
    <border>
      <left style="medium"/>
      <right/>
      <top/>
      <bottom style="thin"/>
    </border>
    <border>
      <left style="thin"/>
      <right>
        <color indexed="63"/>
      </right>
      <top/>
      <bottom style="thin"/>
    </border>
    <border>
      <left style="medium"/>
      <right/>
      <top style="medium"/>
      <bottom style="thin"/>
    </border>
    <border>
      <left/>
      <right/>
      <top style="medium"/>
      <bottom style="thin"/>
    </border>
    <border>
      <left/>
      <right style="thin"/>
      <top style="medium"/>
      <bottom style="thin"/>
    </border>
    <border>
      <left style="thin"/>
      <right/>
      <top style="medium"/>
      <bottom style="thin"/>
    </border>
    <border>
      <left style="thin"/>
      <right style="thin"/>
      <top style="medium"/>
      <bottom/>
    </border>
    <border>
      <left style="thin"/>
      <right style="thin"/>
      <top style="thin"/>
      <bottom style="thin"/>
    </border>
    <border>
      <left style="thin"/>
      <right/>
      <top style="thin"/>
      <bottom style="thin"/>
    </border>
    <border>
      <left style="medium"/>
      <right style="thin"/>
      <top style="medium"/>
      <bottom/>
    </border>
    <border>
      <left style="medium"/>
      <right style="thin"/>
      <top>
        <color indexed="63"/>
      </top>
      <bottom style="thin"/>
    </border>
    <border>
      <left style="medium"/>
      <right>
        <color indexed="63"/>
      </right>
      <top style="thin"/>
      <bottom style="thin"/>
    </border>
    <border>
      <left style="thin"/>
      <right style="thin"/>
      <top style="medium"/>
      <bottom style="thin"/>
    </border>
    <border>
      <left style="double"/>
      <right/>
      <top style="medium"/>
      <bottom/>
    </border>
    <border>
      <left style="double"/>
      <right/>
      <top/>
      <bottom/>
    </border>
    <border>
      <left style="double"/>
      <right>
        <color indexed="63"/>
      </right>
      <top/>
      <bottom style="thin"/>
    </border>
  </borders>
  <cellStyleXfs count="2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3" fillId="2"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7" borderId="0" applyNumberFormat="0" applyBorder="0" applyAlignment="0" applyProtection="0"/>
    <xf numFmtId="0" fontId="53" fillId="7"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0" borderId="0" applyNumberFormat="0" applyBorder="0" applyAlignment="0" applyProtection="0"/>
    <xf numFmtId="0" fontId="53" fillId="10" borderId="0" applyNumberFormat="0" applyBorder="0" applyAlignment="0" applyProtection="0"/>
    <xf numFmtId="0" fontId="53" fillId="10"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14"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6" borderId="0" applyNumberFormat="0" applyBorder="0" applyAlignment="0" applyProtection="0"/>
    <xf numFmtId="0" fontId="54" fillId="26" borderId="0" applyNumberFormat="0" applyBorder="0" applyAlignment="0" applyProtection="0"/>
    <xf numFmtId="0" fontId="54" fillId="26" borderId="0" applyNumberFormat="0" applyBorder="0" applyAlignment="0" applyProtection="0"/>
    <xf numFmtId="0" fontId="2" fillId="0" borderId="0" applyNumberFormat="0" applyFont="0" applyBorder="0" applyAlignment="0">
      <protection/>
    </xf>
    <xf numFmtId="0" fontId="0" fillId="0" borderId="0">
      <alignment vertical="center"/>
      <protection/>
    </xf>
    <xf numFmtId="0" fontId="53"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0" borderId="0">
      <alignment vertical="center"/>
      <protection/>
    </xf>
    <xf numFmtId="0" fontId="0" fillId="0" borderId="0">
      <alignment/>
      <protection/>
    </xf>
    <xf numFmtId="0" fontId="53" fillId="0" borderId="0">
      <alignment vertical="center"/>
      <protection/>
    </xf>
    <xf numFmtId="0" fontId="0" fillId="0" borderId="0">
      <alignment/>
      <protection/>
    </xf>
    <xf numFmtId="0" fontId="53" fillId="0" borderId="0">
      <alignment vertical="center"/>
      <protection/>
    </xf>
    <xf numFmtId="0" fontId="0" fillId="0" borderId="0">
      <alignment/>
      <protection/>
    </xf>
    <xf numFmtId="0" fontId="0" fillId="0" borderId="0">
      <alignment/>
      <protection/>
    </xf>
    <xf numFmtId="0" fontId="53" fillId="0" borderId="0">
      <alignment vertical="center"/>
      <protection/>
    </xf>
    <xf numFmtId="0" fontId="0" fillId="0" borderId="0">
      <alignment/>
      <protection/>
    </xf>
    <xf numFmtId="0" fontId="53" fillId="0" borderId="0">
      <alignment vertical="center"/>
      <protection/>
    </xf>
    <xf numFmtId="0" fontId="25" fillId="0" borderId="0">
      <alignment/>
      <protection/>
    </xf>
    <xf numFmtId="0" fontId="53" fillId="0" borderId="0">
      <alignment vertical="center"/>
      <protection/>
    </xf>
    <xf numFmtId="0" fontId="18" fillId="0" borderId="0">
      <alignment/>
      <protection/>
    </xf>
    <xf numFmtId="0" fontId="0" fillId="0" borderId="0">
      <alignment vertical="center"/>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vertical="center"/>
      <protection/>
    </xf>
    <xf numFmtId="43" fontId="0"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91" fontId="25" fillId="0" borderId="0" applyFont="0" applyFill="0" applyBorder="0" applyAlignment="0" applyProtection="0"/>
    <xf numFmtId="41" fontId="0" fillId="0" borderId="0" applyFont="0" applyFill="0" applyBorder="0" applyAlignment="0" applyProtection="0"/>
    <xf numFmtId="41" fontId="18"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55" fillId="0" borderId="0" applyNumberFormat="0" applyFill="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7" fillId="0" borderId="1" applyNumberFormat="0" applyFill="0" applyAlignment="0" applyProtection="0"/>
    <xf numFmtId="0" fontId="57" fillId="0" borderId="1" applyNumberFormat="0" applyFill="0" applyAlignment="0" applyProtection="0"/>
    <xf numFmtId="0" fontId="57" fillId="0" borderId="1" applyNumberFormat="0" applyFill="0" applyAlignment="0" applyProtection="0"/>
    <xf numFmtId="0" fontId="57" fillId="0" borderId="1" applyNumberFormat="0" applyFill="0" applyAlignment="0" applyProtection="0"/>
    <xf numFmtId="0" fontId="57" fillId="0" borderId="1" applyNumberFormat="0" applyFill="0" applyAlignment="0" applyProtection="0"/>
    <xf numFmtId="0" fontId="58" fillId="28"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3" fillId="0" borderId="2">
      <alignment/>
      <protection/>
    </xf>
    <xf numFmtId="9" fontId="0" fillId="0" borderId="0" applyFont="0" applyFill="0" applyBorder="0" applyAlignment="0" applyProtection="0"/>
    <xf numFmtId="0" fontId="59" fillId="29" borderId="3" applyNumberFormat="0" applyAlignment="0" applyProtection="0"/>
    <xf numFmtId="0" fontId="59" fillId="29" borderId="3" applyNumberFormat="0" applyAlignment="0" applyProtection="0"/>
    <xf numFmtId="0" fontId="59" fillId="29" borderId="3" applyNumberFormat="0" applyAlignment="0" applyProtection="0"/>
    <xf numFmtId="0" fontId="59" fillId="29" borderId="3" applyNumberFormat="0" applyAlignment="0" applyProtection="0"/>
    <xf numFmtId="0" fontId="59" fillId="29"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4" applyNumberFormat="0" applyFill="0" applyAlignment="0" applyProtection="0"/>
    <xf numFmtId="0" fontId="60" fillId="0" borderId="4" applyNumberFormat="0" applyFill="0" applyAlignment="0" applyProtection="0"/>
    <xf numFmtId="0" fontId="60" fillId="0" borderId="4" applyNumberFormat="0" applyFill="0" applyAlignment="0" applyProtection="0"/>
    <xf numFmtId="0" fontId="60" fillId="0" borderId="4" applyNumberFormat="0" applyFill="0" applyAlignment="0" applyProtection="0"/>
    <xf numFmtId="0" fontId="60" fillId="0" borderId="4" applyNumberFormat="0" applyFill="0" applyAlignment="0" applyProtection="0"/>
    <xf numFmtId="0" fontId="0" fillId="30" borderId="5" applyNumberFormat="0" applyFont="0" applyAlignment="0" applyProtection="0"/>
    <xf numFmtId="0" fontId="53" fillId="30" borderId="5" applyNumberFormat="0" applyFont="0" applyAlignment="0" applyProtection="0"/>
    <xf numFmtId="0" fontId="53" fillId="30" borderId="5" applyNumberFormat="0" applyFont="0" applyAlignment="0" applyProtection="0"/>
    <xf numFmtId="0" fontId="53" fillId="30" borderId="5" applyNumberFormat="0" applyFont="0" applyAlignment="0" applyProtection="0"/>
    <xf numFmtId="0" fontId="53" fillId="30" borderId="5" applyNumberFormat="0" applyFon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4" fillId="0" borderId="6" applyNumberFormat="0" applyFill="0" applyAlignment="0" applyProtection="0"/>
    <xf numFmtId="0" fontId="64" fillId="0" borderId="6" applyNumberFormat="0" applyFill="0" applyAlignment="0" applyProtection="0"/>
    <xf numFmtId="0" fontId="64" fillId="0" borderId="6"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7" applyNumberFormat="0" applyFill="0" applyAlignment="0" applyProtection="0"/>
    <xf numFmtId="0" fontId="65" fillId="0" borderId="7" applyNumberFormat="0" applyFill="0" applyAlignment="0" applyProtection="0"/>
    <xf numFmtId="0" fontId="65" fillId="0" borderId="7" applyNumberFormat="0" applyFill="0" applyAlignment="0" applyProtection="0"/>
    <xf numFmtId="0" fontId="65" fillId="0" borderId="7" applyNumberFormat="0" applyFill="0" applyAlignment="0" applyProtection="0"/>
    <xf numFmtId="0" fontId="66" fillId="0" borderId="8" applyNumberFormat="0" applyFill="0" applyAlignment="0" applyProtection="0"/>
    <xf numFmtId="0" fontId="66" fillId="0" borderId="8" applyNumberFormat="0" applyFill="0" applyAlignment="0" applyProtection="0"/>
    <xf numFmtId="0" fontId="66" fillId="0" borderId="8" applyNumberFormat="0" applyFill="0" applyAlignment="0" applyProtection="0"/>
    <xf numFmtId="0" fontId="66" fillId="0" borderId="8" applyNumberFormat="0" applyFill="0" applyAlignment="0" applyProtection="0"/>
    <xf numFmtId="0" fontId="66" fillId="0" borderId="8" applyNumberFormat="0" applyFill="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7" fillId="37" borderId="3" applyNumberFormat="0" applyAlignment="0" applyProtection="0"/>
    <xf numFmtId="0" fontId="67" fillId="37" borderId="3" applyNumberFormat="0" applyAlignment="0" applyProtection="0"/>
    <xf numFmtId="0" fontId="67" fillId="37" borderId="3" applyNumberFormat="0" applyAlignment="0" applyProtection="0"/>
    <xf numFmtId="0" fontId="67" fillId="37" borderId="3" applyNumberFormat="0" applyAlignment="0" applyProtection="0"/>
    <xf numFmtId="0" fontId="67" fillId="37" borderId="3" applyNumberFormat="0" applyAlignment="0" applyProtection="0"/>
    <xf numFmtId="0" fontId="68" fillId="29" borderId="9" applyNumberFormat="0" applyAlignment="0" applyProtection="0"/>
    <xf numFmtId="0" fontId="68" fillId="29" borderId="9" applyNumberFormat="0" applyAlignment="0" applyProtection="0"/>
    <xf numFmtId="0" fontId="68" fillId="29" borderId="9" applyNumberFormat="0" applyAlignment="0" applyProtection="0"/>
    <xf numFmtId="0" fontId="68" fillId="29" borderId="9" applyNumberFormat="0" applyAlignment="0" applyProtection="0"/>
    <xf numFmtId="0" fontId="68" fillId="29" borderId="9" applyNumberFormat="0" applyAlignment="0" applyProtection="0"/>
    <xf numFmtId="0" fontId="69" fillId="38" borderId="10" applyNumberFormat="0" applyAlignment="0" applyProtection="0"/>
    <xf numFmtId="0" fontId="69" fillId="38" borderId="10" applyNumberFormat="0" applyAlignment="0" applyProtection="0"/>
    <xf numFmtId="0" fontId="69" fillId="38" borderId="10" applyNumberFormat="0" applyAlignment="0" applyProtection="0"/>
    <xf numFmtId="0" fontId="69" fillId="38" borderId="10" applyNumberFormat="0" applyAlignment="0" applyProtection="0"/>
    <xf numFmtId="0" fontId="69" fillId="38" borderId="10" applyNumberFormat="0" applyAlignment="0" applyProtection="0"/>
    <xf numFmtId="0" fontId="70" fillId="39" borderId="0" applyNumberFormat="0" applyBorder="0" applyAlignment="0" applyProtection="0"/>
    <xf numFmtId="0" fontId="70" fillId="39" borderId="0" applyNumberFormat="0" applyBorder="0" applyAlignment="0" applyProtection="0"/>
    <xf numFmtId="0" fontId="70" fillId="39" borderId="0" applyNumberFormat="0" applyBorder="0" applyAlignment="0" applyProtection="0"/>
    <xf numFmtId="0" fontId="70" fillId="39" borderId="0" applyNumberFormat="0" applyBorder="0" applyAlignment="0" applyProtection="0"/>
    <xf numFmtId="0" fontId="70" fillId="39" borderId="0" applyNumberFormat="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cellStyleXfs>
  <cellXfs count="794">
    <xf numFmtId="0" fontId="0" fillId="0" borderId="0" xfId="0" applyAlignment="1">
      <alignment vertical="center"/>
    </xf>
    <xf numFmtId="0" fontId="7" fillId="0" borderId="0" xfId="126" applyFont="1" applyAlignment="1">
      <alignment horizontal="left" vertical="center"/>
      <protection/>
    </xf>
    <xf numFmtId="0" fontId="7" fillId="0" borderId="0" xfId="126" applyFont="1" applyAlignment="1">
      <alignment horizontal="center" vertical="center"/>
      <protection/>
    </xf>
    <xf numFmtId="0" fontId="7" fillId="0" borderId="0" xfId="126" applyFont="1" applyAlignment="1">
      <alignment horizontal="right" vertical="center"/>
      <protection/>
    </xf>
    <xf numFmtId="0" fontId="8" fillId="0" borderId="0" xfId="126" applyFont="1" applyAlignment="1">
      <alignment horizontal="center" vertical="center"/>
      <protection/>
    </xf>
    <xf numFmtId="0" fontId="10" fillId="0" borderId="0" xfId="126" applyFont="1" applyAlignment="1">
      <alignment horizontal="center" vertical="center"/>
      <protection/>
    </xf>
    <xf numFmtId="0" fontId="10" fillId="0" borderId="0" xfId="126" applyFont="1" applyBorder="1" applyAlignment="1">
      <alignment horizontal="center" vertical="center"/>
      <protection/>
    </xf>
    <xf numFmtId="0" fontId="10" fillId="0" borderId="11" xfId="126" applyFont="1" applyBorder="1" applyAlignment="1">
      <alignment horizontal="center" vertical="center"/>
      <protection/>
    </xf>
    <xf numFmtId="0" fontId="7" fillId="0" borderId="0" xfId="126" applyFont="1" applyAlignment="1">
      <alignment vertical="center"/>
      <protection/>
    </xf>
    <xf numFmtId="0" fontId="14" fillId="0" borderId="0" xfId="126" applyFont="1" applyAlignment="1">
      <alignment horizontal="left" vertical="center"/>
      <protection/>
    </xf>
    <xf numFmtId="0" fontId="7" fillId="0" borderId="11" xfId="126" applyFont="1" applyBorder="1" applyAlignment="1">
      <alignment horizontal="center" vertical="center"/>
      <protection/>
    </xf>
    <xf numFmtId="0" fontId="17" fillId="0" borderId="12" xfId="126" applyFont="1" applyBorder="1" applyAlignment="1">
      <alignment horizontal="center" vertical="center" wrapText="1"/>
      <protection/>
    </xf>
    <xf numFmtId="0" fontId="7" fillId="0" borderId="13" xfId="126" applyFont="1" applyBorder="1" applyAlignment="1">
      <alignment horizontal="center" vertical="center" wrapText="1"/>
      <protection/>
    </xf>
    <xf numFmtId="0" fontId="17" fillId="0" borderId="14" xfId="126" applyFont="1" applyBorder="1" applyAlignment="1">
      <alignment horizontal="center" vertical="center" wrapText="1"/>
      <protection/>
    </xf>
    <xf numFmtId="0" fontId="7" fillId="0" borderId="0" xfId="126" applyFont="1" applyBorder="1" applyAlignment="1">
      <alignment horizontal="center" vertical="center"/>
      <protection/>
    </xf>
    <xf numFmtId="0" fontId="17" fillId="0" borderId="13" xfId="126" applyFont="1" applyBorder="1" applyAlignment="1">
      <alignment horizontal="center" vertical="center" wrapText="1"/>
      <protection/>
    </xf>
    <xf numFmtId="0" fontId="7" fillId="0" borderId="11" xfId="126" applyFont="1" applyBorder="1" applyAlignment="1">
      <alignment vertical="center"/>
      <protection/>
    </xf>
    <xf numFmtId="176" fontId="7" fillId="0" borderId="0" xfId="126" applyNumberFormat="1" applyFont="1" applyBorder="1" applyAlignment="1">
      <alignment horizontal="right" vertical="center"/>
      <protection/>
    </xf>
    <xf numFmtId="4" fontId="7" fillId="0" borderId="11" xfId="126" applyNumberFormat="1" applyFont="1" applyBorder="1" applyAlignment="1">
      <alignment horizontal="right" vertical="center"/>
      <protection/>
    </xf>
    <xf numFmtId="0" fontId="4" fillId="0" borderId="0" xfId="126" applyFont="1" applyAlignment="1">
      <alignment horizontal="right" vertical="center"/>
      <protection/>
    </xf>
    <xf numFmtId="0" fontId="7" fillId="0" borderId="15" xfId="126" applyFont="1" applyBorder="1" applyAlignment="1">
      <alignment horizontal="center" vertical="center"/>
      <protection/>
    </xf>
    <xf numFmtId="0" fontId="7" fillId="0" borderId="14" xfId="126" applyFont="1" applyBorder="1" applyAlignment="1">
      <alignment horizontal="center" vertical="center"/>
      <protection/>
    </xf>
    <xf numFmtId="0" fontId="17" fillId="0" borderId="2" xfId="126" applyFont="1" applyBorder="1" applyAlignment="1">
      <alignment horizontal="center" vertical="center"/>
      <protection/>
    </xf>
    <xf numFmtId="0" fontId="17" fillId="0" borderId="16" xfId="126" applyFont="1" applyBorder="1" applyAlignment="1">
      <alignment horizontal="center" vertical="center"/>
      <protection/>
    </xf>
    <xf numFmtId="0" fontId="7" fillId="0" borderId="17" xfId="126" applyFont="1" applyBorder="1" applyAlignment="1">
      <alignment horizontal="center" vertical="center" wrapText="1"/>
      <protection/>
    </xf>
    <xf numFmtId="0" fontId="7" fillId="0" borderId="18" xfId="126" applyFont="1" applyBorder="1" applyAlignment="1">
      <alignment horizontal="center" vertical="center" wrapText="1"/>
      <protection/>
    </xf>
    <xf numFmtId="0" fontId="7" fillId="0" borderId="19" xfId="126" applyFont="1" applyBorder="1" applyAlignment="1">
      <alignment horizontal="center" vertical="center" wrapText="1"/>
      <protection/>
    </xf>
    <xf numFmtId="0" fontId="7" fillId="0" borderId="20" xfId="126" applyFont="1" applyBorder="1" applyAlignment="1">
      <alignment horizontal="center" vertical="center" wrapText="1"/>
      <protection/>
    </xf>
    <xf numFmtId="0" fontId="7" fillId="0" borderId="0" xfId="126" applyFont="1" applyBorder="1" applyAlignment="1">
      <alignment horizontal="center" vertical="center" wrapText="1"/>
      <protection/>
    </xf>
    <xf numFmtId="49" fontId="4" fillId="0" borderId="0" xfId="126" applyNumberFormat="1" applyFont="1" applyBorder="1" applyAlignment="1">
      <alignment horizontal="left" vertical="center"/>
      <protection/>
    </xf>
    <xf numFmtId="49" fontId="7" fillId="0" borderId="0" xfId="126" applyNumberFormat="1" applyFont="1" applyBorder="1" applyAlignment="1">
      <alignment horizontal="right" vertical="center"/>
      <protection/>
    </xf>
    <xf numFmtId="49" fontId="7" fillId="0" borderId="0" xfId="126" applyNumberFormat="1" applyFont="1" applyAlignment="1">
      <alignment horizontal="center" vertical="center"/>
      <protection/>
    </xf>
    <xf numFmtId="49" fontId="7" fillId="0" borderId="0" xfId="134" applyNumberFormat="1" applyFont="1" applyAlignment="1">
      <alignment vertical="center"/>
    </xf>
    <xf numFmtId="0" fontId="7" fillId="0" borderId="18" xfId="126" applyFont="1" applyBorder="1" applyAlignment="1">
      <alignment horizontal="center" vertical="center"/>
      <protection/>
    </xf>
    <xf numFmtId="0" fontId="20" fillId="0" borderId="0" xfId="126" applyFont="1" applyAlignment="1">
      <alignment horizontal="center" vertical="center"/>
      <protection/>
    </xf>
    <xf numFmtId="0" fontId="7" fillId="0" borderId="0" xfId="126" applyFont="1">
      <alignment/>
      <protection/>
    </xf>
    <xf numFmtId="0" fontId="4" fillId="0" borderId="0" xfId="126" applyFont="1" applyAlignment="1">
      <alignment vertical="center"/>
      <protection/>
    </xf>
    <xf numFmtId="0" fontId="22" fillId="0" borderId="0" xfId="126" applyFont="1" applyAlignment="1">
      <alignment horizontal="center" vertical="center"/>
      <protection/>
    </xf>
    <xf numFmtId="0" fontId="12" fillId="0" borderId="0" xfId="126" applyFont="1" applyAlignment="1">
      <alignment horizontal="center" vertical="center"/>
      <protection/>
    </xf>
    <xf numFmtId="0" fontId="12" fillId="0" borderId="18" xfId="126" applyFont="1" applyBorder="1" applyAlignment="1">
      <alignment horizontal="center" vertical="center" wrapText="1"/>
      <protection/>
    </xf>
    <xf numFmtId="0" fontId="7" fillId="0" borderId="0" xfId="0" applyFont="1" applyAlignment="1">
      <alignment vertical="center"/>
    </xf>
    <xf numFmtId="0" fontId="7" fillId="0" borderId="0" xfId="0" applyFont="1" applyAlignment="1">
      <alignment vertical="center"/>
    </xf>
    <xf numFmtId="0" fontId="10" fillId="0" borderId="19" xfId="126" applyFont="1" applyBorder="1" applyAlignment="1">
      <alignment horizontal="center" vertical="center"/>
      <protection/>
    </xf>
    <xf numFmtId="0" fontId="10" fillId="0" borderId="14" xfId="126" applyFont="1" applyBorder="1" applyAlignment="1">
      <alignment horizontal="left" vertical="center"/>
      <protection/>
    </xf>
    <xf numFmtId="0" fontId="10" fillId="0" borderId="0" xfId="126" applyFont="1" applyBorder="1" applyAlignment="1">
      <alignment horizontal="left" vertical="center"/>
      <protection/>
    </xf>
    <xf numFmtId="0" fontId="19" fillId="0" borderId="14" xfId="126" applyFont="1" applyBorder="1" applyAlignment="1">
      <alignment horizontal="left" vertical="center"/>
      <protection/>
    </xf>
    <xf numFmtId="0" fontId="19" fillId="0" borderId="14" xfId="126" applyFont="1" applyBorder="1" applyAlignment="1">
      <alignment vertical="center"/>
      <protection/>
    </xf>
    <xf numFmtId="0" fontId="10" fillId="0" borderId="0" xfId="126" applyFont="1" applyBorder="1" applyAlignment="1">
      <alignment horizontal="left" vertical="center" wrapText="1"/>
      <protection/>
    </xf>
    <xf numFmtId="0" fontId="10" fillId="0" borderId="11" xfId="126" applyFont="1" applyBorder="1" applyAlignment="1">
      <alignment horizontal="left" vertical="center"/>
      <protection/>
    </xf>
    <xf numFmtId="0" fontId="19" fillId="0" borderId="13" xfId="126" applyFont="1" applyBorder="1" applyAlignment="1">
      <alignment horizontal="left" vertical="center"/>
      <protection/>
    </xf>
    <xf numFmtId="0" fontId="23" fillId="0" borderId="0" xfId="126" applyFont="1" applyAlignment="1">
      <alignment horizontal="center" vertical="center"/>
      <protection/>
    </xf>
    <xf numFmtId="0" fontId="23" fillId="0" borderId="0" xfId="126" applyFont="1" applyBorder="1" applyAlignment="1">
      <alignment horizontal="center" vertical="center"/>
      <protection/>
    </xf>
    <xf numFmtId="176" fontId="7" fillId="0" borderId="21" xfId="126" applyNumberFormat="1" applyFont="1" applyBorder="1" applyAlignment="1">
      <alignment horizontal="right" vertical="center"/>
      <protection/>
    </xf>
    <xf numFmtId="0" fontId="12" fillId="0" borderId="0" xfId="126" applyFont="1" applyAlignment="1">
      <alignment horizontal="left" vertical="center"/>
      <protection/>
    </xf>
    <xf numFmtId="178" fontId="23" fillId="0" borderId="0" xfId="134" applyNumberFormat="1" applyFont="1" applyAlignment="1">
      <alignment horizontal="right" vertical="center"/>
    </xf>
    <xf numFmtId="178" fontId="23" fillId="0" borderId="0" xfId="134" applyNumberFormat="1" applyFont="1" applyAlignment="1">
      <alignment horizontal="center" vertical="center"/>
    </xf>
    <xf numFmtId="0" fontId="23" fillId="0" borderId="0" xfId="126" applyFont="1" applyAlignment="1">
      <alignment horizontal="right" vertical="center"/>
      <protection/>
    </xf>
    <xf numFmtId="0" fontId="4" fillId="0" borderId="0" xfId="126" applyFont="1" applyAlignment="1">
      <alignment horizontal="right" vertical="top"/>
      <protection/>
    </xf>
    <xf numFmtId="0" fontId="21" fillId="0" borderId="0" xfId="126" applyFont="1" applyBorder="1" applyAlignment="1">
      <alignment horizontal="center" vertical="center" wrapText="1"/>
      <protection/>
    </xf>
    <xf numFmtId="0" fontId="7" fillId="0" borderId="0" xfId="0" applyFont="1" applyAlignment="1">
      <alignment horizontal="center" vertical="center"/>
    </xf>
    <xf numFmtId="0" fontId="7" fillId="0" borderId="0" xfId="0" applyFont="1" applyAlignment="1">
      <alignment horizontal="right" vertical="center"/>
    </xf>
    <xf numFmtId="0" fontId="7" fillId="0" borderId="20" xfId="126" applyFont="1" applyBorder="1" applyAlignment="1">
      <alignment horizontal="center" vertical="center"/>
      <protection/>
    </xf>
    <xf numFmtId="0" fontId="7" fillId="0" borderId="0" xfId="126" applyFont="1" applyFill="1" applyBorder="1" applyAlignment="1">
      <alignment vertical="center"/>
      <protection/>
    </xf>
    <xf numFmtId="0" fontId="12" fillId="0" borderId="0" xfId="126" applyFont="1" applyAlignment="1">
      <alignment horizontal="center" vertical="center" wrapText="1"/>
      <protection/>
    </xf>
    <xf numFmtId="0" fontId="7" fillId="0" borderId="11" xfId="126" applyFont="1" applyBorder="1" applyAlignment="1">
      <alignment horizontal="right" vertical="center"/>
      <protection/>
    </xf>
    <xf numFmtId="176" fontId="12" fillId="0" borderId="0" xfId="126" applyNumberFormat="1" applyFont="1" applyBorder="1" applyAlignment="1">
      <alignment horizontal="right" vertical="center"/>
      <protection/>
    </xf>
    <xf numFmtId="0" fontId="7" fillId="0" borderId="11" xfId="0" applyFont="1" applyBorder="1" applyAlignment="1">
      <alignment horizontal="center" vertical="center"/>
    </xf>
    <xf numFmtId="0" fontId="7" fillId="0" borderId="19"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20" xfId="0" applyFont="1" applyBorder="1" applyAlignment="1">
      <alignment horizontal="center" vertical="center" wrapText="1"/>
    </xf>
    <xf numFmtId="176" fontId="7" fillId="0" borderId="0" xfId="0" applyNumberFormat="1" applyFont="1" applyBorder="1" applyAlignment="1">
      <alignment horizontal="right" vertical="center"/>
    </xf>
    <xf numFmtId="176" fontId="7" fillId="0" borderId="0" xfId="0" applyNumberFormat="1" applyFont="1" applyFill="1" applyBorder="1" applyAlignment="1">
      <alignment horizontal="right" vertical="center"/>
    </xf>
    <xf numFmtId="176" fontId="7" fillId="0" borderId="11" xfId="0" applyNumberFormat="1" applyFont="1" applyFill="1" applyBorder="1" applyAlignment="1">
      <alignment horizontal="right" vertical="center"/>
    </xf>
    <xf numFmtId="176" fontId="7" fillId="0" borderId="0" xfId="0" applyNumberFormat="1" applyFont="1" applyBorder="1" applyAlignment="1">
      <alignment vertical="center"/>
    </xf>
    <xf numFmtId="0" fontId="10" fillId="0" borderId="14" xfId="126" applyFont="1" applyFill="1" applyBorder="1" applyAlignment="1">
      <alignment horizontal="left" vertical="center"/>
      <protection/>
    </xf>
    <xf numFmtId="0" fontId="10" fillId="0" borderId="0" xfId="126" applyFont="1" applyFill="1" applyBorder="1" applyAlignment="1">
      <alignment horizontal="center" vertical="center"/>
      <protection/>
    </xf>
    <xf numFmtId="0" fontId="10" fillId="0" borderId="0" xfId="126" applyFont="1" applyFill="1" applyAlignment="1">
      <alignment horizontal="center" vertical="center"/>
      <protection/>
    </xf>
    <xf numFmtId="0" fontId="19" fillId="0" borderId="14" xfId="126" applyFont="1" applyFill="1" applyBorder="1" applyAlignment="1">
      <alignment horizontal="left" vertical="center"/>
      <protection/>
    </xf>
    <xf numFmtId="176" fontId="12" fillId="0" borderId="21" xfId="126" applyNumberFormat="1" applyFont="1" applyFill="1" applyBorder="1" applyAlignment="1">
      <alignment horizontal="right" vertical="center"/>
      <protection/>
    </xf>
    <xf numFmtId="0" fontId="10" fillId="0" borderId="0" xfId="126" applyFont="1" applyFill="1" applyBorder="1" applyAlignment="1">
      <alignment horizontal="left" vertical="center"/>
      <protection/>
    </xf>
    <xf numFmtId="0" fontId="17" fillId="0" borderId="22" xfId="126" applyFont="1" applyBorder="1" applyAlignment="1">
      <alignment horizontal="center" vertical="distributed"/>
      <protection/>
    </xf>
    <xf numFmtId="0" fontId="17" fillId="0" borderId="23" xfId="126" applyFont="1" applyBorder="1" applyAlignment="1">
      <alignment horizontal="center" vertical="distributed"/>
      <protection/>
    </xf>
    <xf numFmtId="0" fontId="7" fillId="0" borderId="24" xfId="126" applyFont="1" applyBorder="1" applyAlignment="1">
      <alignment horizontal="center" vertical="distributed"/>
      <protection/>
    </xf>
    <xf numFmtId="0" fontId="7" fillId="0" borderId="20" xfId="126" applyFont="1" applyBorder="1" applyAlignment="1">
      <alignment horizontal="center" vertical="distributed"/>
      <protection/>
    </xf>
    <xf numFmtId="176" fontId="7" fillId="0" borderId="21" xfId="126" applyNumberFormat="1" applyFont="1" applyBorder="1" applyAlignment="1">
      <alignment vertical="center"/>
      <protection/>
    </xf>
    <xf numFmtId="176" fontId="7" fillId="0" borderId="21" xfId="0" applyNumberFormat="1" applyFont="1" applyBorder="1" applyAlignment="1">
      <alignment horizontal="right" vertical="center"/>
    </xf>
    <xf numFmtId="176" fontId="7" fillId="0" borderId="24" xfId="0" applyNumberFormat="1" applyFont="1" applyBorder="1" applyAlignment="1">
      <alignment horizontal="right" vertical="center"/>
    </xf>
    <xf numFmtId="176" fontId="7" fillId="0" borderId="11" xfId="0" applyNumberFormat="1" applyFont="1" applyBorder="1" applyAlignment="1">
      <alignment horizontal="right" vertical="center"/>
    </xf>
    <xf numFmtId="176" fontId="12" fillId="0" borderId="21" xfId="126" applyNumberFormat="1" applyFont="1" applyBorder="1" applyAlignment="1">
      <alignment horizontal="right" vertical="center"/>
      <protection/>
    </xf>
    <xf numFmtId="176" fontId="12" fillId="0" borderId="0" xfId="126" applyNumberFormat="1" applyFont="1" applyFill="1" applyBorder="1" applyAlignment="1">
      <alignment horizontal="right" vertical="center"/>
      <protection/>
    </xf>
    <xf numFmtId="176" fontId="12" fillId="0" borderId="24" xfId="126" applyNumberFormat="1" applyFont="1" applyBorder="1" applyAlignment="1">
      <alignment horizontal="right" vertical="center"/>
      <protection/>
    </xf>
    <xf numFmtId="176" fontId="12" fillId="0" borderId="11" xfId="126" applyNumberFormat="1" applyFont="1" applyBorder="1" applyAlignment="1">
      <alignment horizontal="right" vertical="center"/>
      <protection/>
    </xf>
    <xf numFmtId="179" fontId="7" fillId="0" borderId="0" xfId="126" applyNumberFormat="1" applyFont="1" applyBorder="1" applyAlignment="1">
      <alignment horizontal="right" vertical="center"/>
      <protection/>
    </xf>
    <xf numFmtId="176" fontId="7" fillId="0" borderId="0" xfId="126" applyNumberFormat="1" applyFont="1" applyBorder="1" applyAlignment="1">
      <alignment vertical="center"/>
      <protection/>
    </xf>
    <xf numFmtId="179" fontId="7" fillId="0" borderId="0" xfId="126" applyNumberFormat="1" applyFont="1" applyBorder="1" applyAlignment="1">
      <alignment vertical="center"/>
      <protection/>
    </xf>
    <xf numFmtId="177" fontId="7" fillId="0" borderId="0" xfId="126" applyNumberFormat="1" applyFont="1" applyBorder="1" applyAlignment="1">
      <alignment vertical="center"/>
      <protection/>
    </xf>
    <xf numFmtId="176" fontId="7" fillId="0" borderId="24" xfId="126" applyNumberFormat="1" applyFont="1" applyBorder="1" applyAlignment="1">
      <alignment vertical="center"/>
      <protection/>
    </xf>
    <xf numFmtId="179" fontId="7" fillId="0" borderId="11" xfId="126" applyNumberFormat="1" applyFont="1" applyBorder="1" applyAlignment="1">
      <alignment vertical="center"/>
      <protection/>
    </xf>
    <xf numFmtId="176" fontId="7" fillId="0" borderId="11" xfId="126" applyNumberFormat="1" applyFont="1" applyBorder="1" applyAlignment="1">
      <alignment vertical="center"/>
      <protection/>
    </xf>
    <xf numFmtId="177" fontId="7" fillId="0" borderId="11" xfId="126" applyNumberFormat="1" applyFont="1" applyBorder="1" applyAlignment="1">
      <alignment vertical="center"/>
      <protection/>
    </xf>
    <xf numFmtId="176" fontId="7" fillId="0" borderId="0" xfId="126" applyNumberFormat="1" applyFont="1" applyFill="1" applyBorder="1" applyAlignment="1">
      <alignment horizontal="right" vertical="center"/>
      <protection/>
    </xf>
    <xf numFmtId="176" fontId="7" fillId="0" borderId="24" xfId="126" applyNumberFormat="1" applyFont="1" applyBorder="1" applyAlignment="1">
      <alignment horizontal="right" vertical="center"/>
      <protection/>
    </xf>
    <xf numFmtId="176" fontId="7" fillId="0" borderId="11" xfId="126" applyNumberFormat="1" applyFont="1" applyBorder="1" applyAlignment="1">
      <alignment horizontal="right" vertical="center"/>
      <protection/>
    </xf>
    <xf numFmtId="179" fontId="7" fillId="0" borderId="0" xfId="126" applyNumberFormat="1" applyFont="1" applyFill="1" applyBorder="1" applyAlignment="1">
      <alignment horizontal="right" vertical="center"/>
      <protection/>
    </xf>
    <xf numFmtId="176" fontId="7" fillId="0" borderId="11" xfId="126" applyNumberFormat="1" applyFont="1" applyFill="1" applyBorder="1" applyAlignment="1">
      <alignment horizontal="right" vertical="center"/>
      <protection/>
    </xf>
    <xf numFmtId="179" fontId="7" fillId="0" borderId="11" xfId="126" applyNumberFormat="1" applyFont="1" applyFill="1" applyBorder="1" applyAlignment="1">
      <alignment horizontal="right" vertical="center"/>
      <protection/>
    </xf>
    <xf numFmtId="176" fontId="20" fillId="0" borderId="0" xfId="126" applyNumberFormat="1" applyFont="1" applyBorder="1" applyAlignment="1">
      <alignment horizontal="right" vertical="center"/>
      <protection/>
    </xf>
    <xf numFmtId="176" fontId="20" fillId="0" borderId="0" xfId="126" applyNumberFormat="1" applyFont="1" applyBorder="1" applyAlignment="1">
      <alignment vertical="center"/>
      <protection/>
    </xf>
    <xf numFmtId="176" fontId="20" fillId="0" borderId="11" xfId="126" applyNumberFormat="1" applyFont="1" applyBorder="1" applyAlignment="1">
      <alignment vertical="center"/>
      <protection/>
    </xf>
    <xf numFmtId="0" fontId="7" fillId="0" borderId="0" xfId="129" applyFont="1" applyAlignment="1">
      <alignment horizontal="center" vertical="center"/>
      <protection/>
    </xf>
    <xf numFmtId="0" fontId="7" fillId="0" borderId="0" xfId="129" applyFont="1" applyAlignment="1">
      <alignment vertical="center"/>
      <protection/>
    </xf>
    <xf numFmtId="0" fontId="7" fillId="0" borderId="0" xfId="129" applyFont="1" applyAlignment="1">
      <alignment horizontal="right" vertical="center"/>
      <protection/>
    </xf>
    <xf numFmtId="0" fontId="22" fillId="0" borderId="0" xfId="0" applyFont="1" applyAlignment="1">
      <alignment vertical="center"/>
    </xf>
    <xf numFmtId="0" fontId="8" fillId="0" borderId="0" xfId="0" applyFont="1" applyAlignment="1">
      <alignment vertical="center"/>
    </xf>
    <xf numFmtId="0" fontId="22" fillId="0" borderId="11" xfId="127" applyFont="1" applyBorder="1" applyAlignment="1">
      <alignment vertical="center" wrapText="1"/>
      <protection/>
    </xf>
    <xf numFmtId="0" fontId="7" fillId="0" borderId="0" xfId="128" applyFont="1" applyAlignment="1">
      <alignment vertical="center"/>
      <protection/>
    </xf>
    <xf numFmtId="0" fontId="7" fillId="0" borderId="17" xfId="128" applyFont="1" applyBorder="1" applyAlignment="1">
      <alignment horizontal="center" vertical="center" wrapText="1"/>
      <protection/>
    </xf>
    <xf numFmtId="0" fontId="7" fillId="0" borderId="19" xfId="128" applyFont="1" applyBorder="1" applyAlignment="1">
      <alignment horizontal="center" vertical="center" wrapText="1"/>
      <protection/>
    </xf>
    <xf numFmtId="0" fontId="7" fillId="0" borderId="20" xfId="128" applyFont="1" applyBorder="1" applyAlignment="1">
      <alignment horizontal="center" vertical="center" wrapText="1"/>
      <protection/>
    </xf>
    <xf numFmtId="0" fontId="22" fillId="0" borderId="0" xfId="125" applyFont="1">
      <alignment vertical="center"/>
      <protection/>
    </xf>
    <xf numFmtId="0" fontId="8" fillId="0" borderId="0" xfId="125" applyFont="1">
      <alignment vertical="center"/>
      <protection/>
    </xf>
    <xf numFmtId="0" fontId="7" fillId="0" borderId="0" xfId="125" applyFont="1">
      <alignment vertical="center"/>
      <protection/>
    </xf>
    <xf numFmtId="0" fontId="7" fillId="0" borderId="18" xfId="130" applyFont="1" applyBorder="1" applyAlignment="1">
      <alignment horizontal="center" vertical="center" wrapText="1"/>
      <protection/>
    </xf>
    <xf numFmtId="0" fontId="7" fillId="0" borderId="19" xfId="130" applyFont="1" applyBorder="1" applyAlignment="1">
      <alignment horizontal="center" vertical="center" wrapText="1"/>
      <protection/>
    </xf>
    <xf numFmtId="0" fontId="7" fillId="0" borderId="20" xfId="130" applyFont="1" applyBorder="1" applyAlignment="1">
      <alignment horizontal="center" vertical="center" wrapText="1"/>
      <protection/>
    </xf>
    <xf numFmtId="41" fontId="7" fillId="0" borderId="25" xfId="131" applyNumberFormat="1" applyFont="1" applyBorder="1" applyAlignment="1">
      <alignment horizontal="right" vertical="center"/>
      <protection/>
    </xf>
    <xf numFmtId="41" fontId="7" fillId="0" borderId="0" xfId="131" applyNumberFormat="1" applyFont="1" applyBorder="1" applyAlignment="1">
      <alignment horizontal="right" vertical="center"/>
      <protection/>
    </xf>
    <xf numFmtId="41" fontId="7" fillId="0" borderId="0" xfId="131" applyNumberFormat="1" applyFont="1" applyFill="1" applyBorder="1" applyAlignment="1">
      <alignment horizontal="right" vertical="center"/>
      <protection/>
    </xf>
    <xf numFmtId="0" fontId="4" fillId="0" borderId="0" xfId="129" applyFont="1" applyAlignment="1">
      <alignment horizontal="left" vertical="center"/>
      <protection/>
    </xf>
    <xf numFmtId="49" fontId="10" fillId="0" borderId="0" xfId="129" applyNumberFormat="1" applyFont="1" applyAlignment="1">
      <alignment horizontal="center" vertical="center"/>
      <protection/>
    </xf>
    <xf numFmtId="49" fontId="10" fillId="0" borderId="0" xfId="129" applyNumberFormat="1" applyFont="1" applyAlignment="1">
      <alignment vertical="center"/>
      <protection/>
    </xf>
    <xf numFmtId="49" fontId="10" fillId="0" borderId="0" xfId="0" applyNumberFormat="1" applyFont="1" applyAlignment="1">
      <alignment vertical="center"/>
    </xf>
    <xf numFmtId="49" fontId="10" fillId="0" borderId="0" xfId="0" applyNumberFormat="1" applyFont="1" applyFill="1" applyAlignment="1">
      <alignment vertical="center"/>
    </xf>
    <xf numFmtId="0" fontId="22" fillId="0" borderId="0" xfId="0" applyFont="1" applyAlignment="1">
      <alignment vertical="center"/>
    </xf>
    <xf numFmtId="0" fontId="7" fillId="0" borderId="0" xfId="127" applyFont="1" applyAlignment="1">
      <alignment horizontal="left" vertical="center"/>
      <protection/>
    </xf>
    <xf numFmtId="0" fontId="7" fillId="0" borderId="14" xfId="128" applyFont="1" applyBorder="1" applyAlignment="1">
      <alignment horizontal="left" vertical="center"/>
      <protection/>
    </xf>
    <xf numFmtId="0" fontId="7" fillId="0" borderId="14" xfId="128" applyFont="1" applyBorder="1" applyAlignment="1" applyProtection="1">
      <alignment horizontal="left" vertical="center"/>
      <protection locked="0"/>
    </xf>
    <xf numFmtId="0" fontId="7" fillId="0" borderId="13" xfId="128" applyFont="1" applyBorder="1" applyAlignment="1" applyProtection="1">
      <alignment horizontal="left" vertical="center"/>
      <protection locked="0"/>
    </xf>
    <xf numFmtId="0" fontId="17" fillId="0" borderId="12" xfId="130" applyFont="1" applyBorder="1" applyAlignment="1">
      <alignment horizontal="center" vertical="center" wrapText="1"/>
      <protection/>
    </xf>
    <xf numFmtId="0" fontId="7" fillId="0" borderId="0" xfId="130" applyFont="1" applyAlignment="1">
      <alignment horizontal="center" vertical="center"/>
      <protection/>
    </xf>
    <xf numFmtId="0" fontId="7" fillId="0" borderId="0" xfId="130" applyFont="1" applyAlignment="1">
      <alignment vertical="center"/>
      <protection/>
    </xf>
    <xf numFmtId="0" fontId="7" fillId="0" borderId="0" xfId="130" applyFont="1" applyAlignment="1">
      <alignment horizontal="right" vertical="center"/>
      <protection/>
    </xf>
    <xf numFmtId="0" fontId="7" fillId="0" borderId="11" xfId="130" applyFont="1" applyBorder="1" applyAlignment="1">
      <alignment horizontal="center" vertical="center"/>
      <protection/>
    </xf>
    <xf numFmtId="0" fontId="7" fillId="0" borderId="11" xfId="130" applyFont="1" applyBorder="1" applyAlignment="1">
      <alignment vertical="center"/>
      <protection/>
    </xf>
    <xf numFmtId="0" fontId="7" fillId="0" borderId="11" xfId="130" applyFont="1" applyBorder="1" applyAlignment="1">
      <alignment horizontal="right" vertical="center"/>
      <protection/>
    </xf>
    <xf numFmtId="49" fontId="7" fillId="0" borderId="14" xfId="130" applyNumberFormat="1" applyFont="1" applyBorder="1" applyAlignment="1">
      <alignment horizontal="left" vertical="center"/>
      <protection/>
    </xf>
    <xf numFmtId="49" fontId="7" fillId="0" borderId="14" xfId="131" applyNumberFormat="1" applyFont="1" applyBorder="1" applyAlignment="1">
      <alignment horizontal="left" vertical="center"/>
      <protection/>
    </xf>
    <xf numFmtId="49" fontId="7" fillId="0" borderId="14" xfId="131" applyNumberFormat="1" applyFont="1" applyBorder="1" applyAlignment="1">
      <alignment horizontal="left" vertical="center" wrapText="1"/>
      <protection/>
    </xf>
    <xf numFmtId="49" fontId="7" fillId="0" borderId="13" xfId="131" applyNumberFormat="1" applyFont="1" applyBorder="1" applyAlignment="1">
      <alignment horizontal="left" vertical="center"/>
      <protection/>
    </xf>
    <xf numFmtId="0" fontId="20" fillId="0" borderId="0" xfId="133" applyFont="1" applyFill="1" applyAlignment="1">
      <alignment vertical="center"/>
      <protection/>
    </xf>
    <xf numFmtId="0" fontId="20" fillId="0" borderId="0" xfId="0" applyFont="1" applyFill="1" applyBorder="1" applyAlignment="1">
      <alignment vertical="center"/>
    </xf>
    <xf numFmtId="41" fontId="7" fillId="0" borderId="0" xfId="134" applyNumberFormat="1" applyFont="1" applyBorder="1" applyAlignment="1">
      <alignment horizontal="right" vertical="center"/>
    </xf>
    <xf numFmtId="0" fontId="7" fillId="0" borderId="0" xfId="126" applyFont="1" applyFill="1" applyAlignment="1">
      <alignment horizontal="center" vertical="center"/>
      <protection/>
    </xf>
    <xf numFmtId="0" fontId="8" fillId="0" borderId="0" xfId="126" applyFont="1" applyFill="1" applyAlignment="1">
      <alignment horizontal="center" vertical="center" wrapText="1"/>
      <protection/>
    </xf>
    <xf numFmtId="0" fontId="10" fillId="0" borderId="11" xfId="126" applyFont="1" applyFill="1" applyBorder="1" applyAlignment="1">
      <alignment horizontal="center" vertical="center"/>
      <protection/>
    </xf>
    <xf numFmtId="0" fontId="14" fillId="0" borderId="0" xfId="126" applyFont="1" applyFill="1" applyAlignment="1">
      <alignment horizontal="left" vertical="center"/>
      <protection/>
    </xf>
    <xf numFmtId="0" fontId="14" fillId="0" borderId="0" xfId="126" applyFont="1" applyFill="1" applyBorder="1" applyAlignment="1">
      <alignment horizontal="left" vertical="center"/>
      <protection/>
    </xf>
    <xf numFmtId="0" fontId="14" fillId="0" borderId="26" xfId="126" applyFont="1" applyFill="1" applyBorder="1" applyAlignment="1">
      <alignment horizontal="center" vertical="center"/>
      <protection/>
    </xf>
    <xf numFmtId="0" fontId="14" fillId="0" borderId="16" xfId="126" applyFont="1" applyFill="1" applyBorder="1" applyAlignment="1">
      <alignment horizontal="center" vertical="center"/>
      <protection/>
    </xf>
    <xf numFmtId="0" fontId="24" fillId="0" borderId="12" xfId="126" applyFont="1" applyFill="1" applyBorder="1" applyAlignment="1">
      <alignment horizontal="center" vertical="center" wrapText="1"/>
      <protection/>
    </xf>
    <xf numFmtId="0" fontId="24" fillId="0" borderId="27" xfId="126" applyFont="1" applyFill="1" applyBorder="1" applyAlignment="1">
      <alignment horizontal="center" vertical="center" wrapText="1"/>
      <protection/>
    </xf>
    <xf numFmtId="0" fontId="24" fillId="0" borderId="22" xfId="126" applyFont="1" applyFill="1" applyBorder="1" applyAlignment="1">
      <alignment horizontal="center" vertical="center" wrapText="1"/>
      <protection/>
    </xf>
    <xf numFmtId="0" fontId="14" fillId="0" borderId="0" xfId="126" applyFont="1" applyFill="1" applyBorder="1" applyAlignment="1">
      <alignment horizontal="center" vertical="center"/>
      <protection/>
    </xf>
    <xf numFmtId="0" fontId="14" fillId="0" borderId="2" xfId="126" applyFont="1" applyFill="1" applyBorder="1" applyAlignment="1">
      <alignment horizontal="center" vertical="center"/>
      <protection/>
    </xf>
    <xf numFmtId="0" fontId="14" fillId="0" borderId="25" xfId="126" applyFont="1" applyFill="1" applyBorder="1" applyAlignment="1">
      <alignment horizontal="center" vertical="center"/>
      <protection/>
    </xf>
    <xf numFmtId="0" fontId="14" fillId="0" borderId="0" xfId="126" applyFont="1" applyFill="1" applyAlignment="1">
      <alignment horizontal="center" vertical="center"/>
      <protection/>
    </xf>
    <xf numFmtId="176" fontId="12" fillId="0" borderId="11" xfId="126" applyNumberFormat="1" applyFont="1" applyFill="1" applyBorder="1" applyAlignment="1">
      <alignment horizontal="right" vertical="center"/>
      <protection/>
    </xf>
    <xf numFmtId="0" fontId="23" fillId="0" borderId="0" xfId="126" applyFont="1" applyFill="1" applyAlignment="1">
      <alignment horizontal="center" vertical="center"/>
      <protection/>
    </xf>
    <xf numFmtId="0" fontId="12" fillId="0" borderId="0" xfId="126" applyFont="1" applyAlignment="1">
      <alignment vertical="center" wrapText="1"/>
      <protection/>
    </xf>
    <xf numFmtId="0" fontId="17" fillId="0" borderId="12" xfId="126" applyFont="1" applyBorder="1" applyAlignment="1">
      <alignment horizontal="center" vertical="distributed"/>
      <protection/>
    </xf>
    <xf numFmtId="0" fontId="7" fillId="0" borderId="18" xfId="126" applyFont="1" applyBorder="1" applyAlignment="1">
      <alignment horizontal="center" vertical="distributed"/>
      <protection/>
    </xf>
    <xf numFmtId="0" fontId="7" fillId="0" borderId="0" xfId="126" applyFont="1" applyFill="1">
      <alignment/>
      <protection/>
    </xf>
    <xf numFmtId="0" fontId="10" fillId="0" borderId="14" xfId="126" applyFont="1" applyBorder="1" applyAlignment="1">
      <alignment horizontal="center" vertical="center"/>
      <protection/>
    </xf>
    <xf numFmtId="176" fontId="12" fillId="0" borderId="24" xfId="126" applyNumberFormat="1" applyFont="1" applyFill="1" applyBorder="1" applyAlignment="1">
      <alignment horizontal="right" vertical="center"/>
      <protection/>
    </xf>
    <xf numFmtId="176" fontId="12" fillId="0" borderId="0" xfId="132" applyNumberFormat="1" applyFont="1" applyBorder="1" applyAlignment="1">
      <alignment horizontal="right" vertical="center"/>
      <protection/>
    </xf>
    <xf numFmtId="176" fontId="12" fillId="0" borderId="0" xfId="132" applyNumberFormat="1" applyFont="1" applyFill="1" applyBorder="1" applyAlignment="1">
      <alignment horizontal="right" vertical="center"/>
      <protection/>
    </xf>
    <xf numFmtId="176" fontId="12" fillId="0" borderId="21" xfId="132" applyNumberFormat="1" applyFont="1" applyFill="1" applyBorder="1" applyAlignment="1">
      <alignment horizontal="right" vertical="center"/>
      <protection/>
    </xf>
    <xf numFmtId="176" fontId="12" fillId="0" borderId="21" xfId="132" applyNumberFormat="1" applyFont="1" applyBorder="1" applyAlignment="1">
      <alignment horizontal="right" vertical="center"/>
      <protection/>
    </xf>
    <xf numFmtId="176" fontId="12" fillId="0" borderId="11" xfId="132" applyNumberFormat="1" applyFont="1" applyBorder="1" applyAlignment="1">
      <alignment horizontal="right" vertical="center"/>
      <protection/>
    </xf>
    <xf numFmtId="41" fontId="7" fillId="0" borderId="11" xfId="131" applyNumberFormat="1" applyFont="1" applyBorder="1" applyAlignment="1">
      <alignment horizontal="right" vertical="center"/>
      <protection/>
    </xf>
    <xf numFmtId="0" fontId="7" fillId="0" borderId="0" xfId="130" applyFont="1" applyBorder="1" applyAlignment="1">
      <alignment horizontal="center" vertical="center"/>
      <protection/>
    </xf>
    <xf numFmtId="49" fontId="7" fillId="0" borderId="13" xfId="129" applyNumberFormat="1" applyFont="1" applyBorder="1" applyAlignment="1">
      <alignment horizontal="center" vertical="center" wrapText="1"/>
      <protection/>
    </xf>
    <xf numFmtId="49" fontId="7" fillId="0" borderId="17" xfId="129" applyNumberFormat="1" applyFont="1" applyBorder="1" applyAlignment="1">
      <alignment horizontal="center" vertical="center" wrapText="1"/>
      <protection/>
    </xf>
    <xf numFmtId="49" fontId="7" fillId="0" borderId="18" xfId="129" applyNumberFormat="1" applyFont="1" applyBorder="1" applyAlignment="1">
      <alignment horizontal="center" vertical="center" wrapText="1"/>
      <protection/>
    </xf>
    <xf numFmtId="49" fontId="7" fillId="0" borderId="19" xfId="0" applyNumberFormat="1" applyFont="1" applyBorder="1" applyAlignment="1">
      <alignment horizontal="center" vertical="center"/>
    </xf>
    <xf numFmtId="49" fontId="7" fillId="0" borderId="18" xfId="0" applyNumberFormat="1" applyFont="1" applyBorder="1" applyAlignment="1">
      <alignment horizontal="center" vertical="center" wrapText="1"/>
    </xf>
    <xf numFmtId="49" fontId="7" fillId="0" borderId="20" xfId="0" applyNumberFormat="1" applyFont="1" applyBorder="1" applyAlignment="1">
      <alignment horizontal="center" vertical="center"/>
    </xf>
    <xf numFmtId="49" fontId="7" fillId="0" borderId="0" xfId="129" applyNumberFormat="1" applyFont="1" applyFill="1" applyAlignment="1">
      <alignment horizontal="center" vertical="center"/>
      <protection/>
    </xf>
    <xf numFmtId="49" fontId="7" fillId="0" borderId="0" xfId="129" applyNumberFormat="1" applyFont="1" applyAlignment="1">
      <alignment horizontal="center" vertical="center"/>
      <protection/>
    </xf>
    <xf numFmtId="49" fontId="7" fillId="0" borderId="0" xfId="0" applyNumberFormat="1" applyFont="1" applyAlignment="1">
      <alignment vertical="center"/>
    </xf>
    <xf numFmtId="49" fontId="7" fillId="0" borderId="0" xfId="129" applyNumberFormat="1" applyFont="1" applyAlignment="1">
      <alignment vertical="center"/>
      <protection/>
    </xf>
    <xf numFmtId="3" fontId="7" fillId="0" borderId="0" xfId="129" applyNumberFormat="1" applyFont="1" applyBorder="1" applyAlignment="1">
      <alignment horizontal="right" vertical="center"/>
      <protection/>
    </xf>
    <xf numFmtId="3" fontId="7" fillId="0" borderId="0" xfId="129" applyNumberFormat="1" applyFont="1" applyBorder="1" applyAlignment="1">
      <alignment vertical="center"/>
      <protection/>
    </xf>
    <xf numFmtId="3" fontId="7" fillId="0" borderId="0" xfId="0" applyNumberFormat="1" applyFont="1" applyAlignment="1">
      <alignment vertical="center"/>
    </xf>
    <xf numFmtId="3" fontId="7" fillId="0" borderId="11" xfId="129" applyNumberFormat="1" applyFont="1" applyBorder="1" applyAlignment="1">
      <alignment horizontal="right" vertical="center"/>
      <protection/>
    </xf>
    <xf numFmtId="3" fontId="7" fillId="0" borderId="11" xfId="129" applyNumberFormat="1" applyFont="1" applyBorder="1" applyAlignment="1">
      <alignment vertical="center"/>
      <protection/>
    </xf>
    <xf numFmtId="3" fontId="7" fillId="0" borderId="11" xfId="0" applyNumberFormat="1" applyFont="1" applyBorder="1" applyAlignment="1">
      <alignment vertical="center"/>
    </xf>
    <xf numFmtId="0" fontId="8" fillId="0" borderId="0" xfId="130" applyFont="1" applyAlignment="1">
      <alignment vertical="center"/>
      <protection/>
    </xf>
    <xf numFmtId="0" fontId="7" fillId="0" borderId="16" xfId="126" applyFont="1" applyBorder="1" applyAlignment="1">
      <alignment horizontal="center" vertical="center" wrapText="1"/>
      <protection/>
    </xf>
    <xf numFmtId="0" fontId="7" fillId="0" borderId="2" xfId="126" applyFont="1" applyBorder="1" applyAlignment="1">
      <alignment horizontal="center" vertical="center"/>
      <protection/>
    </xf>
    <xf numFmtId="0" fontId="7" fillId="0" borderId="0" xfId="126" applyFont="1" applyBorder="1" applyAlignment="1">
      <alignment vertical="center"/>
      <protection/>
    </xf>
    <xf numFmtId="4" fontId="7" fillId="0" borderId="0" xfId="126" applyNumberFormat="1" applyFont="1" applyBorder="1" applyAlignment="1">
      <alignment horizontal="right" vertical="center"/>
      <protection/>
    </xf>
    <xf numFmtId="0" fontId="7" fillId="0" borderId="28" xfId="126" applyFont="1" applyBorder="1" applyAlignment="1">
      <alignment horizontal="center" vertical="center" wrapText="1"/>
      <protection/>
    </xf>
    <xf numFmtId="0" fontId="8" fillId="0" borderId="0" xfId="126" applyFont="1" applyAlignment="1">
      <alignment vertical="center"/>
      <protection/>
    </xf>
    <xf numFmtId="176" fontId="7" fillId="0" borderId="0" xfId="126" applyNumberFormat="1" applyFont="1" applyBorder="1" applyAlignment="1">
      <alignment horizontal="right" vertical="center" wrapText="1"/>
      <protection/>
    </xf>
    <xf numFmtId="3" fontId="7" fillId="0" borderId="0" xfId="126" applyNumberFormat="1" applyFont="1" applyBorder="1" applyAlignment="1">
      <alignment horizontal="right" vertical="center" wrapText="1"/>
      <protection/>
    </xf>
    <xf numFmtId="3" fontId="7" fillId="0" borderId="0" xfId="126" applyNumberFormat="1" applyFont="1" applyBorder="1" applyAlignment="1">
      <alignment horizontal="right" vertical="center" wrapText="1"/>
      <protection/>
    </xf>
    <xf numFmtId="3" fontId="7" fillId="0" borderId="11" xfId="126" applyNumberFormat="1" applyFont="1" applyBorder="1" applyAlignment="1">
      <alignment horizontal="right" vertical="center" wrapText="1"/>
      <protection/>
    </xf>
    <xf numFmtId="0" fontId="7" fillId="0" borderId="26" xfId="126" applyFont="1" applyBorder="1" applyAlignment="1">
      <alignment horizontal="center" vertical="center" wrapText="1"/>
      <protection/>
    </xf>
    <xf numFmtId="3" fontId="7" fillId="0" borderId="11" xfId="126" applyNumberFormat="1" applyFont="1" applyBorder="1" applyAlignment="1">
      <alignment horizontal="right" vertical="center" wrapText="1"/>
      <protection/>
    </xf>
    <xf numFmtId="176" fontId="7" fillId="0" borderId="0" xfId="126" applyNumberFormat="1" applyFont="1" applyBorder="1" applyAlignment="1">
      <alignment horizontal="right" vertical="center" wrapText="1"/>
      <protection/>
    </xf>
    <xf numFmtId="3" fontId="7" fillId="0" borderId="0" xfId="126" applyNumberFormat="1" applyFont="1" applyAlignment="1">
      <alignment horizontal="center" vertical="center"/>
      <protection/>
    </xf>
    <xf numFmtId="179" fontId="7" fillId="0" borderId="11" xfId="126" applyNumberFormat="1" applyFont="1" applyBorder="1" applyAlignment="1">
      <alignment horizontal="right" vertical="center"/>
      <protection/>
    </xf>
    <xf numFmtId="0" fontId="12" fillId="0" borderId="19" xfId="126" applyFont="1" applyBorder="1" applyAlignment="1">
      <alignment horizontal="center" vertical="center" wrapText="1"/>
      <protection/>
    </xf>
    <xf numFmtId="176" fontId="7" fillId="0" borderId="0" xfId="109" applyNumberFormat="1" applyFont="1" applyFill="1" applyBorder="1" applyAlignment="1">
      <alignment horizontal="right" vertical="center"/>
      <protection/>
    </xf>
    <xf numFmtId="0" fontId="17" fillId="0" borderId="26" xfId="126" applyFont="1" applyBorder="1" applyAlignment="1">
      <alignment horizontal="center" vertical="center"/>
      <protection/>
    </xf>
    <xf numFmtId="0" fontId="7" fillId="0" borderId="0" xfId="126" applyFont="1" applyBorder="1" applyAlignment="1">
      <alignment horizontal="center" vertical="center" wrapText="1"/>
      <protection/>
    </xf>
    <xf numFmtId="0" fontId="17" fillId="0" borderId="14" xfId="126" applyFont="1" applyBorder="1" applyAlignment="1">
      <alignment horizontal="center" vertical="center" wrapText="1"/>
      <protection/>
    </xf>
    <xf numFmtId="0" fontId="17" fillId="0" borderId="16" xfId="126" applyFont="1" applyBorder="1" applyAlignment="1">
      <alignment horizontal="center" vertical="center" wrapText="1"/>
      <protection/>
    </xf>
    <xf numFmtId="41" fontId="7" fillId="0" borderId="11" xfId="134" applyNumberFormat="1" applyFont="1" applyBorder="1" applyAlignment="1">
      <alignment horizontal="right" vertical="center"/>
    </xf>
    <xf numFmtId="41" fontId="7" fillId="0" borderId="25" xfId="131" applyNumberFormat="1" applyFont="1" applyFill="1" applyBorder="1" applyAlignment="1">
      <alignment horizontal="right" vertical="center"/>
      <protection/>
    </xf>
    <xf numFmtId="41" fontId="7" fillId="0" borderId="20" xfId="131" applyNumberFormat="1" applyFont="1" applyFill="1" applyBorder="1" applyAlignment="1">
      <alignment horizontal="right" vertical="center"/>
      <protection/>
    </xf>
    <xf numFmtId="41" fontId="7" fillId="0" borderId="11" xfId="131" applyNumberFormat="1" applyFont="1" applyFill="1" applyBorder="1" applyAlignment="1">
      <alignment horizontal="right" vertical="center"/>
      <protection/>
    </xf>
    <xf numFmtId="0" fontId="17" fillId="0" borderId="2" xfId="126" applyFont="1" applyBorder="1" applyAlignment="1">
      <alignment horizontal="center" vertical="distributed"/>
      <protection/>
    </xf>
    <xf numFmtId="176" fontId="20" fillId="0" borderId="11" xfId="126" applyNumberFormat="1" applyFont="1" applyBorder="1" applyAlignment="1">
      <alignment horizontal="right" vertical="center"/>
      <protection/>
    </xf>
    <xf numFmtId="0" fontId="7" fillId="0" borderId="19" xfId="126" applyFont="1" applyBorder="1" applyAlignment="1">
      <alignment horizontal="center" vertical="distributed"/>
      <protection/>
    </xf>
    <xf numFmtId="0" fontId="21" fillId="0" borderId="11" xfId="126" applyFont="1" applyBorder="1" applyAlignment="1">
      <alignment horizontal="center" vertical="center" wrapText="1"/>
      <protection/>
    </xf>
    <xf numFmtId="0" fontId="17" fillId="0" borderId="16" xfId="126" applyFont="1" applyBorder="1" applyAlignment="1">
      <alignment horizontal="center" vertical="distributed"/>
      <protection/>
    </xf>
    <xf numFmtId="0" fontId="21" fillId="0" borderId="14" xfId="126" applyFont="1" applyBorder="1" applyAlignment="1">
      <alignment horizontal="center" vertical="center" wrapText="1"/>
      <protection/>
    </xf>
    <xf numFmtId="0" fontId="21" fillId="0" borderId="13" xfId="126" applyFont="1" applyBorder="1" applyAlignment="1">
      <alignment horizontal="center" vertical="center" wrapText="1"/>
      <protection/>
    </xf>
    <xf numFmtId="0" fontId="8" fillId="0" borderId="0" xfId="126" applyFont="1" applyBorder="1" applyAlignment="1">
      <alignment horizontal="center" vertical="center"/>
      <protection/>
    </xf>
    <xf numFmtId="0" fontId="20" fillId="0" borderId="0" xfId="126" applyFont="1" applyBorder="1" applyAlignment="1">
      <alignment horizontal="center" vertical="center"/>
      <protection/>
    </xf>
    <xf numFmtId="3" fontId="7" fillId="0" borderId="29" xfId="126" applyNumberFormat="1" applyFont="1" applyBorder="1" applyAlignment="1">
      <alignment horizontal="right" vertical="center"/>
      <protection/>
    </xf>
    <xf numFmtId="3" fontId="7" fillId="0" borderId="30" xfId="126" applyNumberFormat="1" applyFont="1" applyBorder="1" applyAlignment="1">
      <alignment horizontal="right" vertical="center"/>
      <protection/>
    </xf>
    <xf numFmtId="3" fontId="7" fillId="0" borderId="21" xfId="126" applyNumberFormat="1" applyFont="1" applyBorder="1" applyAlignment="1">
      <alignment horizontal="right" vertical="center"/>
      <protection/>
    </xf>
    <xf numFmtId="3" fontId="7" fillId="0" borderId="0" xfId="126" applyNumberFormat="1" applyFont="1" applyBorder="1" applyAlignment="1">
      <alignment horizontal="right" vertical="center"/>
      <protection/>
    </xf>
    <xf numFmtId="3" fontId="7" fillId="0" borderId="24" xfId="126" applyNumberFormat="1" applyFont="1" applyBorder="1" applyAlignment="1">
      <alignment horizontal="right" vertical="center"/>
      <protection/>
    </xf>
    <xf numFmtId="3" fontId="7" fillId="0" borderId="11" xfId="126" applyNumberFormat="1" applyFont="1" applyBorder="1" applyAlignment="1">
      <alignment horizontal="right" vertical="center"/>
      <protection/>
    </xf>
    <xf numFmtId="0" fontId="7" fillId="0" borderId="0" xfId="126" applyFont="1" applyAlignment="1">
      <alignment horizontal="center" vertical="center" wrapText="1"/>
      <protection/>
    </xf>
    <xf numFmtId="0" fontId="8" fillId="0" borderId="0" xfId="126" applyFont="1" applyAlignment="1">
      <alignment vertical="center" wrapText="1"/>
      <protection/>
    </xf>
    <xf numFmtId="3" fontId="7" fillId="0" borderId="0" xfId="126" applyNumberFormat="1" applyFont="1" applyAlignment="1">
      <alignment horizontal="right" vertical="center"/>
      <protection/>
    </xf>
    <xf numFmtId="0" fontId="7" fillId="0" borderId="0" xfId="0" applyFont="1" applyBorder="1" applyAlignment="1">
      <alignment horizontal="center" vertical="center"/>
    </xf>
    <xf numFmtId="3" fontId="7" fillId="0" borderId="0" xfId="0" applyNumberFormat="1" applyFont="1" applyAlignment="1">
      <alignment horizontal="right" vertical="center"/>
    </xf>
    <xf numFmtId="3" fontId="7" fillId="0" borderId="11" xfId="0" applyNumberFormat="1" applyFont="1" applyBorder="1" applyAlignment="1">
      <alignment horizontal="right" vertical="center"/>
    </xf>
    <xf numFmtId="3" fontId="7" fillId="0" borderId="11" xfId="0" applyNumberFormat="1" applyFont="1" applyFill="1" applyBorder="1" applyAlignment="1">
      <alignment horizontal="right" vertical="center"/>
    </xf>
    <xf numFmtId="0" fontId="7" fillId="0" borderId="0" xfId="0" applyFont="1" applyBorder="1" applyAlignment="1">
      <alignment horizontal="right" vertical="center"/>
    </xf>
    <xf numFmtId="0" fontId="8" fillId="0" borderId="0" xfId="0" applyFont="1" applyAlignment="1">
      <alignment vertical="center"/>
    </xf>
    <xf numFmtId="0" fontId="7" fillId="0" borderId="0" xfId="124" applyFont="1" applyAlignment="1">
      <alignment horizontal="center" vertical="center"/>
      <protection/>
    </xf>
    <xf numFmtId="0" fontId="7" fillId="0" borderId="19" xfId="124" applyFont="1" applyBorder="1" applyAlignment="1">
      <alignment horizontal="center" vertical="center" wrapText="1"/>
      <protection/>
    </xf>
    <xf numFmtId="0" fontId="7" fillId="0" borderId="18" xfId="124" applyFont="1" applyBorder="1" applyAlignment="1">
      <alignment horizontal="center" vertical="center" wrapText="1"/>
      <protection/>
    </xf>
    <xf numFmtId="0" fontId="7" fillId="0" borderId="20" xfId="124" applyFont="1" applyBorder="1" applyAlignment="1">
      <alignment horizontal="center" vertical="center" wrapText="1"/>
      <protection/>
    </xf>
    <xf numFmtId="3" fontId="7" fillId="0" borderId="0" xfId="0" applyNumberFormat="1" applyFont="1" applyBorder="1" applyAlignment="1">
      <alignment horizontal="right" vertical="center"/>
    </xf>
    <xf numFmtId="3" fontId="7" fillId="0" borderId="0" xfId="0" applyNumberFormat="1" applyFont="1" applyFill="1" applyBorder="1" applyAlignment="1">
      <alignment horizontal="right" vertical="center"/>
    </xf>
    <xf numFmtId="3" fontId="7" fillId="0" borderId="24" xfId="142" applyNumberFormat="1" applyFont="1" applyBorder="1" applyAlignment="1" applyProtection="1">
      <alignment horizontal="right" vertical="center"/>
      <protection/>
    </xf>
    <xf numFmtId="3" fontId="7" fillId="0" borderId="11" xfId="142" applyNumberFormat="1" applyFont="1" applyBorder="1" applyAlignment="1" applyProtection="1">
      <alignment horizontal="right" vertical="center"/>
      <protection/>
    </xf>
    <xf numFmtId="0" fontId="7" fillId="0" borderId="17" xfId="124" applyFont="1" applyBorder="1" applyAlignment="1">
      <alignment horizontal="center" vertical="center" wrapText="1"/>
      <protection/>
    </xf>
    <xf numFmtId="0" fontId="7" fillId="0" borderId="0" xfId="124" applyFont="1" applyBorder="1" applyAlignment="1">
      <alignment horizontal="center" vertical="center"/>
      <protection/>
    </xf>
    <xf numFmtId="0" fontId="7" fillId="0" borderId="12" xfId="124" applyFont="1" applyBorder="1" applyAlignment="1">
      <alignment horizontal="center" vertical="center" wrapText="1"/>
      <protection/>
    </xf>
    <xf numFmtId="179" fontId="7" fillId="0" borderId="21" xfId="126" applyNumberFormat="1" applyFont="1" applyBorder="1" applyAlignment="1">
      <alignment horizontal="right" vertical="center"/>
      <protection/>
    </xf>
    <xf numFmtId="179" fontId="20" fillId="0" borderId="0" xfId="126" applyNumberFormat="1" applyFont="1" applyBorder="1" applyAlignment="1">
      <alignment horizontal="right" vertical="center"/>
      <protection/>
    </xf>
    <xf numFmtId="179" fontId="20" fillId="0" borderId="11" xfId="126" applyNumberFormat="1" applyFont="1" applyBorder="1" applyAlignment="1">
      <alignment horizontal="right" vertical="center"/>
      <protection/>
    </xf>
    <xf numFmtId="0" fontId="32" fillId="0" borderId="0" xfId="126" applyFont="1" applyAlignment="1">
      <alignment horizontal="center" vertical="center"/>
      <protection/>
    </xf>
    <xf numFmtId="179" fontId="20" fillId="0" borderId="11" xfId="134" applyNumberFormat="1" applyFont="1" applyBorder="1" applyAlignment="1">
      <alignment horizontal="right" vertical="center"/>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20" xfId="0" applyFont="1" applyBorder="1" applyAlignment="1">
      <alignment horizontal="center" vertical="center" wrapText="1"/>
    </xf>
    <xf numFmtId="181" fontId="7" fillId="0" borderId="0" xfId="126" applyNumberFormat="1" applyFont="1" applyBorder="1" applyAlignment="1">
      <alignment horizontal="right" vertical="center"/>
      <protection/>
    </xf>
    <xf numFmtId="0" fontId="10" fillId="0" borderId="19" xfId="0" applyFont="1" applyBorder="1" applyAlignment="1">
      <alignment horizontal="center" vertical="center" wrapText="1"/>
    </xf>
    <xf numFmtId="0" fontId="7" fillId="0" borderId="31" xfId="126" applyFont="1" applyBorder="1" applyAlignment="1">
      <alignment vertical="center" wrapText="1"/>
      <protection/>
    </xf>
    <xf numFmtId="0" fontId="7" fillId="0" borderId="27" xfId="124" applyFont="1" applyBorder="1" applyAlignment="1">
      <alignment horizontal="center" vertical="center" wrapText="1"/>
      <protection/>
    </xf>
    <xf numFmtId="0" fontId="7" fillId="0" borderId="0" xfId="124" applyFont="1">
      <alignment/>
      <protection/>
    </xf>
    <xf numFmtId="176" fontId="20" fillId="0" borderId="30" xfId="126" applyNumberFormat="1" applyFont="1" applyBorder="1" applyAlignment="1">
      <alignment vertical="center"/>
      <protection/>
    </xf>
    <xf numFmtId="176" fontId="20" fillId="0" borderId="30" xfId="126" applyNumberFormat="1" applyFont="1" applyBorder="1" applyAlignment="1">
      <alignment horizontal="right" vertical="center"/>
      <protection/>
    </xf>
    <xf numFmtId="0" fontId="10" fillId="0" borderId="27" xfId="126" applyFont="1" applyBorder="1" applyAlignment="1">
      <alignment horizontal="center" vertical="center"/>
      <protection/>
    </xf>
    <xf numFmtId="0" fontId="14" fillId="0" borderId="16" xfId="126" applyFont="1" applyFill="1" applyBorder="1" applyAlignment="1">
      <alignment horizontal="center" vertical="center" wrapText="1"/>
      <protection/>
    </xf>
    <xf numFmtId="0" fontId="10" fillId="0" borderId="18" xfId="126" applyFont="1" applyBorder="1" applyAlignment="1">
      <alignment horizontal="center" vertical="center" wrapText="1"/>
      <protection/>
    </xf>
    <xf numFmtId="0" fontId="10" fillId="0" borderId="17" xfId="126" applyFont="1" applyBorder="1" applyAlignment="1">
      <alignment horizontal="center" vertical="center" wrapText="1"/>
      <protection/>
    </xf>
    <xf numFmtId="0" fontId="10" fillId="0" borderId="19" xfId="126" applyFont="1" applyBorder="1" applyAlignment="1">
      <alignment horizontal="center" vertical="center" wrapText="1"/>
      <protection/>
    </xf>
    <xf numFmtId="0" fontId="7" fillId="0" borderId="14" xfId="126" applyFont="1" applyBorder="1" applyAlignment="1">
      <alignment horizontal="center" vertical="center" wrapText="1"/>
      <protection/>
    </xf>
    <xf numFmtId="0" fontId="7" fillId="0" borderId="16" xfId="126" applyFont="1" applyBorder="1" applyAlignment="1">
      <alignment horizontal="center" vertical="center"/>
      <protection/>
    </xf>
    <xf numFmtId="0" fontId="7" fillId="0" borderId="27" xfId="126" applyFont="1" applyBorder="1" applyAlignment="1">
      <alignment horizontal="center" vertical="center"/>
      <protection/>
    </xf>
    <xf numFmtId="0" fontId="7" fillId="0" borderId="0" xfId="129" applyFont="1" applyAlignment="1">
      <alignment horizontal="left" vertical="center"/>
      <protection/>
    </xf>
    <xf numFmtId="0" fontId="7" fillId="0" borderId="0" xfId="129" applyFont="1" applyBorder="1" applyAlignment="1">
      <alignment horizontal="center" vertical="center"/>
      <protection/>
    </xf>
    <xf numFmtId="0" fontId="7" fillId="0" borderId="0" xfId="129" applyFont="1" applyBorder="1" applyAlignment="1">
      <alignment vertical="center"/>
      <protection/>
    </xf>
    <xf numFmtId="49" fontId="7" fillId="0" borderId="26" xfId="129" applyNumberFormat="1" applyFont="1" applyBorder="1" applyAlignment="1">
      <alignment horizontal="center" vertical="center"/>
      <protection/>
    </xf>
    <xf numFmtId="49" fontId="7" fillId="0" borderId="16" xfId="129" applyNumberFormat="1" applyFont="1" applyBorder="1" applyAlignment="1">
      <alignment horizontal="center" vertical="center"/>
      <protection/>
    </xf>
    <xf numFmtId="49" fontId="7" fillId="0" borderId="16" xfId="0" applyNumberFormat="1" applyFont="1" applyBorder="1" applyAlignment="1">
      <alignment horizontal="center" vertical="center"/>
    </xf>
    <xf numFmtId="49" fontId="7" fillId="0" borderId="27" xfId="0" applyNumberFormat="1" applyFont="1" applyBorder="1" applyAlignment="1">
      <alignment horizontal="center" vertical="center"/>
    </xf>
    <xf numFmtId="49" fontId="7" fillId="0" borderId="12" xfId="0" applyNumberFormat="1" applyFont="1" applyBorder="1" applyAlignment="1">
      <alignment horizontal="center" vertical="center" wrapText="1"/>
    </xf>
    <xf numFmtId="49" fontId="7" fillId="0" borderId="22" xfId="0" applyNumberFormat="1" applyFont="1" applyBorder="1" applyAlignment="1">
      <alignment horizontal="center" vertical="center"/>
    </xf>
    <xf numFmtId="0" fontId="7" fillId="0" borderId="14" xfId="129" applyFont="1" applyBorder="1" applyAlignment="1">
      <alignment horizontal="center" vertical="center" wrapText="1"/>
      <protection/>
    </xf>
    <xf numFmtId="0" fontId="7" fillId="0" borderId="13" xfId="129" applyFont="1" applyBorder="1" applyAlignment="1">
      <alignment horizontal="center" vertical="center" wrapText="1"/>
      <protection/>
    </xf>
    <xf numFmtId="49" fontId="7" fillId="0" borderId="0" xfId="129" applyNumberFormat="1" applyFont="1" applyFill="1" applyAlignment="1">
      <alignment vertical="center"/>
      <protection/>
    </xf>
    <xf numFmtId="49" fontId="17" fillId="0" borderId="12" xfId="129" applyNumberFormat="1" applyFont="1" applyBorder="1" applyAlignment="1">
      <alignment horizontal="center" vertical="center" wrapText="1"/>
      <protection/>
    </xf>
    <xf numFmtId="0" fontId="7" fillId="0" borderId="32" xfId="128" applyFont="1" applyBorder="1" applyAlignment="1">
      <alignment horizontal="center" vertical="center"/>
      <protection/>
    </xf>
    <xf numFmtId="0" fontId="7" fillId="0" borderId="32" xfId="128" applyFont="1" applyBorder="1" applyAlignment="1">
      <alignment horizontal="centerContinuous" vertical="center"/>
      <protection/>
    </xf>
    <xf numFmtId="0" fontId="7" fillId="0" borderId="33" xfId="128" applyFont="1" applyBorder="1" applyAlignment="1">
      <alignment horizontal="center" vertical="center"/>
      <protection/>
    </xf>
    <xf numFmtId="0" fontId="7" fillId="0" borderId="0" xfId="128" applyFont="1" applyBorder="1" applyAlignment="1" quotePrefix="1">
      <alignment horizontal="left" vertical="center"/>
      <protection/>
    </xf>
    <xf numFmtId="49" fontId="28" fillId="0" borderId="0" xfId="0" applyNumberFormat="1" applyFont="1" applyFill="1" applyBorder="1" applyAlignment="1">
      <alignment vertical="center"/>
    </xf>
    <xf numFmtId="0" fontId="7" fillId="0" borderId="0" xfId="128" applyFont="1" applyBorder="1" applyAlignment="1" applyProtection="1">
      <alignment horizontal="left" vertical="center"/>
      <protection locked="0"/>
    </xf>
    <xf numFmtId="0" fontId="7" fillId="0" borderId="11" xfId="128" applyFont="1" applyBorder="1" applyAlignment="1" applyProtection="1">
      <alignment horizontal="left" vertical="center"/>
      <protection locked="0"/>
    </xf>
    <xf numFmtId="0" fontId="7" fillId="0" borderId="0" xfId="130" applyFont="1" applyBorder="1" applyAlignment="1">
      <alignment horizontal="right" vertical="center"/>
      <protection/>
    </xf>
    <xf numFmtId="0" fontId="7" fillId="0" borderId="12" xfId="130" applyFont="1" applyBorder="1" applyAlignment="1">
      <alignment horizontal="center" vertical="center"/>
      <protection/>
    </xf>
    <xf numFmtId="49" fontId="7" fillId="0" borderId="0" xfId="125" applyNumberFormat="1" applyFont="1" applyAlignment="1">
      <alignment horizontal="right" vertical="center" indent="1"/>
      <protection/>
    </xf>
    <xf numFmtId="49" fontId="7" fillId="0" borderId="11" xfId="125" applyNumberFormat="1" applyFont="1" applyBorder="1" applyAlignment="1">
      <alignment horizontal="right" vertical="center" indent="1"/>
      <protection/>
    </xf>
    <xf numFmtId="0" fontId="20" fillId="0" borderId="0" xfId="0" applyFont="1" applyFill="1" applyAlignment="1">
      <alignment horizontal="left" vertical="center"/>
    </xf>
    <xf numFmtId="0" fontId="7" fillId="0" borderId="12" xfId="130" applyFont="1" applyBorder="1" applyAlignment="1">
      <alignment horizontal="center" vertical="center" wrapText="1"/>
      <protection/>
    </xf>
    <xf numFmtId="0" fontId="7" fillId="0" borderId="27" xfId="130" applyFont="1" applyBorder="1" applyAlignment="1">
      <alignment horizontal="center" vertical="center"/>
      <protection/>
    </xf>
    <xf numFmtId="0" fontId="7" fillId="0" borderId="27" xfId="130" applyFont="1" applyBorder="1" applyAlignment="1">
      <alignment horizontal="center" vertical="center" wrapText="1"/>
      <protection/>
    </xf>
    <xf numFmtId="0" fontId="7" fillId="0" borderId="22" xfId="130" applyFont="1" applyBorder="1" applyAlignment="1">
      <alignment horizontal="center" vertical="center"/>
      <protection/>
    </xf>
    <xf numFmtId="0" fontId="10" fillId="0" borderId="12" xfId="126" applyFont="1" applyBorder="1" applyAlignment="1">
      <alignment horizontal="center" vertical="center"/>
      <protection/>
    </xf>
    <xf numFmtId="0" fontId="12" fillId="0" borderId="0" xfId="126" applyFont="1" applyFill="1" applyAlignment="1">
      <alignment horizontal="left" vertical="center"/>
      <protection/>
    </xf>
    <xf numFmtId="0" fontId="12" fillId="0" borderId="0" xfId="126" applyFont="1" applyFill="1" applyAlignment="1">
      <alignment horizontal="center" vertical="center"/>
      <protection/>
    </xf>
    <xf numFmtId="0" fontId="12" fillId="0" borderId="0" xfId="126" applyFont="1" applyFill="1" applyBorder="1" applyAlignment="1">
      <alignment vertical="center"/>
      <protection/>
    </xf>
    <xf numFmtId="176" fontId="12" fillId="0" borderId="0" xfId="0" applyNumberFormat="1" applyFont="1" applyBorder="1" applyAlignment="1">
      <alignment horizontal="right" vertical="center"/>
    </xf>
    <xf numFmtId="176" fontId="12" fillId="0" borderId="0" xfId="126" applyNumberFormat="1" applyFont="1" applyFill="1">
      <alignment/>
      <protection/>
    </xf>
    <xf numFmtId="0" fontId="12" fillId="0" borderId="0" xfId="126" applyFont="1" applyFill="1">
      <alignment/>
      <protection/>
    </xf>
    <xf numFmtId="0" fontId="7" fillId="0" borderId="0" xfId="129" applyFont="1" applyFill="1" applyAlignment="1">
      <alignment horizontal="left" vertical="center"/>
      <protection/>
    </xf>
    <xf numFmtId="0" fontId="14" fillId="0" borderId="12" xfId="126" applyFont="1" applyFill="1" applyBorder="1" applyAlignment="1">
      <alignment horizontal="center" vertical="center" wrapText="1"/>
      <protection/>
    </xf>
    <xf numFmtId="0" fontId="14" fillId="0" borderId="27" xfId="126" applyFont="1" applyFill="1" applyBorder="1" applyAlignment="1">
      <alignment horizontal="center" vertical="center" wrapText="1"/>
      <protection/>
    </xf>
    <xf numFmtId="0" fontId="14" fillId="0" borderId="22" xfId="126" applyFont="1" applyFill="1" applyBorder="1" applyAlignment="1">
      <alignment horizontal="center" vertical="center" wrapText="1"/>
      <protection/>
    </xf>
    <xf numFmtId="0" fontId="14" fillId="0" borderId="0" xfId="126" applyFont="1" applyFill="1" applyBorder="1" applyAlignment="1">
      <alignment vertical="center"/>
      <protection/>
    </xf>
    <xf numFmtId="0" fontId="14" fillId="0" borderId="0" xfId="126" applyFont="1" applyFill="1" applyBorder="1" applyAlignment="1">
      <alignment vertical="center" wrapText="1"/>
      <protection/>
    </xf>
    <xf numFmtId="0" fontId="14" fillId="0" borderId="11" xfId="126" applyFont="1" applyFill="1" applyBorder="1" applyAlignment="1">
      <alignment vertical="center" wrapText="1"/>
      <protection/>
    </xf>
    <xf numFmtId="0" fontId="19" fillId="0" borderId="18" xfId="126" applyFont="1" applyFill="1" applyBorder="1" applyAlignment="1">
      <alignment horizontal="center" vertical="top" wrapText="1"/>
      <protection/>
    </xf>
    <xf numFmtId="0" fontId="19" fillId="0" borderId="19" xfId="126" applyFont="1" applyFill="1" applyBorder="1" applyAlignment="1">
      <alignment horizontal="center" vertical="top" wrapText="1"/>
      <protection/>
    </xf>
    <xf numFmtId="0" fontId="19" fillId="0" borderId="20" xfId="126" applyFont="1" applyFill="1" applyBorder="1" applyAlignment="1">
      <alignment horizontal="center" vertical="top" wrapText="1"/>
      <protection/>
    </xf>
    <xf numFmtId="0" fontId="7" fillId="0" borderId="0" xfId="126" applyFont="1" applyBorder="1" applyAlignment="1">
      <alignment horizontal="right" vertical="center"/>
      <protection/>
    </xf>
    <xf numFmtId="0" fontId="7" fillId="0" borderId="12" xfId="126" applyFont="1" applyBorder="1" applyAlignment="1">
      <alignment horizontal="center" vertical="center" wrapText="1"/>
      <protection/>
    </xf>
    <xf numFmtId="0" fontId="7" fillId="0" borderId="27" xfId="126" applyFont="1" applyBorder="1" applyAlignment="1">
      <alignment horizontal="center" vertical="center" wrapText="1"/>
      <protection/>
    </xf>
    <xf numFmtId="0" fontId="7" fillId="0" borderId="34" xfId="126" applyFont="1" applyBorder="1" applyAlignment="1">
      <alignment horizontal="center" vertical="center" wrapText="1"/>
      <protection/>
    </xf>
    <xf numFmtId="0" fontId="7" fillId="0" borderId="14" xfId="126" applyFont="1" applyBorder="1" applyAlignment="1">
      <alignment horizontal="left" vertical="center" wrapText="1"/>
      <protection/>
    </xf>
    <xf numFmtId="0" fontId="7" fillId="0" borderId="14" xfId="126" applyFont="1" applyBorder="1" applyAlignment="1">
      <alignment vertical="center" wrapText="1"/>
      <protection/>
    </xf>
    <xf numFmtId="0" fontId="7" fillId="0" borderId="13" xfId="126" applyFont="1" applyBorder="1" applyAlignment="1">
      <alignment vertical="center" wrapText="1"/>
      <protection/>
    </xf>
    <xf numFmtId="176" fontId="7" fillId="0" borderId="0" xfId="126" applyNumberFormat="1" applyFont="1" applyBorder="1" applyAlignment="1">
      <alignment horizontal="left" vertical="center"/>
      <protection/>
    </xf>
    <xf numFmtId="0" fontId="10" fillId="0" borderId="20" xfId="126" applyFont="1" applyBorder="1" applyAlignment="1">
      <alignment horizontal="center" vertical="center" wrapText="1"/>
      <protection/>
    </xf>
    <xf numFmtId="0" fontId="7" fillId="0" borderId="0" xfId="126" applyFont="1" applyFill="1" applyAlignment="1">
      <alignment horizontal="right" vertical="center"/>
      <protection/>
    </xf>
    <xf numFmtId="0" fontId="7" fillId="0" borderId="2" xfId="126" applyFont="1" applyBorder="1" applyAlignment="1">
      <alignment horizontal="center" vertical="center" wrapText="1"/>
      <protection/>
    </xf>
    <xf numFmtId="0" fontId="7" fillId="0" borderId="16" xfId="124" applyFont="1" applyBorder="1" applyAlignment="1">
      <alignment horizontal="center" vertical="center" wrapText="1"/>
      <protection/>
    </xf>
    <xf numFmtId="0" fontId="7" fillId="0" borderId="12" xfId="126" applyFont="1" applyBorder="1" applyAlignment="1">
      <alignment horizontal="center" vertical="center"/>
      <protection/>
    </xf>
    <xf numFmtId="0" fontId="7" fillId="0" borderId="22" xfId="126" applyFont="1" applyBorder="1" applyAlignment="1">
      <alignment horizontal="center" vertical="center" wrapText="1"/>
      <protection/>
    </xf>
    <xf numFmtId="0" fontId="12" fillId="0" borderId="14" xfId="126" applyFont="1" applyBorder="1" applyAlignment="1">
      <alignment horizontal="left" vertical="center" wrapText="1"/>
      <protection/>
    </xf>
    <xf numFmtId="0" fontId="12" fillId="0" borderId="14" xfId="126" applyFont="1" applyBorder="1" applyAlignment="1">
      <alignment vertical="center" wrapText="1"/>
      <protection/>
    </xf>
    <xf numFmtId="0" fontId="12" fillId="0" borderId="13" xfId="126" applyFont="1" applyBorder="1" applyAlignment="1">
      <alignment vertical="center" wrapText="1"/>
      <protection/>
    </xf>
    <xf numFmtId="0" fontId="12" fillId="0" borderId="12" xfId="126" applyFont="1" applyBorder="1" applyAlignment="1">
      <alignment horizontal="center" vertical="center" wrapText="1"/>
      <protection/>
    </xf>
    <xf numFmtId="0" fontId="12" fillId="0" borderId="27" xfId="126" applyFont="1" applyBorder="1" applyAlignment="1">
      <alignment horizontal="center" vertical="center" wrapText="1"/>
      <protection/>
    </xf>
    <xf numFmtId="0" fontId="7" fillId="0" borderId="14" xfId="126" applyFont="1" applyBorder="1" applyAlignment="1">
      <alignment horizontal="center" vertical="center" wrapText="1"/>
      <protection/>
    </xf>
    <xf numFmtId="0" fontId="7" fillId="0" borderId="13" xfId="126" applyFont="1" applyBorder="1" applyAlignment="1">
      <alignment horizontal="center" vertical="center" wrapText="1"/>
      <protection/>
    </xf>
    <xf numFmtId="0" fontId="7" fillId="0" borderId="12" xfId="0" applyFont="1" applyBorder="1" applyAlignment="1">
      <alignment horizontal="center" vertical="center" wrapText="1"/>
    </xf>
    <xf numFmtId="0" fontId="12" fillId="0" borderId="0" xfId="126" applyFont="1" applyAlignment="1">
      <alignment vertical="center"/>
      <protection/>
    </xf>
    <xf numFmtId="0" fontId="7" fillId="0" borderId="34" xfId="126" applyFont="1" applyBorder="1" applyAlignment="1">
      <alignment horizontal="center" vertical="center"/>
      <protection/>
    </xf>
    <xf numFmtId="0" fontId="7" fillId="0" borderId="22" xfId="126" applyFont="1" applyBorder="1" applyAlignment="1">
      <alignment horizontal="center" vertical="center"/>
      <protection/>
    </xf>
    <xf numFmtId="0" fontId="12" fillId="0" borderId="16" xfId="126" applyFont="1" applyBorder="1" applyAlignment="1">
      <alignment horizontal="center" vertical="center" wrapText="1"/>
      <protection/>
    </xf>
    <xf numFmtId="0" fontId="12" fillId="0" borderId="20" xfId="126" applyFont="1" applyBorder="1" applyAlignment="1">
      <alignment horizontal="center" vertical="center" wrapText="1"/>
      <protection/>
    </xf>
    <xf numFmtId="0" fontId="7" fillId="0" borderId="26" xfId="126" applyFont="1" applyBorder="1" applyAlignment="1">
      <alignment horizontal="center" vertical="center"/>
      <protection/>
    </xf>
    <xf numFmtId="49" fontId="7" fillId="0" borderId="0" xfId="126" applyNumberFormat="1" applyFont="1" applyBorder="1" applyAlignment="1">
      <alignment horizontal="left" vertical="center"/>
      <protection/>
    </xf>
    <xf numFmtId="0" fontId="7" fillId="0" borderId="27" xfId="126" applyFont="1" applyBorder="1" applyAlignment="1">
      <alignment vertical="center" wrapText="1"/>
      <protection/>
    </xf>
    <xf numFmtId="0" fontId="20" fillId="0" borderId="14" xfId="126" applyFont="1" applyBorder="1" applyAlignment="1">
      <alignment horizontal="center" vertical="center" wrapText="1"/>
      <protection/>
    </xf>
    <xf numFmtId="0" fontId="7" fillId="0" borderId="19" xfId="126" applyFont="1" applyBorder="1" applyAlignment="1">
      <alignment horizontal="center" vertical="center"/>
      <protection/>
    </xf>
    <xf numFmtId="0" fontId="20" fillId="0" borderId="14" xfId="126" applyFont="1" applyBorder="1" applyAlignment="1">
      <alignment horizontal="center" vertical="center" wrapText="1"/>
      <protection/>
    </xf>
    <xf numFmtId="0" fontId="20" fillId="0" borderId="13" xfId="126" applyFont="1" applyBorder="1" applyAlignment="1">
      <alignment horizontal="center" vertical="center" wrapText="1"/>
      <protection/>
    </xf>
    <xf numFmtId="0" fontId="7" fillId="0" borderId="35" xfId="126" applyFont="1" applyBorder="1" applyAlignment="1">
      <alignment horizontal="center" vertical="center"/>
      <protection/>
    </xf>
    <xf numFmtId="0" fontId="7" fillId="0" borderId="36" xfId="126" applyFont="1" applyBorder="1" applyAlignment="1">
      <alignment horizontal="center" vertical="center"/>
      <protection/>
    </xf>
    <xf numFmtId="0" fontId="8" fillId="0" borderId="0" xfId="126" applyFont="1" applyFill="1" applyAlignment="1">
      <alignment horizontal="center" vertical="center"/>
      <protection/>
    </xf>
    <xf numFmtId="0" fontId="7" fillId="0" borderId="0" xfId="126" applyFont="1" applyFill="1" applyBorder="1" applyAlignment="1">
      <alignment horizontal="center" vertical="center"/>
      <protection/>
    </xf>
    <xf numFmtId="0" fontId="7" fillId="0" borderId="12" xfId="126" applyFont="1" applyFill="1" applyBorder="1" applyAlignment="1">
      <alignment horizontal="center" vertical="center" wrapText="1"/>
      <protection/>
    </xf>
    <xf numFmtId="0" fontId="7" fillId="0" borderId="12" xfId="126" applyFont="1" applyFill="1" applyBorder="1" applyAlignment="1">
      <alignment horizontal="center" vertical="center"/>
      <protection/>
    </xf>
    <xf numFmtId="0" fontId="7" fillId="0" borderId="27" xfId="126" applyFont="1" applyFill="1" applyBorder="1" applyAlignment="1">
      <alignment horizontal="center" vertical="center"/>
      <protection/>
    </xf>
    <xf numFmtId="0" fontId="7" fillId="0" borderId="16" xfId="126" applyFont="1" applyFill="1" applyBorder="1" applyAlignment="1">
      <alignment horizontal="center" vertical="center" wrapText="1"/>
      <protection/>
    </xf>
    <xf numFmtId="0" fontId="7" fillId="0" borderId="13" xfId="126" applyFont="1" applyFill="1" applyBorder="1" applyAlignment="1">
      <alignment horizontal="center" vertical="center"/>
      <protection/>
    </xf>
    <xf numFmtId="0" fontId="7" fillId="0" borderId="24" xfId="126" applyFont="1" applyFill="1" applyBorder="1" applyAlignment="1">
      <alignment horizontal="center" vertical="center" wrapText="1"/>
      <protection/>
    </xf>
    <xf numFmtId="0" fontId="7" fillId="0" borderId="18" xfId="126" applyFont="1" applyFill="1" applyBorder="1" applyAlignment="1">
      <alignment horizontal="center" vertical="center" wrapText="1"/>
      <protection/>
    </xf>
    <xf numFmtId="0" fontId="7" fillId="0" borderId="19" xfId="126" applyFont="1" applyFill="1" applyBorder="1" applyAlignment="1">
      <alignment horizontal="center" vertical="center" wrapText="1"/>
      <protection/>
    </xf>
    <xf numFmtId="0" fontId="7" fillId="0" borderId="20" xfId="126" applyFont="1" applyFill="1" applyBorder="1" applyAlignment="1">
      <alignment horizontal="center" vertical="center" wrapText="1"/>
      <protection/>
    </xf>
    <xf numFmtId="0" fontId="7" fillId="0" borderId="14" xfId="126" applyFont="1" applyFill="1" applyBorder="1" applyAlignment="1">
      <alignment horizontal="center" vertical="center" wrapText="1"/>
      <protection/>
    </xf>
    <xf numFmtId="176" fontId="7" fillId="0" borderId="21" xfId="126" applyNumberFormat="1" applyFont="1" applyFill="1" applyBorder="1" applyAlignment="1">
      <alignment horizontal="right" vertical="center"/>
      <protection/>
    </xf>
    <xf numFmtId="0" fontId="7" fillId="0" borderId="13" xfId="126" applyFont="1" applyFill="1" applyBorder="1" applyAlignment="1">
      <alignment horizontal="center" vertical="center" wrapText="1"/>
      <protection/>
    </xf>
    <xf numFmtId="176" fontId="7" fillId="0" borderId="24" xfId="126" applyNumberFormat="1" applyFont="1" applyFill="1" applyBorder="1" applyAlignment="1">
      <alignment horizontal="right" vertical="center"/>
      <protection/>
    </xf>
    <xf numFmtId="0" fontId="7" fillId="0" borderId="30" xfId="126" applyFont="1" applyFill="1" applyBorder="1" applyAlignment="1">
      <alignment vertical="center"/>
      <protection/>
    </xf>
    <xf numFmtId="0" fontId="7" fillId="0" borderId="0" xfId="126" applyFont="1" applyFill="1" applyBorder="1" applyAlignment="1">
      <alignment vertical="center" wrapText="1"/>
      <protection/>
    </xf>
    <xf numFmtId="0" fontId="7" fillId="0" borderId="32" xfId="126" applyFont="1" applyBorder="1" applyAlignment="1">
      <alignment vertical="center" wrapText="1"/>
      <protection/>
    </xf>
    <xf numFmtId="0" fontId="12" fillId="0" borderId="30" xfId="126" applyFont="1" applyBorder="1" applyAlignment="1">
      <alignment vertical="center" wrapText="1"/>
      <protection/>
    </xf>
    <xf numFmtId="0" fontId="12" fillId="0" borderId="32" xfId="126" applyFont="1" applyBorder="1" applyAlignment="1">
      <alignment vertical="center" wrapText="1"/>
      <protection/>
    </xf>
    <xf numFmtId="0" fontId="12" fillId="0" borderId="0" xfId="126" applyFont="1" applyBorder="1" applyAlignment="1">
      <alignment horizontal="center" vertical="center" wrapText="1"/>
      <protection/>
    </xf>
    <xf numFmtId="0" fontId="12" fillId="0" borderId="14" xfId="126" applyFont="1" applyBorder="1" applyAlignment="1">
      <alignment horizontal="center" vertical="center" wrapText="1"/>
      <protection/>
    </xf>
    <xf numFmtId="0" fontId="12" fillId="0" borderId="37" xfId="126" applyFont="1" applyBorder="1" applyAlignment="1">
      <alignment vertical="center" wrapText="1"/>
      <protection/>
    </xf>
    <xf numFmtId="0" fontId="12" fillId="0" borderId="31" xfId="126" applyFont="1" applyBorder="1" applyAlignment="1">
      <alignment vertical="center" wrapText="1"/>
      <protection/>
    </xf>
    <xf numFmtId="0" fontId="12" fillId="0" borderId="34" xfId="126" applyFont="1" applyBorder="1" applyAlignment="1">
      <alignment horizontal="center" vertical="center" wrapText="1"/>
      <protection/>
    </xf>
    <xf numFmtId="0" fontId="12" fillId="0" borderId="13" xfId="126" applyFont="1" applyBorder="1" applyAlignment="1">
      <alignment horizontal="center" vertical="center" wrapText="1"/>
      <protection/>
    </xf>
    <xf numFmtId="0" fontId="12" fillId="0" borderId="0" xfId="126" applyFont="1" applyBorder="1" applyAlignment="1">
      <alignment horizontal="center" vertical="center"/>
      <protection/>
    </xf>
    <xf numFmtId="0" fontId="34" fillId="0" borderId="0" xfId="126" applyFont="1" applyAlignment="1">
      <alignment horizontal="center" vertical="center"/>
      <protection/>
    </xf>
    <xf numFmtId="0" fontId="12" fillId="0" borderId="18"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22" xfId="0" applyFont="1" applyBorder="1" applyAlignment="1">
      <alignment horizontal="center" vertical="center"/>
    </xf>
    <xf numFmtId="0" fontId="12" fillId="0" borderId="38" xfId="126" applyFont="1" applyBorder="1" applyAlignment="1">
      <alignment horizontal="center" vertical="center"/>
      <protection/>
    </xf>
    <xf numFmtId="0" fontId="12" fillId="0" borderId="12" xfId="0" applyFont="1" applyBorder="1" applyAlignment="1">
      <alignment horizontal="center" vertical="center"/>
    </xf>
    <xf numFmtId="0" fontId="12" fillId="0" borderId="39" xfId="126" applyFont="1" applyBorder="1" applyAlignment="1">
      <alignment horizontal="center" vertical="center"/>
      <protection/>
    </xf>
    <xf numFmtId="0" fontId="12" fillId="0" borderId="0" xfId="0" applyFont="1" applyBorder="1" applyAlignment="1">
      <alignment horizontal="center" vertical="center"/>
    </xf>
    <xf numFmtId="0" fontId="12" fillId="0" borderId="13" xfId="0" applyFont="1" applyBorder="1" applyAlignment="1">
      <alignment horizontal="center" vertical="center" wrapText="1"/>
    </xf>
    <xf numFmtId="0" fontId="12" fillId="0" borderId="0" xfId="0" applyFont="1" applyAlignment="1">
      <alignment horizontal="center" vertical="center"/>
    </xf>
    <xf numFmtId="0" fontId="12" fillId="0" borderId="0" xfId="0" applyFont="1" applyAlignment="1">
      <alignment horizontal="right" vertical="center"/>
    </xf>
    <xf numFmtId="0" fontId="12" fillId="0" borderId="0" xfId="0" applyFont="1" applyBorder="1" applyAlignment="1">
      <alignment horizontal="right" vertical="center"/>
    </xf>
    <xf numFmtId="0" fontId="12" fillId="0" borderId="12"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40" xfId="0" applyFont="1" applyBorder="1" applyAlignment="1">
      <alignment vertical="center"/>
    </xf>
    <xf numFmtId="0" fontId="12" fillId="0" borderId="27" xfId="0" applyFont="1" applyBorder="1" applyAlignment="1">
      <alignment vertical="center"/>
    </xf>
    <xf numFmtId="0" fontId="12" fillId="0" borderId="39" xfId="0" applyFont="1" applyBorder="1" applyAlignment="1">
      <alignment horizontal="center" vertical="center"/>
    </xf>
    <xf numFmtId="0" fontId="12" fillId="0" borderId="0" xfId="0" applyFont="1" applyAlignment="1">
      <alignment vertical="center"/>
    </xf>
    <xf numFmtId="0" fontId="12" fillId="0" borderId="0" xfId="0" applyFont="1" applyAlignment="1">
      <alignment vertical="center"/>
    </xf>
    <xf numFmtId="176" fontId="12" fillId="0" borderId="0" xfId="0" applyNumberFormat="1" applyFont="1" applyBorder="1" applyAlignment="1">
      <alignment vertical="center"/>
    </xf>
    <xf numFmtId="0" fontId="12" fillId="0" borderId="19" xfId="124" applyFont="1" applyBorder="1" applyAlignment="1">
      <alignment horizontal="center" vertical="center" wrapText="1"/>
      <protection/>
    </xf>
    <xf numFmtId="0" fontId="12" fillId="0" borderId="20" xfId="124" applyFont="1" applyBorder="1" applyAlignment="1">
      <alignment horizontal="center" vertical="center" wrapText="1"/>
      <protection/>
    </xf>
    <xf numFmtId="0" fontId="12" fillId="0" borderId="18" xfId="124" applyFont="1" applyBorder="1" applyAlignment="1">
      <alignment horizontal="center" vertical="center" wrapText="1"/>
      <protection/>
    </xf>
    <xf numFmtId="0" fontId="7" fillId="0" borderId="34" xfId="124" applyFont="1" applyBorder="1" applyAlignment="1">
      <alignment horizontal="center" vertical="center" wrapText="1"/>
      <protection/>
    </xf>
    <xf numFmtId="0" fontId="7" fillId="0" borderId="22" xfId="124" applyFont="1" applyBorder="1" applyAlignment="1">
      <alignment horizontal="center" vertical="center" wrapText="1"/>
      <protection/>
    </xf>
    <xf numFmtId="3" fontId="7" fillId="0" borderId="0" xfId="124" applyNumberFormat="1" applyFont="1" applyAlignment="1">
      <alignment vertical="center"/>
      <protection/>
    </xf>
    <xf numFmtId="0" fontId="7" fillId="0" borderId="0" xfId="124" applyFont="1" applyAlignment="1">
      <alignment vertical="center"/>
      <protection/>
    </xf>
    <xf numFmtId="0" fontId="4" fillId="0" borderId="0" xfId="124" applyFont="1">
      <alignment/>
      <protection/>
    </xf>
    <xf numFmtId="176" fontId="7" fillId="0" borderId="14" xfId="126" applyNumberFormat="1" applyFont="1" applyBorder="1" applyAlignment="1">
      <alignment horizontal="center" vertical="center" wrapText="1"/>
      <protection/>
    </xf>
    <xf numFmtId="176" fontId="20" fillId="0" borderId="14" xfId="126" applyNumberFormat="1" applyFont="1" applyBorder="1" applyAlignment="1">
      <alignment horizontal="center" vertical="center" wrapText="1"/>
      <protection/>
    </xf>
    <xf numFmtId="176" fontId="20" fillId="0" borderId="13" xfId="126" applyNumberFormat="1" applyFont="1" applyBorder="1" applyAlignment="1">
      <alignment horizontal="center" vertical="center" wrapText="1"/>
      <protection/>
    </xf>
    <xf numFmtId="0" fontId="12" fillId="0" borderId="0" xfId="126" applyFont="1" applyFill="1" applyAlignment="1">
      <alignment vertical="center"/>
      <protection/>
    </xf>
    <xf numFmtId="176" fontId="7" fillId="0" borderId="13" xfId="126" applyNumberFormat="1" applyFont="1" applyBorder="1" applyAlignment="1">
      <alignment horizontal="center" vertical="center" wrapText="1"/>
      <protection/>
    </xf>
    <xf numFmtId="179" fontId="7" fillId="0" borderId="24" xfId="126" applyNumberFormat="1" applyFont="1" applyBorder="1" applyAlignment="1">
      <alignment horizontal="right" vertical="center"/>
      <protection/>
    </xf>
    <xf numFmtId="0" fontId="10" fillId="0" borderId="0" xfId="126" applyFont="1" applyAlignment="1">
      <alignment/>
      <protection/>
    </xf>
    <xf numFmtId="0" fontId="10" fillId="0" borderId="0" xfId="126" applyFont="1" applyFill="1" applyAlignment="1">
      <alignment vertical="center"/>
      <protection/>
    </xf>
    <xf numFmtId="0" fontId="12" fillId="0" borderId="22" xfId="126" applyFont="1" applyBorder="1" applyAlignment="1">
      <alignment horizontal="center" vertical="center" wrapText="1"/>
      <protection/>
    </xf>
    <xf numFmtId="0" fontId="7" fillId="0" borderId="0" xfId="126" applyFont="1" applyAlignment="1">
      <alignment/>
      <protection/>
    </xf>
    <xf numFmtId="0" fontId="8" fillId="0" borderId="0" xfId="129" applyFont="1" applyAlignment="1">
      <alignment horizontal="center" vertical="center"/>
      <protection/>
    </xf>
    <xf numFmtId="49" fontId="7" fillId="0" borderId="30" xfId="129" applyNumberFormat="1" applyFont="1" applyBorder="1" applyAlignment="1">
      <alignment horizontal="center" vertical="center" wrapText="1"/>
      <protection/>
    </xf>
    <xf numFmtId="49" fontId="7" fillId="0" borderId="0" xfId="129" applyNumberFormat="1" applyFont="1" applyBorder="1" applyAlignment="1">
      <alignment horizontal="center" vertical="center" wrapText="1"/>
      <protection/>
    </xf>
    <xf numFmtId="0" fontId="7" fillId="0" borderId="29" xfId="129" applyFont="1" applyBorder="1" applyAlignment="1">
      <alignment horizontal="center" vertical="center"/>
      <protection/>
    </xf>
    <xf numFmtId="0" fontId="7" fillId="0" borderId="30" xfId="129" applyFont="1" applyBorder="1" applyAlignment="1">
      <alignment horizontal="center" vertical="center"/>
      <protection/>
    </xf>
    <xf numFmtId="0" fontId="7" fillId="0" borderId="32" xfId="129" applyFont="1" applyBorder="1" applyAlignment="1">
      <alignment horizontal="center" vertical="center"/>
      <protection/>
    </xf>
    <xf numFmtId="0" fontId="7" fillId="0" borderId="41" xfId="129" applyFont="1" applyBorder="1" applyAlignment="1">
      <alignment horizontal="center" vertical="center"/>
      <protection/>
    </xf>
    <xf numFmtId="0" fontId="7" fillId="0" borderId="37" xfId="129" applyFont="1" applyBorder="1" applyAlignment="1">
      <alignment horizontal="center" vertical="center"/>
      <protection/>
    </xf>
    <xf numFmtId="0" fontId="7" fillId="0" borderId="31" xfId="129" applyFont="1" applyBorder="1" applyAlignment="1">
      <alignment horizontal="center" vertical="center"/>
      <protection/>
    </xf>
    <xf numFmtId="0" fontId="7" fillId="0" borderId="30" xfId="0" applyFont="1" applyBorder="1" applyAlignment="1">
      <alignment horizontal="center" vertical="center"/>
    </xf>
    <xf numFmtId="0" fontId="7" fillId="0" borderId="37" xfId="0" applyFont="1" applyBorder="1" applyAlignment="1">
      <alignment horizontal="center" vertical="center"/>
    </xf>
    <xf numFmtId="0" fontId="7" fillId="0" borderId="11" xfId="129" applyFont="1" applyBorder="1" applyAlignment="1">
      <alignment horizontal="right" vertical="center"/>
      <protection/>
    </xf>
    <xf numFmtId="0" fontId="8" fillId="0" borderId="0" xfId="127" applyFont="1" applyAlignment="1">
      <alignment horizontal="center" vertical="center" wrapText="1"/>
      <protection/>
    </xf>
    <xf numFmtId="0" fontId="7" fillId="0" borderId="11" xfId="128" applyFont="1" applyBorder="1" applyAlignment="1">
      <alignment horizontal="center" vertical="center"/>
      <protection/>
    </xf>
    <xf numFmtId="0" fontId="7" fillId="0" borderId="13" xfId="128" applyFont="1" applyBorder="1" applyAlignment="1">
      <alignment horizontal="center" vertical="center"/>
      <protection/>
    </xf>
    <xf numFmtId="0" fontId="7" fillId="0" borderId="30" xfId="128" applyFont="1" applyBorder="1" applyAlignment="1">
      <alignment horizontal="center" vertical="center"/>
      <protection/>
    </xf>
    <xf numFmtId="0" fontId="7" fillId="0" borderId="15" xfId="128" applyFont="1" applyBorder="1" applyAlignment="1">
      <alignment horizontal="center" vertical="center"/>
      <protection/>
    </xf>
    <xf numFmtId="0" fontId="8" fillId="0" borderId="0" xfId="130" applyFont="1" applyAlignment="1">
      <alignment horizontal="center" vertical="center"/>
      <protection/>
    </xf>
    <xf numFmtId="0" fontId="7" fillId="0" borderId="0" xfId="130" applyFont="1" applyBorder="1" applyAlignment="1">
      <alignment horizontal="center" vertical="center" wrapText="1"/>
      <protection/>
    </xf>
    <xf numFmtId="0" fontId="7" fillId="0" borderId="14" xfId="130" applyFont="1" applyBorder="1" applyAlignment="1">
      <alignment horizontal="center" vertical="center" wrapText="1"/>
      <protection/>
    </xf>
    <xf numFmtId="0" fontId="7" fillId="0" borderId="11" xfId="130" applyFont="1" applyBorder="1" applyAlignment="1">
      <alignment horizontal="center" vertical="center" wrapText="1"/>
      <protection/>
    </xf>
    <xf numFmtId="0" fontId="7" fillId="0" borderId="13" xfId="130" applyFont="1" applyBorder="1" applyAlignment="1">
      <alignment horizontal="center" vertical="center" wrapText="1"/>
      <protection/>
    </xf>
    <xf numFmtId="0" fontId="7" fillId="0" borderId="30" xfId="130" applyFont="1" applyBorder="1" applyAlignment="1">
      <alignment horizontal="center" vertical="center"/>
      <protection/>
    </xf>
    <xf numFmtId="0" fontId="7" fillId="0" borderId="15" xfId="130" applyFont="1" applyBorder="1" applyAlignment="1">
      <alignment horizontal="center" vertical="center"/>
      <protection/>
    </xf>
    <xf numFmtId="0" fontId="7" fillId="0" borderId="0" xfId="130" applyFont="1" applyBorder="1" applyAlignment="1">
      <alignment horizontal="center" vertical="center"/>
      <protection/>
    </xf>
    <xf numFmtId="0" fontId="7" fillId="0" borderId="14" xfId="130" applyFont="1" applyBorder="1" applyAlignment="1">
      <alignment horizontal="center" vertical="center"/>
      <protection/>
    </xf>
    <xf numFmtId="0" fontId="7" fillId="0" borderId="29" xfId="130" applyFont="1" applyBorder="1" applyAlignment="1">
      <alignment horizontal="center" vertical="center"/>
      <protection/>
    </xf>
    <xf numFmtId="0" fontId="7" fillId="0" borderId="32" xfId="130" applyFont="1" applyBorder="1" applyAlignment="1">
      <alignment horizontal="center" vertical="center"/>
      <protection/>
    </xf>
    <xf numFmtId="0" fontId="7" fillId="0" borderId="42" xfId="130" applyFont="1" applyBorder="1" applyAlignment="1">
      <alignment horizontal="center" vertical="center" wrapText="1"/>
      <protection/>
    </xf>
    <xf numFmtId="0" fontId="7" fillId="0" borderId="31" xfId="130" applyFont="1" applyBorder="1" applyAlignment="1">
      <alignment horizontal="center" vertical="center" wrapText="1"/>
      <protection/>
    </xf>
    <xf numFmtId="0" fontId="7" fillId="0" borderId="11" xfId="130" applyFont="1" applyBorder="1" applyAlignment="1">
      <alignment horizontal="right" vertical="center"/>
      <protection/>
    </xf>
    <xf numFmtId="0" fontId="7" fillId="0" borderId="30" xfId="130" applyFont="1" applyBorder="1" applyAlignment="1">
      <alignment horizontal="center" vertical="center"/>
      <protection/>
    </xf>
    <xf numFmtId="0" fontId="7" fillId="0" borderId="37" xfId="130" applyFont="1" applyBorder="1" applyAlignment="1">
      <alignment horizontal="center" vertical="center"/>
      <protection/>
    </xf>
    <xf numFmtId="0" fontId="7" fillId="0" borderId="41" xfId="130" applyFont="1" applyBorder="1" applyAlignment="1">
      <alignment horizontal="center" vertical="center"/>
      <protection/>
    </xf>
    <xf numFmtId="0" fontId="7" fillId="0" borderId="31" xfId="130" applyFont="1" applyBorder="1" applyAlignment="1">
      <alignment horizontal="center" vertical="center"/>
      <protection/>
    </xf>
    <xf numFmtId="0" fontId="10" fillId="0" borderId="12" xfId="126" applyFont="1" applyBorder="1" applyAlignment="1">
      <alignment horizontal="center" vertical="center"/>
      <protection/>
    </xf>
    <xf numFmtId="0" fontId="10" fillId="0" borderId="16" xfId="126" applyFont="1" applyBorder="1" applyAlignment="1">
      <alignment horizontal="center" vertical="center"/>
      <protection/>
    </xf>
    <xf numFmtId="0" fontId="10" fillId="0" borderId="16" xfId="126" applyFont="1" applyBorder="1" applyAlignment="1">
      <alignment horizontal="center" vertical="center" wrapText="1"/>
      <protection/>
    </xf>
    <xf numFmtId="0" fontId="10" fillId="0" borderId="18" xfId="126" applyFont="1" applyBorder="1" applyAlignment="1">
      <alignment horizontal="center" vertical="center" wrapText="1"/>
      <protection/>
    </xf>
    <xf numFmtId="0" fontId="10" fillId="0" borderId="27" xfId="126" applyFont="1" applyBorder="1" applyAlignment="1">
      <alignment horizontal="center" vertical="center" wrapText="1"/>
      <protection/>
    </xf>
    <xf numFmtId="0" fontId="10" fillId="0" borderId="2" xfId="126" applyFont="1" applyBorder="1" applyAlignment="1">
      <alignment horizontal="center" vertical="center" wrapText="1"/>
      <protection/>
    </xf>
    <xf numFmtId="0" fontId="10" fillId="0" borderId="19" xfId="126" applyFont="1" applyBorder="1" applyAlignment="1">
      <alignment horizontal="center" vertical="center" wrapText="1"/>
      <protection/>
    </xf>
    <xf numFmtId="0" fontId="10" fillId="0" borderId="42" xfId="126" applyFont="1" applyBorder="1" applyAlignment="1">
      <alignment horizontal="center" vertical="center"/>
      <protection/>
    </xf>
    <xf numFmtId="0" fontId="10" fillId="0" borderId="37" xfId="126" applyFont="1" applyBorder="1" applyAlignment="1">
      <alignment horizontal="center" vertical="center"/>
      <protection/>
    </xf>
    <xf numFmtId="0" fontId="10" fillId="0" borderId="31" xfId="126" applyFont="1" applyBorder="1" applyAlignment="1">
      <alignment horizontal="center" vertical="center"/>
      <protection/>
    </xf>
    <xf numFmtId="0" fontId="10" fillId="0" borderId="40" xfId="126" applyFont="1" applyBorder="1" applyAlignment="1">
      <alignment horizontal="center" vertical="center"/>
      <protection/>
    </xf>
    <xf numFmtId="0" fontId="10" fillId="0" borderId="27" xfId="126" applyFont="1" applyBorder="1" applyAlignment="1">
      <alignment horizontal="center" vertical="center"/>
      <protection/>
    </xf>
    <xf numFmtId="0" fontId="10" fillId="0" borderId="22" xfId="126" applyFont="1" applyBorder="1" applyAlignment="1">
      <alignment horizontal="center" vertical="center"/>
      <protection/>
    </xf>
    <xf numFmtId="0" fontId="10" fillId="0" borderId="12" xfId="126" applyFont="1" applyBorder="1" applyAlignment="1">
      <alignment horizontal="center" vertical="center" wrapText="1"/>
      <protection/>
    </xf>
    <xf numFmtId="0" fontId="8" fillId="0" borderId="0" xfId="126" applyFont="1" applyAlignment="1">
      <alignment horizontal="center" vertical="center"/>
      <protection/>
    </xf>
    <xf numFmtId="0" fontId="10" fillId="0" borderId="43" xfId="126" applyFont="1" applyBorder="1" applyAlignment="1">
      <alignment horizontal="center" vertical="center"/>
      <protection/>
    </xf>
    <xf numFmtId="0" fontId="10" fillId="0" borderId="44" xfId="126" applyFont="1" applyBorder="1" applyAlignment="1">
      <alignment horizontal="center" vertical="center"/>
      <protection/>
    </xf>
    <xf numFmtId="0" fontId="10" fillId="0" borderId="45" xfId="126" applyFont="1" applyBorder="1" applyAlignment="1">
      <alignment horizontal="center" vertical="center"/>
      <protection/>
    </xf>
    <xf numFmtId="0" fontId="10" fillId="0" borderId="0" xfId="126" applyFont="1" applyBorder="1" applyAlignment="1">
      <alignment horizontal="center" vertical="center"/>
      <protection/>
    </xf>
    <xf numFmtId="0" fontId="10" fillId="0" borderId="14" xfId="126" applyFont="1" applyBorder="1" applyAlignment="1">
      <alignment horizontal="center" vertical="center"/>
      <protection/>
    </xf>
    <xf numFmtId="0" fontId="10" fillId="0" borderId="46" xfId="126" applyFont="1" applyBorder="1" applyAlignment="1">
      <alignment horizontal="center" vertical="center"/>
      <protection/>
    </xf>
    <xf numFmtId="0" fontId="10" fillId="0" borderId="44" xfId="126" applyFont="1" applyBorder="1" applyAlignment="1">
      <alignment horizontal="center" vertical="center"/>
      <protection/>
    </xf>
    <xf numFmtId="0" fontId="10" fillId="0" borderId="45" xfId="126" applyFont="1" applyBorder="1" applyAlignment="1">
      <alignment horizontal="center" vertical="center"/>
      <protection/>
    </xf>
    <xf numFmtId="0" fontId="10" fillId="0" borderId="22" xfId="126" applyFont="1" applyBorder="1" applyAlignment="1">
      <alignment horizontal="center" vertical="center" wrapText="1"/>
      <protection/>
    </xf>
    <xf numFmtId="0" fontId="10" fillId="0" borderId="25" xfId="126" applyFont="1" applyBorder="1" applyAlignment="1">
      <alignment horizontal="center" vertical="center" wrapText="1"/>
      <protection/>
    </xf>
    <xf numFmtId="0" fontId="10" fillId="0" borderId="20" xfId="126" applyFont="1" applyBorder="1" applyAlignment="1">
      <alignment horizontal="center" vertical="center" wrapText="1"/>
      <protection/>
    </xf>
    <xf numFmtId="0" fontId="10" fillId="0" borderId="0" xfId="126" applyFont="1" applyBorder="1" applyAlignment="1">
      <alignment horizontal="left" vertical="center" wrapText="1"/>
      <protection/>
    </xf>
    <xf numFmtId="0" fontId="10" fillId="0" borderId="0" xfId="126" applyFont="1" applyBorder="1" applyAlignment="1">
      <alignment horizontal="left" vertical="center"/>
      <protection/>
    </xf>
    <xf numFmtId="0" fontId="10" fillId="0" borderId="0" xfId="126" applyFont="1" applyBorder="1" applyAlignment="1">
      <alignment vertical="center"/>
      <protection/>
    </xf>
    <xf numFmtId="0" fontId="10" fillId="0" borderId="11" xfId="126" applyFont="1" applyBorder="1" applyAlignment="1">
      <alignment horizontal="center" vertical="center"/>
      <protection/>
    </xf>
    <xf numFmtId="0" fontId="10" fillId="0" borderId="13" xfId="126" applyFont="1" applyBorder="1" applyAlignment="1">
      <alignment horizontal="center" vertical="center"/>
      <protection/>
    </xf>
    <xf numFmtId="0" fontId="10" fillId="0" borderId="0" xfId="126" applyFont="1" applyFill="1" applyBorder="1" applyAlignment="1">
      <alignment vertical="center"/>
      <protection/>
    </xf>
    <xf numFmtId="0" fontId="10" fillId="0" borderId="25" xfId="126" applyFont="1" applyBorder="1" applyAlignment="1">
      <alignment horizontal="center" vertical="center"/>
      <protection/>
    </xf>
    <xf numFmtId="0" fontId="10" fillId="0" borderId="2" xfId="126" applyFont="1" applyBorder="1" applyAlignment="1">
      <alignment horizontal="center" vertical="center"/>
      <protection/>
    </xf>
    <xf numFmtId="0" fontId="10" fillId="0" borderId="34" xfId="126" applyFont="1" applyBorder="1" applyAlignment="1">
      <alignment horizontal="center" vertical="center" wrapText="1"/>
      <protection/>
    </xf>
    <xf numFmtId="0" fontId="10" fillId="0" borderId="26" xfId="126" applyFont="1" applyBorder="1" applyAlignment="1">
      <alignment horizontal="center" vertical="center" wrapText="1"/>
      <protection/>
    </xf>
    <xf numFmtId="0" fontId="10" fillId="0" borderId="17" xfId="126" applyFont="1" applyBorder="1" applyAlignment="1">
      <alignment horizontal="center" vertical="center" wrapText="1"/>
      <protection/>
    </xf>
    <xf numFmtId="0" fontId="19" fillId="0" borderId="16" xfId="126" applyFont="1" applyFill="1" applyBorder="1" applyAlignment="1">
      <alignment horizontal="center" vertical="top" wrapText="1"/>
      <protection/>
    </xf>
    <xf numFmtId="0" fontId="19" fillId="0" borderId="18" xfId="126" applyFont="1" applyFill="1" applyBorder="1" applyAlignment="1">
      <alignment horizontal="center" vertical="top" wrapText="1"/>
      <protection/>
    </xf>
    <xf numFmtId="0" fontId="8" fillId="0" borderId="0" xfId="126" applyFont="1" applyFill="1" applyAlignment="1">
      <alignment horizontal="center" vertical="center" wrapText="1"/>
      <protection/>
    </xf>
    <xf numFmtId="0" fontId="14" fillId="0" borderId="30" xfId="126" applyFont="1" applyFill="1" applyBorder="1" applyAlignment="1">
      <alignment horizontal="center" vertical="center"/>
      <protection/>
    </xf>
    <xf numFmtId="0" fontId="14" fillId="0" borderId="37" xfId="126" applyFont="1" applyFill="1" applyBorder="1" applyAlignment="1">
      <alignment horizontal="center" vertical="center" wrapText="1"/>
      <protection/>
    </xf>
    <xf numFmtId="0" fontId="14" fillId="0" borderId="14" xfId="126" applyFont="1" applyFill="1" applyBorder="1" applyAlignment="1">
      <alignment horizontal="center" vertical="center" wrapText="1"/>
      <protection/>
    </xf>
    <xf numFmtId="0" fontId="14" fillId="0" borderId="13" xfId="126" applyFont="1" applyFill="1" applyBorder="1" applyAlignment="1">
      <alignment horizontal="center" vertical="center" wrapText="1"/>
      <protection/>
    </xf>
    <xf numFmtId="0" fontId="14" fillId="0" borderId="15" xfId="126" applyFont="1" applyFill="1" applyBorder="1" applyAlignment="1">
      <alignment horizontal="center" vertical="center" wrapText="1"/>
      <protection/>
    </xf>
    <xf numFmtId="0" fontId="24" fillId="0" borderId="47" xfId="126" applyFont="1" applyFill="1" applyBorder="1" applyAlignment="1">
      <alignment horizontal="center" vertical="center" wrapText="1"/>
      <protection/>
    </xf>
    <xf numFmtId="0" fontId="14" fillId="0" borderId="16" xfId="126" applyFont="1" applyFill="1" applyBorder="1" applyAlignment="1">
      <alignment horizontal="center" vertical="center" wrapText="1"/>
      <protection/>
    </xf>
    <xf numFmtId="0" fontId="14" fillId="0" borderId="48" xfId="126" applyFont="1" applyFill="1" applyBorder="1" applyAlignment="1">
      <alignment horizontal="center" vertical="center" wrapText="1"/>
      <protection/>
    </xf>
    <xf numFmtId="0" fontId="14" fillId="0" borderId="49" xfId="126" applyFont="1" applyFill="1" applyBorder="1" applyAlignment="1">
      <alignment horizontal="center" vertical="center"/>
      <protection/>
    </xf>
    <xf numFmtId="0" fontId="14" fillId="0" borderId="22" xfId="126" applyFont="1" applyFill="1" applyBorder="1" applyAlignment="1">
      <alignment horizontal="center" vertical="center" wrapText="1"/>
      <protection/>
    </xf>
    <xf numFmtId="0" fontId="14" fillId="0" borderId="27" xfId="126" applyFont="1" applyFill="1" applyBorder="1" applyAlignment="1">
      <alignment horizontal="center" vertical="center" wrapText="1"/>
      <protection/>
    </xf>
    <xf numFmtId="0" fontId="7" fillId="0" borderId="0" xfId="126" applyFont="1" applyFill="1" applyAlignment="1">
      <alignment horizontal="right" vertical="center"/>
      <protection/>
    </xf>
    <xf numFmtId="0" fontId="24" fillId="0" borderId="50" xfId="126" applyFont="1" applyFill="1" applyBorder="1" applyAlignment="1">
      <alignment horizontal="center" vertical="center" wrapText="1"/>
      <protection/>
    </xf>
    <xf numFmtId="0" fontId="14" fillId="0" borderId="26" xfId="126" applyFont="1" applyFill="1" applyBorder="1" applyAlignment="1">
      <alignment horizontal="center" vertical="center" wrapText="1"/>
      <protection/>
    </xf>
    <xf numFmtId="0" fontId="14" fillId="0" borderId="47" xfId="126" applyFont="1" applyFill="1" applyBorder="1" applyAlignment="1">
      <alignment horizontal="center" vertical="center" wrapText="1"/>
      <protection/>
    </xf>
    <xf numFmtId="0" fontId="19" fillId="0" borderId="26" xfId="126" applyFont="1" applyFill="1" applyBorder="1" applyAlignment="1">
      <alignment horizontal="center" vertical="top" wrapText="1"/>
      <protection/>
    </xf>
    <xf numFmtId="0" fontId="19" fillId="0" borderId="17" xfId="126" applyFont="1" applyFill="1" applyBorder="1" applyAlignment="1">
      <alignment horizontal="center" vertical="top" wrapText="1"/>
      <protection/>
    </xf>
    <xf numFmtId="0" fontId="14" fillId="0" borderId="33" xfId="126" applyFont="1" applyFill="1" applyBorder="1" applyAlignment="1">
      <alignment horizontal="center" vertical="center" wrapText="1"/>
      <protection/>
    </xf>
    <xf numFmtId="0" fontId="14" fillId="0" borderId="32" xfId="126" applyFont="1" applyFill="1" applyBorder="1" applyAlignment="1">
      <alignment horizontal="center" vertical="center" wrapText="1"/>
      <protection/>
    </xf>
    <xf numFmtId="0" fontId="14" fillId="0" borderId="42" xfId="126" applyFont="1" applyFill="1" applyBorder="1" applyAlignment="1">
      <alignment horizontal="center" vertical="center" wrapText="1"/>
      <protection/>
    </xf>
    <xf numFmtId="0" fontId="14" fillId="0" borderId="31" xfId="126" applyFont="1" applyFill="1" applyBorder="1" applyAlignment="1">
      <alignment horizontal="center" vertical="center" wrapText="1"/>
      <protection/>
    </xf>
    <xf numFmtId="0" fontId="7" fillId="0" borderId="42" xfId="126" applyFont="1" applyBorder="1" applyAlignment="1">
      <alignment horizontal="center" vertical="center" wrapText="1"/>
      <protection/>
    </xf>
    <xf numFmtId="0" fontId="7" fillId="0" borderId="31" xfId="126" applyFont="1" applyBorder="1" applyAlignment="1">
      <alignment horizontal="center" vertical="center"/>
      <protection/>
    </xf>
    <xf numFmtId="0" fontId="7" fillId="0" borderId="12" xfId="126" applyFont="1" applyBorder="1" applyAlignment="1">
      <alignment horizontal="center" vertical="center" wrapText="1"/>
      <protection/>
    </xf>
    <xf numFmtId="0" fontId="7" fillId="0" borderId="28" xfId="126" applyFont="1" applyBorder="1" applyAlignment="1">
      <alignment horizontal="center" vertical="center" wrapText="1"/>
      <protection/>
    </xf>
    <xf numFmtId="0" fontId="7" fillId="0" borderId="27" xfId="126" applyFont="1" applyBorder="1" applyAlignment="1">
      <alignment horizontal="center" vertical="center" wrapText="1"/>
      <protection/>
    </xf>
    <xf numFmtId="0" fontId="7" fillId="0" borderId="14" xfId="126" applyFont="1" applyBorder="1" applyAlignment="1">
      <alignment horizontal="center" vertical="center" wrapText="1"/>
      <protection/>
    </xf>
    <xf numFmtId="0" fontId="7" fillId="0" borderId="13" xfId="126" applyFont="1" applyBorder="1" applyAlignment="1">
      <alignment horizontal="center" vertical="center" wrapText="1"/>
      <protection/>
    </xf>
    <xf numFmtId="0" fontId="7" fillId="0" borderId="41" xfId="126" applyFont="1" applyBorder="1" applyAlignment="1">
      <alignment horizontal="center" vertical="center" wrapText="1"/>
      <protection/>
    </xf>
    <xf numFmtId="0" fontId="7" fillId="0" borderId="37" xfId="126" applyFont="1" applyBorder="1" applyAlignment="1">
      <alignment horizontal="center" vertical="center" wrapText="1"/>
      <protection/>
    </xf>
    <xf numFmtId="0" fontId="7" fillId="0" borderId="31" xfId="126" applyFont="1" applyBorder="1" applyAlignment="1">
      <alignment horizontal="center" vertical="center" wrapText="1"/>
      <protection/>
    </xf>
    <xf numFmtId="0" fontId="7" fillId="0" borderId="28" xfId="126" applyFont="1" applyBorder="1" applyAlignment="1">
      <alignment horizontal="center" vertical="center"/>
      <protection/>
    </xf>
    <xf numFmtId="0" fontId="7" fillId="0" borderId="15" xfId="126" applyFont="1" applyBorder="1" applyAlignment="1">
      <alignment horizontal="center" vertical="center" wrapText="1"/>
      <protection/>
    </xf>
    <xf numFmtId="0" fontId="7" fillId="0" borderId="29" xfId="126" applyFont="1" applyBorder="1" applyAlignment="1">
      <alignment horizontal="center" vertical="center" wrapText="1"/>
      <protection/>
    </xf>
    <xf numFmtId="0" fontId="7" fillId="0" borderId="30" xfId="126" applyFont="1" applyBorder="1" applyAlignment="1">
      <alignment horizontal="center" vertical="center" wrapText="1"/>
      <protection/>
    </xf>
    <xf numFmtId="0" fontId="7" fillId="0" borderId="21" xfId="126" applyFont="1" applyBorder="1" applyAlignment="1">
      <alignment horizontal="center" vertical="center" wrapText="1"/>
      <protection/>
    </xf>
    <xf numFmtId="0" fontId="7" fillId="0" borderId="0" xfId="126" applyFont="1" applyBorder="1" applyAlignment="1">
      <alignment horizontal="center" vertical="center" wrapText="1"/>
      <protection/>
    </xf>
    <xf numFmtId="0" fontId="7" fillId="0" borderId="33" xfId="126" applyFont="1" applyBorder="1" applyAlignment="1">
      <alignment horizontal="center" vertical="center" wrapText="1"/>
      <protection/>
    </xf>
    <xf numFmtId="0" fontId="7" fillId="0" borderId="12" xfId="126" applyFont="1" applyBorder="1" applyAlignment="1">
      <alignment horizontal="center" vertical="center"/>
      <protection/>
    </xf>
    <xf numFmtId="0" fontId="7" fillId="0" borderId="42" xfId="126" applyFont="1" applyBorder="1" applyAlignment="1">
      <alignment horizontal="center" vertical="center"/>
      <protection/>
    </xf>
    <xf numFmtId="0" fontId="7" fillId="0" borderId="32" xfId="126" applyFont="1" applyBorder="1" applyAlignment="1">
      <alignment horizontal="center" vertical="center" wrapText="1"/>
      <protection/>
    </xf>
    <xf numFmtId="0" fontId="17" fillId="0" borderId="27" xfId="126" applyFont="1" applyBorder="1" applyAlignment="1">
      <alignment horizontal="center" vertical="center" wrapText="1"/>
      <protection/>
    </xf>
    <xf numFmtId="0" fontId="17" fillId="0" borderId="12" xfId="126" applyFont="1" applyBorder="1" applyAlignment="1">
      <alignment horizontal="center" vertical="center" wrapText="1"/>
      <protection/>
    </xf>
    <xf numFmtId="0" fontId="7" fillId="0" borderId="23" xfId="126" applyFont="1" applyBorder="1" applyAlignment="1">
      <alignment horizontal="center" vertical="center" wrapText="1"/>
      <protection/>
    </xf>
    <xf numFmtId="0" fontId="7" fillId="0" borderId="40" xfId="126" applyFont="1" applyBorder="1" applyAlignment="1">
      <alignment horizontal="center" vertical="center" wrapText="1"/>
      <protection/>
    </xf>
    <xf numFmtId="0" fontId="13" fillId="0" borderId="12" xfId="126" applyFont="1" applyBorder="1" applyAlignment="1">
      <alignment horizontal="center" vertical="center" wrapText="1"/>
      <protection/>
    </xf>
    <xf numFmtId="0" fontId="12" fillId="0" borderId="12" xfId="126" applyFont="1" applyBorder="1" applyAlignment="1">
      <alignment horizontal="center" vertical="center" wrapText="1"/>
      <protection/>
    </xf>
    <xf numFmtId="0" fontId="7" fillId="0" borderId="25" xfId="126" applyFont="1" applyBorder="1" applyAlignment="1">
      <alignment horizontal="center" vertical="center" wrapText="1"/>
      <protection/>
    </xf>
    <xf numFmtId="0" fontId="10" fillId="0" borderId="37" xfId="126" applyFont="1" applyBorder="1" applyAlignment="1">
      <alignment horizontal="center" vertical="top" wrapText="1"/>
      <protection/>
    </xf>
    <xf numFmtId="0" fontId="10" fillId="0" borderId="31" xfId="126" applyFont="1" applyBorder="1" applyAlignment="1">
      <alignment horizontal="center" vertical="top" wrapText="1"/>
      <protection/>
    </xf>
    <xf numFmtId="0" fontId="12" fillId="0" borderId="27" xfId="126" applyFont="1" applyBorder="1" applyAlignment="1">
      <alignment horizontal="center" vertical="center" wrapText="1"/>
      <protection/>
    </xf>
    <xf numFmtId="0" fontId="10" fillId="0" borderId="42" xfId="126" applyFont="1" applyBorder="1" applyAlignment="1">
      <alignment horizontal="center" vertical="top" wrapText="1"/>
      <protection/>
    </xf>
    <xf numFmtId="0" fontId="10" fillId="0" borderId="21" xfId="126" applyFont="1" applyBorder="1" applyAlignment="1">
      <alignment horizontal="center" vertical="center" wrapText="1"/>
      <protection/>
    </xf>
    <xf numFmtId="0" fontId="10" fillId="0" borderId="0" xfId="126" applyFont="1" applyBorder="1" applyAlignment="1">
      <alignment horizontal="center" vertical="center" wrapText="1"/>
      <protection/>
    </xf>
    <xf numFmtId="0" fontId="13" fillId="0" borderId="22" xfId="126" applyFont="1" applyBorder="1" applyAlignment="1">
      <alignment horizontal="center" vertical="center" wrapText="1"/>
      <protection/>
    </xf>
    <xf numFmtId="0" fontId="12" fillId="0" borderId="40" xfId="126" applyFont="1" applyBorder="1" applyAlignment="1">
      <alignment horizontal="center" vertical="center" wrapText="1"/>
      <protection/>
    </xf>
    <xf numFmtId="0" fontId="10" fillId="0" borderId="28" xfId="126" applyFont="1" applyBorder="1" applyAlignment="1">
      <alignment horizontal="center" vertical="top" wrapText="1"/>
      <protection/>
    </xf>
    <xf numFmtId="0" fontId="7" fillId="0" borderId="50" xfId="126" applyFont="1" applyBorder="1" applyAlignment="1">
      <alignment horizontal="center" vertical="center" wrapText="1"/>
      <protection/>
    </xf>
    <xf numFmtId="0" fontId="7" fillId="0" borderId="47" xfId="126" applyFont="1" applyBorder="1" applyAlignment="1">
      <alignment horizontal="center" vertical="center" wrapText="1"/>
      <protection/>
    </xf>
    <xf numFmtId="0" fontId="7" fillId="0" borderId="51" xfId="126" applyFont="1" applyBorder="1" applyAlignment="1">
      <alignment horizontal="center" vertical="center" wrapText="1"/>
      <protection/>
    </xf>
    <xf numFmtId="0" fontId="8" fillId="0" borderId="0" xfId="126" applyFont="1" applyAlignment="1">
      <alignment horizontal="center" vertical="center" wrapText="1"/>
      <protection/>
    </xf>
    <xf numFmtId="0" fontId="7" fillId="0" borderId="0" xfId="0" applyFont="1" applyBorder="1" applyAlignment="1">
      <alignment horizontal="center" vertical="center" wrapText="1"/>
    </xf>
    <xf numFmtId="0" fontId="7" fillId="0" borderId="16" xfId="126" applyFont="1" applyBorder="1" applyAlignment="1">
      <alignment horizontal="center" vertical="center"/>
      <protection/>
    </xf>
    <xf numFmtId="0" fontId="7" fillId="0" borderId="16" xfId="126" applyFont="1" applyBorder="1" applyAlignment="1">
      <alignment horizontal="center" vertical="center" wrapText="1"/>
      <protection/>
    </xf>
    <xf numFmtId="0" fontId="7" fillId="0" borderId="18" xfId="126" applyFont="1" applyBorder="1" applyAlignment="1">
      <alignment horizontal="center" vertical="center" wrapText="1"/>
      <protection/>
    </xf>
    <xf numFmtId="0" fontId="7" fillId="0" borderId="40" xfId="0" applyFont="1" applyBorder="1" applyAlignment="1">
      <alignment horizontal="center" vertical="center" wrapText="1"/>
    </xf>
    <xf numFmtId="0" fontId="7" fillId="0" borderId="18" xfId="126" applyFont="1" applyBorder="1" applyAlignment="1">
      <alignment horizontal="center" vertical="center"/>
      <protection/>
    </xf>
    <xf numFmtId="0" fontId="7" fillId="0" borderId="20" xfId="126" applyFont="1" applyBorder="1" applyAlignment="1">
      <alignment horizontal="center" vertical="center" wrapText="1"/>
      <protection/>
    </xf>
    <xf numFmtId="0" fontId="7" fillId="0" borderId="26" xfId="126" applyFont="1" applyBorder="1" applyAlignment="1">
      <alignment horizontal="center" vertical="center" wrapText="1"/>
      <protection/>
    </xf>
    <xf numFmtId="0" fontId="7" fillId="0" borderId="17" xfId="126" applyFont="1" applyBorder="1" applyAlignment="1">
      <alignment horizontal="center" vertical="center" wrapText="1"/>
      <protection/>
    </xf>
    <xf numFmtId="0" fontId="7" fillId="0" borderId="2" xfId="126" applyFont="1" applyBorder="1" applyAlignment="1">
      <alignment horizontal="center" vertical="center" wrapText="1"/>
      <protection/>
    </xf>
    <xf numFmtId="0" fontId="7" fillId="0" borderId="19" xfId="126" applyFont="1" applyBorder="1" applyAlignment="1">
      <alignment horizontal="center" vertical="center" wrapText="1"/>
      <protection/>
    </xf>
    <xf numFmtId="0" fontId="7" fillId="0" borderId="0" xfId="126" applyFont="1" applyAlignment="1">
      <alignment horizontal="right" vertical="center"/>
      <protection/>
    </xf>
    <xf numFmtId="0" fontId="7" fillId="0" borderId="30" xfId="126" applyFont="1" applyBorder="1" applyAlignment="1">
      <alignment horizontal="center" vertical="center"/>
      <protection/>
    </xf>
    <xf numFmtId="0" fontId="7" fillId="0" borderId="32" xfId="126" applyFont="1" applyBorder="1" applyAlignment="1">
      <alignment horizontal="center" vertical="center"/>
      <protection/>
    </xf>
    <xf numFmtId="0" fontId="7" fillId="0" borderId="47" xfId="126" applyFont="1" applyBorder="1" applyAlignment="1">
      <alignment horizontal="center" vertical="center"/>
      <protection/>
    </xf>
    <xf numFmtId="0" fontId="7" fillId="0" borderId="22" xfId="126" applyFont="1" applyBorder="1" applyAlignment="1">
      <alignment horizontal="center" vertical="center" wrapText="1"/>
      <protection/>
    </xf>
    <xf numFmtId="0" fontId="7" fillId="0" borderId="51" xfId="126" applyFont="1" applyBorder="1" applyAlignment="1">
      <alignment horizontal="center" vertical="center"/>
      <protection/>
    </xf>
    <xf numFmtId="0" fontId="7" fillId="0" borderId="50" xfId="126" applyFont="1" applyBorder="1" applyAlignment="1">
      <alignment horizontal="center" vertical="center"/>
      <protection/>
    </xf>
    <xf numFmtId="0" fontId="7" fillId="0" borderId="0" xfId="126" applyFont="1" applyBorder="1" applyAlignment="1">
      <alignment horizontal="center" vertical="center"/>
      <protection/>
    </xf>
    <xf numFmtId="0" fontId="7" fillId="0" borderId="2" xfId="126" applyFont="1" applyBorder="1" applyAlignment="1">
      <alignment horizontal="center" vertical="center"/>
      <protection/>
    </xf>
    <xf numFmtId="0" fontId="7" fillId="0" borderId="33" xfId="126" applyFont="1" applyBorder="1" applyAlignment="1">
      <alignment horizontal="center" vertical="center"/>
      <protection/>
    </xf>
    <xf numFmtId="0" fontId="7" fillId="0" borderId="25" xfId="126" applyFont="1" applyBorder="1" applyAlignment="1">
      <alignment horizontal="center" vertical="center"/>
      <protection/>
    </xf>
    <xf numFmtId="0" fontId="7" fillId="0" borderId="37" xfId="126" applyFont="1" applyBorder="1" applyAlignment="1">
      <alignment horizontal="center" vertical="center"/>
      <protection/>
    </xf>
    <xf numFmtId="0" fontId="7" fillId="0" borderId="22" xfId="126" applyFont="1" applyBorder="1" applyAlignment="1">
      <alignment horizontal="center" vertical="center"/>
      <protection/>
    </xf>
    <xf numFmtId="0" fontId="7" fillId="0" borderId="27" xfId="126" applyFont="1" applyBorder="1" applyAlignment="1">
      <alignment horizontal="center" vertical="center"/>
      <protection/>
    </xf>
    <xf numFmtId="0" fontId="7" fillId="0" borderId="42" xfId="126" applyFont="1" applyBorder="1" applyAlignment="1">
      <alignment horizontal="center" vertical="top" wrapText="1"/>
      <protection/>
    </xf>
    <xf numFmtId="0" fontId="7" fillId="0" borderId="31" xfId="126" applyFont="1" applyBorder="1" applyAlignment="1">
      <alignment horizontal="center" vertical="top" wrapText="1"/>
      <protection/>
    </xf>
    <xf numFmtId="0" fontId="7" fillId="0" borderId="25" xfId="126" applyFont="1" applyBorder="1" applyAlignment="1">
      <alignment horizontal="center" vertical="top" wrapText="1"/>
      <protection/>
    </xf>
    <xf numFmtId="0" fontId="7" fillId="0" borderId="2" xfId="126" applyFont="1" applyBorder="1" applyAlignment="1">
      <alignment horizontal="center" vertical="top" wrapText="1"/>
      <protection/>
    </xf>
    <xf numFmtId="0" fontId="7" fillId="0" borderId="11" xfId="126" applyFont="1" applyBorder="1" applyAlignment="1">
      <alignment horizontal="right" vertical="center"/>
      <protection/>
    </xf>
    <xf numFmtId="0" fontId="7" fillId="0" borderId="16" xfId="126" applyFont="1" applyBorder="1" applyAlignment="1">
      <alignment horizontal="center" vertical="top" wrapText="1"/>
      <protection/>
    </xf>
    <xf numFmtId="0" fontId="7" fillId="0" borderId="28" xfId="126" applyFont="1" applyBorder="1" applyAlignment="1">
      <alignment horizontal="center" vertical="top" wrapText="1"/>
      <protection/>
    </xf>
    <xf numFmtId="0" fontId="12" fillId="0" borderId="16" xfId="126" applyFont="1" applyBorder="1" applyAlignment="1">
      <alignment horizontal="center" vertical="center" wrapText="1"/>
      <protection/>
    </xf>
    <xf numFmtId="0" fontId="12" fillId="0" borderId="18" xfId="126" applyFont="1" applyBorder="1" applyAlignment="1">
      <alignment horizontal="center" vertical="center" wrapText="1"/>
      <protection/>
    </xf>
    <xf numFmtId="0" fontId="12" fillId="0" borderId="26" xfId="126" applyFont="1" applyBorder="1" applyAlignment="1">
      <alignment horizontal="center" vertical="center" wrapText="1"/>
      <protection/>
    </xf>
    <xf numFmtId="0" fontId="12" fillId="0" borderId="17" xfId="126" applyFont="1" applyBorder="1" applyAlignment="1">
      <alignment horizontal="center" vertical="center" wrapText="1"/>
      <protection/>
    </xf>
    <xf numFmtId="0" fontId="7" fillId="0" borderId="0" xfId="126" applyFont="1" applyBorder="1" applyAlignment="1">
      <alignment horizontal="center" vertical="top" wrapText="1"/>
      <protection/>
    </xf>
    <xf numFmtId="0" fontId="7" fillId="0" borderId="37" xfId="126" applyFont="1" applyBorder="1" applyAlignment="1">
      <alignment horizontal="center" vertical="top" wrapText="1"/>
      <protection/>
    </xf>
    <xf numFmtId="0" fontId="17" fillId="0" borderId="22" xfId="126" applyFont="1" applyBorder="1" applyAlignment="1">
      <alignment horizontal="center" vertical="center"/>
      <protection/>
    </xf>
    <xf numFmtId="0" fontId="17" fillId="0" borderId="40" xfId="126" applyFont="1" applyBorder="1" applyAlignment="1">
      <alignment horizontal="center" vertical="center"/>
      <protection/>
    </xf>
    <xf numFmtId="0" fontId="17" fillId="0" borderId="27" xfId="126" applyFont="1" applyBorder="1" applyAlignment="1">
      <alignment horizontal="center" vertical="center"/>
      <protection/>
    </xf>
    <xf numFmtId="0" fontId="17" fillId="0" borderId="23" xfId="126" applyFont="1" applyBorder="1" applyAlignment="1">
      <alignment horizontal="center" vertical="center"/>
      <protection/>
    </xf>
    <xf numFmtId="0" fontId="17" fillId="0" borderId="12" xfId="126" applyFont="1" applyBorder="1" applyAlignment="1">
      <alignment horizontal="center" vertical="center"/>
      <protection/>
    </xf>
    <xf numFmtId="0" fontId="17" fillId="0" borderId="16" xfId="126" applyFont="1" applyBorder="1" applyAlignment="1">
      <alignment horizontal="center" vertical="center"/>
      <protection/>
    </xf>
    <xf numFmtId="0" fontId="9" fillId="0" borderId="0" xfId="126" applyFont="1" applyAlignment="1">
      <alignment horizontal="center" vertical="center"/>
      <protection/>
    </xf>
    <xf numFmtId="0" fontId="17" fillId="0" borderId="52" xfId="126" applyFont="1" applyBorder="1" applyAlignment="1">
      <alignment horizontal="center" vertical="center"/>
      <protection/>
    </xf>
    <xf numFmtId="0" fontId="17" fillId="0" borderId="39" xfId="126" applyFont="1" applyBorder="1" applyAlignment="1">
      <alignment horizontal="center" vertical="center"/>
      <protection/>
    </xf>
    <xf numFmtId="0" fontId="7" fillId="0" borderId="39" xfId="126" applyFont="1" applyBorder="1" applyAlignment="1">
      <alignment horizontal="center" vertical="center"/>
      <protection/>
    </xf>
    <xf numFmtId="0" fontId="7" fillId="0" borderId="38" xfId="126" applyFont="1" applyBorder="1" applyAlignment="1">
      <alignment horizontal="center" vertical="center"/>
      <protection/>
    </xf>
    <xf numFmtId="0" fontId="17" fillId="0" borderId="0" xfId="126" applyFont="1" applyBorder="1" applyAlignment="1">
      <alignment horizontal="center" vertical="center" wrapText="1"/>
      <protection/>
    </xf>
    <xf numFmtId="0" fontId="17" fillId="0" borderId="25" xfId="126" applyFont="1" applyBorder="1" applyAlignment="1">
      <alignment horizontal="center" vertical="center" wrapText="1"/>
      <protection/>
    </xf>
    <xf numFmtId="0" fontId="17" fillId="0" borderId="14" xfId="126" applyFont="1" applyBorder="1" applyAlignment="1">
      <alignment horizontal="center" vertical="center"/>
      <protection/>
    </xf>
    <xf numFmtId="0" fontId="7" fillId="0" borderId="14" xfId="126" applyFont="1" applyBorder="1" applyAlignment="1">
      <alignment horizontal="center" vertical="center"/>
      <protection/>
    </xf>
    <xf numFmtId="0" fontId="17" fillId="0" borderId="21" xfId="126" applyFont="1" applyBorder="1" applyAlignment="1">
      <alignment horizontal="center" vertical="center" wrapText="1"/>
      <protection/>
    </xf>
    <xf numFmtId="0" fontId="17" fillId="0" borderId="2" xfId="126" applyFont="1" applyBorder="1" applyAlignment="1">
      <alignment horizontal="center" vertical="center" wrapText="1"/>
      <protection/>
    </xf>
    <xf numFmtId="0" fontId="17" fillId="0" borderId="43" xfId="126" applyFont="1" applyBorder="1" applyAlignment="1">
      <alignment horizontal="center" vertical="center"/>
      <protection/>
    </xf>
    <xf numFmtId="0" fontId="17" fillId="0" borderId="44" xfId="126" applyFont="1" applyBorder="1" applyAlignment="1">
      <alignment horizontal="center" vertical="center"/>
      <protection/>
    </xf>
    <xf numFmtId="0" fontId="7" fillId="0" borderId="44" xfId="126" applyFont="1" applyBorder="1" applyAlignment="1">
      <alignment horizontal="center" vertical="center"/>
      <protection/>
    </xf>
    <xf numFmtId="0" fontId="7" fillId="0" borderId="45" xfId="126" applyFont="1" applyBorder="1" applyAlignment="1">
      <alignment horizontal="center" vertical="center"/>
      <protection/>
    </xf>
    <xf numFmtId="0" fontId="7" fillId="0" borderId="41" xfId="126" applyFont="1" applyBorder="1" applyAlignment="1">
      <alignment horizontal="center" vertical="center"/>
      <protection/>
    </xf>
    <xf numFmtId="0" fontId="7" fillId="0" borderId="33" xfId="126" applyFont="1" applyBorder="1" applyAlignment="1">
      <alignment horizontal="center" vertical="center" wrapText="1"/>
      <protection/>
    </xf>
    <xf numFmtId="0" fontId="7" fillId="0" borderId="25" xfId="126" applyFont="1" applyBorder="1" applyAlignment="1">
      <alignment horizontal="center" vertical="center" wrapText="1"/>
      <protection/>
    </xf>
    <xf numFmtId="0" fontId="7" fillId="0" borderId="23" xfId="126" applyFont="1" applyBorder="1" applyAlignment="1">
      <alignment horizontal="center" vertical="center"/>
      <protection/>
    </xf>
    <xf numFmtId="0" fontId="7" fillId="0" borderId="40" xfId="126" applyFont="1" applyBorder="1" applyAlignment="1">
      <alignment horizontal="center" vertical="center"/>
      <protection/>
    </xf>
    <xf numFmtId="0" fontId="7" fillId="0" borderId="43" xfId="126" applyFont="1" applyBorder="1" applyAlignment="1">
      <alignment horizontal="center" vertical="center" wrapText="1"/>
      <protection/>
    </xf>
    <xf numFmtId="0" fontId="7" fillId="0" borderId="44" xfId="126" applyFont="1" applyBorder="1" applyAlignment="1">
      <alignment horizontal="center" vertical="center"/>
      <protection/>
    </xf>
    <xf numFmtId="0" fontId="7" fillId="0" borderId="45" xfId="126" applyFont="1" applyBorder="1" applyAlignment="1">
      <alignment horizontal="center" vertical="center"/>
      <protection/>
    </xf>
    <xf numFmtId="0" fontId="7" fillId="0" borderId="30" xfId="126" applyFont="1" applyBorder="1" applyAlignment="1">
      <alignment horizontal="center" vertical="center" wrapText="1"/>
      <protection/>
    </xf>
    <xf numFmtId="0" fontId="7" fillId="0" borderId="32" xfId="126" applyFont="1" applyBorder="1" applyAlignment="1">
      <alignment horizontal="center" vertical="center"/>
      <protection/>
    </xf>
    <xf numFmtId="0" fontId="7" fillId="0" borderId="52" xfId="126" applyFont="1" applyBorder="1" applyAlignment="1">
      <alignment horizontal="center" vertical="center"/>
      <protection/>
    </xf>
    <xf numFmtId="0" fontId="17" fillId="0" borderId="22" xfId="126" applyFont="1" applyBorder="1" applyAlignment="1">
      <alignment horizontal="center" vertical="center" wrapText="1"/>
      <protection/>
    </xf>
    <xf numFmtId="0" fontId="7" fillId="0" borderId="15" xfId="126" applyFont="1" applyBorder="1" applyAlignment="1">
      <alignment horizontal="center" vertical="center"/>
      <protection/>
    </xf>
    <xf numFmtId="0" fontId="7" fillId="0" borderId="13" xfId="126" applyFont="1" applyBorder="1" applyAlignment="1">
      <alignment horizontal="center" vertical="center"/>
      <protection/>
    </xf>
    <xf numFmtId="0" fontId="7" fillId="0" borderId="0" xfId="126" applyFont="1" applyBorder="1" applyAlignment="1">
      <alignment horizontal="right" vertical="center"/>
      <protection/>
    </xf>
    <xf numFmtId="0" fontId="17" fillId="0" borderId="32" xfId="126" applyFont="1" applyBorder="1" applyAlignment="1">
      <alignment horizontal="center" vertical="distributed"/>
      <protection/>
    </xf>
    <xf numFmtId="0" fontId="17" fillId="0" borderId="47" xfId="126" applyFont="1" applyBorder="1" applyAlignment="1">
      <alignment horizontal="center" vertical="distributed"/>
      <protection/>
    </xf>
    <xf numFmtId="0" fontId="17" fillId="0" borderId="33" xfId="126" applyFont="1" applyBorder="1" applyAlignment="1">
      <alignment horizontal="center" vertical="distributed"/>
      <protection/>
    </xf>
    <xf numFmtId="0" fontId="7" fillId="0" borderId="53" xfId="126" applyFont="1" applyBorder="1" applyAlignment="1">
      <alignment horizontal="center" vertical="center"/>
      <protection/>
    </xf>
    <xf numFmtId="0" fontId="7" fillId="0" borderId="46" xfId="126" applyFont="1" applyBorder="1" applyAlignment="1">
      <alignment horizontal="center" vertical="center"/>
      <protection/>
    </xf>
    <xf numFmtId="0" fontId="7" fillId="0" borderId="41" xfId="126" applyFont="1" applyBorder="1" applyAlignment="1">
      <alignment horizontal="center" vertical="distributed"/>
      <protection/>
    </xf>
    <xf numFmtId="0" fontId="7" fillId="0" borderId="31" xfId="126" applyFont="1" applyBorder="1" applyAlignment="1">
      <alignment horizontal="center" vertical="distributed"/>
      <protection/>
    </xf>
    <xf numFmtId="0" fontId="7" fillId="0" borderId="18" xfId="126" applyFont="1" applyBorder="1" applyAlignment="1">
      <alignment horizontal="center" vertical="distributed"/>
      <protection/>
    </xf>
    <xf numFmtId="0" fontId="17" fillId="0" borderId="16" xfId="126" applyFont="1" applyBorder="1" applyAlignment="1">
      <alignment horizontal="center" vertical="distributed"/>
      <protection/>
    </xf>
    <xf numFmtId="0" fontId="17" fillId="0" borderId="15" xfId="126" applyFont="1" applyBorder="1" applyAlignment="1">
      <alignment horizontal="center" vertical="center"/>
      <protection/>
    </xf>
    <xf numFmtId="0" fontId="7" fillId="0" borderId="33" xfId="126" applyFont="1" applyBorder="1" applyAlignment="1">
      <alignment horizontal="center" vertical="distributed"/>
      <protection/>
    </xf>
    <xf numFmtId="0" fontId="7" fillId="0" borderId="30" xfId="126" applyFont="1" applyBorder="1" applyAlignment="1">
      <alignment horizontal="center" vertical="distributed"/>
      <protection/>
    </xf>
    <xf numFmtId="0" fontId="7" fillId="0" borderId="42" xfId="126" applyFont="1" applyBorder="1" applyAlignment="1">
      <alignment horizontal="center" vertical="distributed" wrapText="1"/>
      <protection/>
    </xf>
    <xf numFmtId="0" fontId="7" fillId="0" borderId="37" xfId="126" applyFont="1" applyBorder="1" applyAlignment="1">
      <alignment horizontal="center" vertical="distributed" wrapText="1"/>
      <protection/>
    </xf>
    <xf numFmtId="0" fontId="7" fillId="0" borderId="28" xfId="126" applyFont="1" applyBorder="1" applyAlignment="1">
      <alignment horizontal="center" vertical="distributed"/>
      <protection/>
    </xf>
    <xf numFmtId="0" fontId="7" fillId="0" borderId="28" xfId="126" applyFont="1" applyBorder="1" applyAlignment="1">
      <alignment horizontal="center" vertical="distributed" wrapText="1"/>
      <protection/>
    </xf>
    <xf numFmtId="0" fontId="17" fillId="0" borderId="27" xfId="126" applyFont="1" applyBorder="1" applyAlignment="1">
      <alignment horizontal="center" vertical="distributed"/>
      <protection/>
    </xf>
    <xf numFmtId="0" fontId="17" fillId="0" borderId="12" xfId="126" applyFont="1" applyBorder="1" applyAlignment="1">
      <alignment horizontal="center" vertical="distributed"/>
      <protection/>
    </xf>
    <xf numFmtId="0" fontId="17" fillId="0" borderId="29" xfId="126" applyFont="1" applyBorder="1" applyAlignment="1">
      <alignment horizontal="center" vertical="distributed"/>
      <protection/>
    </xf>
    <xf numFmtId="0" fontId="17" fillId="0" borderId="30" xfId="126" applyFont="1" applyBorder="1" applyAlignment="1">
      <alignment horizontal="center" vertical="distributed"/>
      <protection/>
    </xf>
    <xf numFmtId="0" fontId="17" fillId="0" borderId="21" xfId="126" applyFont="1" applyBorder="1" applyAlignment="1">
      <alignment horizontal="center" vertical="distributed"/>
      <protection/>
    </xf>
    <xf numFmtId="0" fontId="17" fillId="0" borderId="0" xfId="126" applyFont="1" applyBorder="1" applyAlignment="1">
      <alignment horizontal="center" vertical="distributed"/>
      <protection/>
    </xf>
    <xf numFmtId="0" fontId="7" fillId="0" borderId="19" xfId="126" applyFont="1" applyBorder="1" applyAlignment="1">
      <alignment horizontal="center" vertical="center"/>
      <protection/>
    </xf>
    <xf numFmtId="0" fontId="7" fillId="0" borderId="20" xfId="126" applyFont="1" applyBorder="1" applyAlignment="1">
      <alignment horizontal="center" vertical="center"/>
      <protection/>
    </xf>
    <xf numFmtId="0" fontId="7" fillId="0" borderId="54" xfId="126" applyFont="1" applyBorder="1" applyAlignment="1">
      <alignment horizontal="center" vertical="center" wrapText="1"/>
      <protection/>
    </xf>
    <xf numFmtId="0" fontId="7" fillId="0" borderId="55" xfId="126" applyFont="1" applyBorder="1" applyAlignment="1">
      <alignment horizontal="center" vertical="center"/>
      <protection/>
    </xf>
    <xf numFmtId="0" fontId="7" fillId="0" borderId="56" xfId="126" applyFont="1" applyBorder="1" applyAlignment="1">
      <alignment horizontal="center" vertical="center" wrapText="1"/>
      <protection/>
    </xf>
    <xf numFmtId="0" fontId="7" fillId="0" borderId="15" xfId="126" applyFont="1" applyFill="1" applyBorder="1" applyAlignment="1">
      <alignment horizontal="center" vertical="center"/>
      <protection/>
    </xf>
    <xf numFmtId="0" fontId="7" fillId="0" borderId="14" xfId="126" applyFont="1" applyFill="1" applyBorder="1" applyAlignment="1">
      <alignment horizontal="center" vertical="center"/>
      <protection/>
    </xf>
    <xf numFmtId="0" fontId="7" fillId="0" borderId="29" xfId="126" applyFont="1" applyFill="1" applyBorder="1" applyAlignment="1">
      <alignment horizontal="center" vertical="center" wrapText="1"/>
      <protection/>
    </xf>
    <xf numFmtId="0" fontId="7" fillId="0" borderId="21" xfId="126" applyFont="1" applyFill="1" applyBorder="1" applyAlignment="1">
      <alignment horizontal="center" vertical="center"/>
      <protection/>
    </xf>
    <xf numFmtId="0" fontId="7" fillId="0" borderId="47" xfId="126" applyFont="1" applyFill="1" applyBorder="1" applyAlignment="1">
      <alignment horizontal="center" vertical="center" wrapText="1"/>
      <protection/>
    </xf>
    <xf numFmtId="0" fontId="7" fillId="0" borderId="16" xfId="126" applyFont="1" applyFill="1" applyBorder="1" applyAlignment="1">
      <alignment horizontal="center" vertical="center"/>
      <protection/>
    </xf>
    <xf numFmtId="0" fontId="7" fillId="0" borderId="46" xfId="126" applyFont="1" applyFill="1" applyBorder="1" applyAlignment="1">
      <alignment horizontal="center" vertical="center" wrapText="1"/>
      <protection/>
    </xf>
    <xf numFmtId="0" fontId="7" fillId="0" borderId="22" xfId="126" applyFont="1" applyFill="1" applyBorder="1" applyAlignment="1">
      <alignment horizontal="center" vertical="center"/>
      <protection/>
    </xf>
    <xf numFmtId="0" fontId="7" fillId="0" borderId="0" xfId="126" applyFont="1" applyFill="1" applyBorder="1" applyAlignment="1">
      <alignment vertical="center" wrapText="1"/>
      <protection/>
    </xf>
    <xf numFmtId="0" fontId="7" fillId="0" borderId="33" xfId="126" applyFont="1" applyFill="1" applyBorder="1" applyAlignment="1">
      <alignment horizontal="center" vertical="center" wrapText="1"/>
      <protection/>
    </xf>
    <xf numFmtId="0" fontId="7" fillId="0" borderId="30" xfId="126" applyFont="1" applyFill="1" applyBorder="1" applyAlignment="1">
      <alignment horizontal="center" vertical="center" wrapText="1"/>
      <protection/>
    </xf>
    <xf numFmtId="0" fontId="7" fillId="0" borderId="45" xfId="126" applyFont="1" applyFill="1" applyBorder="1" applyAlignment="1">
      <alignment horizontal="center" vertical="center" wrapText="1"/>
      <protection/>
    </xf>
    <xf numFmtId="0" fontId="7" fillId="0" borderId="33" xfId="126" applyFont="1" applyFill="1" applyBorder="1" applyAlignment="1">
      <alignment horizontal="center" vertical="center"/>
      <protection/>
    </xf>
    <xf numFmtId="0" fontId="7" fillId="0" borderId="30" xfId="126" applyFont="1" applyFill="1" applyBorder="1" applyAlignment="1">
      <alignment horizontal="center" vertical="center"/>
      <protection/>
    </xf>
    <xf numFmtId="0" fontId="7" fillId="0" borderId="32" xfId="126" applyFont="1" applyFill="1" applyBorder="1" applyAlignment="1">
      <alignment horizontal="center" vertical="center"/>
      <protection/>
    </xf>
    <xf numFmtId="0" fontId="12" fillId="0" borderId="28" xfId="126" applyFont="1" applyBorder="1" applyAlignment="1">
      <alignment horizontal="center" vertical="center" wrapText="1"/>
      <protection/>
    </xf>
    <xf numFmtId="0" fontId="12" fillId="0" borderId="34" xfId="126" applyFont="1" applyBorder="1" applyAlignment="1">
      <alignment horizontal="center" vertical="center" wrapText="1"/>
      <protection/>
    </xf>
    <xf numFmtId="0" fontId="12" fillId="0" borderId="51" xfId="126" applyFont="1" applyBorder="1" applyAlignment="1">
      <alignment horizontal="center" vertical="center" wrapText="1"/>
      <protection/>
    </xf>
    <xf numFmtId="0" fontId="12" fillId="0" borderId="2" xfId="126" applyFont="1" applyBorder="1" applyAlignment="1">
      <alignment horizontal="center" vertical="center" wrapText="1"/>
      <protection/>
    </xf>
    <xf numFmtId="0" fontId="12" fillId="0" borderId="33" xfId="126" applyFont="1" applyBorder="1" applyAlignment="1">
      <alignment horizontal="center" vertical="center" wrapText="1"/>
      <protection/>
    </xf>
    <xf numFmtId="0" fontId="12" fillId="0" borderId="30" xfId="126" applyFont="1" applyBorder="1" applyAlignment="1">
      <alignment horizontal="center" vertical="center" wrapText="1"/>
      <protection/>
    </xf>
    <xf numFmtId="0" fontId="12" fillId="0" borderId="25" xfId="126" applyFont="1" applyBorder="1" applyAlignment="1">
      <alignment horizontal="center" vertical="center" wrapText="1"/>
      <protection/>
    </xf>
    <xf numFmtId="0" fontId="12" fillId="0" borderId="0" xfId="126" applyFont="1" applyBorder="1" applyAlignment="1">
      <alignment horizontal="center" vertical="center" wrapText="1"/>
      <protection/>
    </xf>
    <xf numFmtId="0" fontId="12" fillId="0" borderId="42" xfId="126" applyFont="1" applyBorder="1" applyAlignment="1">
      <alignment horizontal="center" vertical="center" wrapText="1"/>
      <protection/>
    </xf>
    <xf numFmtId="0" fontId="12" fillId="0" borderId="37" xfId="126" applyFont="1" applyBorder="1" applyAlignment="1">
      <alignment horizontal="center" vertical="center" wrapText="1"/>
      <protection/>
    </xf>
    <xf numFmtId="0" fontId="12" fillId="0" borderId="19" xfId="126" applyFont="1" applyBorder="1" applyAlignment="1">
      <alignment horizontal="center" vertical="center" wrapText="1"/>
      <protection/>
    </xf>
    <xf numFmtId="0" fontId="14" fillId="0" borderId="28" xfId="126" applyFont="1" applyBorder="1" applyAlignment="1">
      <alignment horizontal="center" vertical="center" wrapText="1"/>
      <protection/>
    </xf>
    <xf numFmtId="0" fontId="12" fillId="0" borderId="23" xfId="126" applyFont="1" applyBorder="1" applyAlignment="1">
      <alignment horizontal="center" vertical="center" wrapText="1"/>
      <protection/>
    </xf>
    <xf numFmtId="0" fontId="12" fillId="0" borderId="41" xfId="126" applyFont="1" applyBorder="1" applyAlignment="1">
      <alignment horizontal="center" vertical="center" wrapText="1"/>
      <protection/>
    </xf>
    <xf numFmtId="0" fontId="12" fillId="0" borderId="31" xfId="126" applyFont="1" applyBorder="1" applyAlignment="1">
      <alignment horizontal="center" vertical="center" wrapText="1"/>
      <protection/>
    </xf>
    <xf numFmtId="0" fontId="12" fillId="0" borderId="29" xfId="126" applyFont="1" applyBorder="1" applyAlignment="1">
      <alignment horizontal="center" vertical="center" wrapText="1"/>
      <protection/>
    </xf>
    <xf numFmtId="0" fontId="12" fillId="0" borderId="15" xfId="126" applyFont="1" applyBorder="1" applyAlignment="1">
      <alignment horizontal="center" vertical="center" wrapText="1"/>
      <protection/>
    </xf>
    <xf numFmtId="0" fontId="12" fillId="0" borderId="14" xfId="126" applyFont="1" applyBorder="1" applyAlignment="1">
      <alignment horizontal="center" vertical="center" wrapText="1"/>
      <protection/>
    </xf>
    <xf numFmtId="0" fontId="12" fillId="0" borderId="13" xfId="126" applyFont="1" applyBorder="1" applyAlignment="1">
      <alignment horizontal="center" vertical="center" wrapText="1"/>
      <protection/>
    </xf>
    <xf numFmtId="0" fontId="12" fillId="0" borderId="32" xfId="126" applyFont="1" applyBorder="1" applyAlignment="1">
      <alignment horizontal="center" vertical="center" wrapText="1"/>
      <protection/>
    </xf>
    <xf numFmtId="0" fontId="12" fillId="0" borderId="47" xfId="126" applyFont="1" applyBorder="1" applyAlignment="1">
      <alignment horizontal="center" vertical="center" wrapText="1"/>
      <protection/>
    </xf>
    <xf numFmtId="0" fontId="12" fillId="0" borderId="20" xfId="126" applyFont="1" applyBorder="1" applyAlignment="1">
      <alignment horizontal="center" vertical="center" wrapText="1"/>
      <protection/>
    </xf>
    <xf numFmtId="0" fontId="12" fillId="0" borderId="14"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2" xfId="0" applyFont="1" applyBorder="1" applyAlignment="1">
      <alignment horizontal="center" vertical="center"/>
    </xf>
    <xf numFmtId="0" fontId="12" fillId="0" borderId="16" xfId="0" applyFont="1" applyBorder="1" applyAlignment="1">
      <alignment horizontal="center" vertical="center"/>
    </xf>
    <xf numFmtId="0" fontId="12" fillId="0" borderId="33" xfId="0" applyFont="1" applyBorder="1" applyAlignment="1">
      <alignment horizontal="center" vertical="center"/>
    </xf>
    <xf numFmtId="0" fontId="12" fillId="0" borderId="30" xfId="0" applyFont="1" applyBorder="1" applyAlignment="1">
      <alignment horizontal="center" vertical="center"/>
    </xf>
    <xf numFmtId="0" fontId="12" fillId="0" borderId="42" xfId="0" applyFont="1" applyBorder="1" applyAlignment="1">
      <alignment horizontal="center" vertical="center"/>
    </xf>
    <xf numFmtId="0" fontId="12" fillId="0" borderId="37" xfId="0" applyFont="1" applyBorder="1" applyAlignment="1">
      <alignment horizontal="center" vertical="center"/>
    </xf>
    <xf numFmtId="0" fontId="12" fillId="0" borderId="34" xfId="0" applyFont="1" applyBorder="1" applyAlignment="1">
      <alignment horizontal="center" vertical="center"/>
    </xf>
    <xf numFmtId="0" fontId="12" fillId="0" borderId="26" xfId="0" applyFont="1" applyBorder="1" applyAlignment="1">
      <alignment horizontal="center" vertical="center"/>
    </xf>
    <xf numFmtId="0" fontId="12" fillId="0" borderId="32" xfId="0" applyFont="1" applyBorder="1" applyAlignment="1">
      <alignment horizontal="center" vertical="center"/>
    </xf>
    <xf numFmtId="0" fontId="12" fillId="0" borderId="31" xfId="0" applyFont="1" applyBorder="1" applyAlignment="1">
      <alignment horizontal="center" vertical="center"/>
    </xf>
    <xf numFmtId="0" fontId="12" fillId="0" borderId="29" xfId="0" applyFont="1" applyBorder="1" applyAlignment="1">
      <alignment horizontal="center" vertical="center"/>
    </xf>
    <xf numFmtId="0" fontId="12" fillId="0" borderId="41" xfId="0" applyFont="1" applyBorder="1" applyAlignment="1">
      <alignment horizontal="center" vertical="center"/>
    </xf>
    <xf numFmtId="0" fontId="8" fillId="0" borderId="0" xfId="0" applyFont="1" applyAlignment="1">
      <alignment horizontal="center" vertical="center"/>
    </xf>
    <xf numFmtId="0" fontId="12" fillId="0" borderId="15"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25" xfId="0" applyFont="1" applyBorder="1" applyAlignment="1">
      <alignment horizontal="center" vertical="center"/>
    </xf>
    <xf numFmtId="0" fontId="12" fillId="0" borderId="40" xfId="0" applyFont="1" applyBorder="1" applyAlignment="1">
      <alignment horizontal="center" vertical="center" wrapText="1"/>
    </xf>
    <xf numFmtId="0" fontId="12" fillId="0" borderId="0" xfId="0" applyFont="1" applyBorder="1" applyAlignment="1">
      <alignment horizontal="center" vertical="center"/>
    </xf>
    <xf numFmtId="0" fontId="10" fillId="0" borderId="20" xfId="0" applyFont="1" applyBorder="1" applyAlignment="1">
      <alignment horizontal="center" vertical="center" wrapText="1"/>
    </xf>
    <xf numFmtId="0" fontId="10" fillId="0" borderId="19" xfId="0" applyFont="1" applyBorder="1" applyAlignment="1">
      <alignment horizontal="center" vertical="center" wrapText="1"/>
    </xf>
    <xf numFmtId="0" fontId="12" fillId="0" borderId="27" xfId="0" applyFont="1" applyBorder="1" applyAlignment="1">
      <alignment horizontal="center" vertical="center"/>
    </xf>
    <xf numFmtId="0" fontId="12" fillId="0" borderId="2" xfId="0" applyFont="1" applyBorder="1" applyAlignment="1">
      <alignment horizontal="center" vertical="center"/>
    </xf>
    <xf numFmtId="0" fontId="12" fillId="0" borderId="40" xfId="0" applyFont="1" applyBorder="1" applyAlignment="1">
      <alignment horizontal="center" vertical="center"/>
    </xf>
    <xf numFmtId="0" fontId="12" fillId="0" borderId="22" xfId="0" applyFont="1" applyBorder="1" applyAlignment="1">
      <alignment horizontal="center" vertical="center"/>
    </xf>
    <xf numFmtId="0" fontId="10" fillId="0" borderId="11" xfId="0" applyFont="1" applyBorder="1" applyAlignment="1">
      <alignment horizontal="center" vertical="center" wrapText="1"/>
    </xf>
    <xf numFmtId="0" fontId="7" fillId="0" borderId="12" xfId="124" applyFont="1" applyBorder="1" applyAlignment="1">
      <alignment horizontal="center" vertical="center" wrapText="1"/>
      <protection/>
    </xf>
    <xf numFmtId="0" fontId="7" fillId="0" borderId="40" xfId="124" applyFont="1" applyBorder="1" applyAlignment="1">
      <alignment horizontal="center" vertical="center" wrapText="1"/>
      <protection/>
    </xf>
    <xf numFmtId="0" fontId="7" fillId="0" borderId="27" xfId="124" applyFont="1" applyBorder="1" applyAlignment="1">
      <alignment horizontal="center" vertical="center" wrapText="1"/>
      <protection/>
    </xf>
    <xf numFmtId="0" fontId="7" fillId="0" borderId="22" xfId="124" applyFont="1" applyBorder="1" applyAlignment="1">
      <alignment horizontal="center" vertical="center" wrapText="1"/>
      <protection/>
    </xf>
    <xf numFmtId="0" fontId="7" fillId="0" borderId="29" xfId="124" applyFont="1" applyBorder="1" applyAlignment="1">
      <alignment horizontal="center" vertical="center" wrapText="1"/>
      <protection/>
    </xf>
    <xf numFmtId="0" fontId="7" fillId="0" borderId="30" xfId="124" applyFont="1" applyBorder="1" applyAlignment="1">
      <alignment horizontal="center" vertical="center"/>
      <protection/>
    </xf>
    <xf numFmtId="0" fontId="7" fillId="0" borderId="32" xfId="124" applyFont="1" applyBorder="1" applyAlignment="1">
      <alignment horizontal="center" vertical="center"/>
      <protection/>
    </xf>
    <xf numFmtId="0" fontId="7" fillId="0" borderId="34" xfId="124" applyFont="1" applyBorder="1" applyAlignment="1">
      <alignment horizontal="center" vertical="center" wrapText="1"/>
      <protection/>
    </xf>
    <xf numFmtId="0" fontId="7" fillId="0" borderId="26" xfId="124" applyFont="1" applyBorder="1" applyAlignment="1">
      <alignment horizontal="center" vertical="center" wrapText="1"/>
      <protection/>
    </xf>
    <xf numFmtId="0" fontId="7" fillId="0" borderId="15" xfId="124" applyFont="1" applyBorder="1" applyAlignment="1">
      <alignment horizontal="center" vertical="center" wrapText="1"/>
      <protection/>
    </xf>
    <xf numFmtId="0" fontId="7" fillId="0" borderId="14" xfId="124" applyFont="1" applyBorder="1" applyAlignment="1">
      <alignment horizontal="center" vertical="center" wrapText="1"/>
      <protection/>
    </xf>
    <xf numFmtId="0" fontId="7" fillId="0" borderId="13" xfId="124" applyFont="1" applyBorder="1" applyAlignment="1">
      <alignment horizontal="center" vertical="center" wrapText="1"/>
      <protection/>
    </xf>
    <xf numFmtId="0" fontId="7" fillId="0" borderId="30" xfId="124" applyFont="1" applyBorder="1" applyAlignment="1">
      <alignment horizontal="center" vertical="center" wrapText="1"/>
      <protection/>
    </xf>
    <xf numFmtId="0" fontId="7" fillId="0" borderId="32" xfId="124" applyFont="1" applyBorder="1" applyAlignment="1">
      <alignment horizontal="center" vertical="center" wrapText="1"/>
      <protection/>
    </xf>
    <xf numFmtId="0" fontId="12" fillId="0" borderId="37" xfId="124" applyFont="1" applyBorder="1" applyAlignment="1">
      <alignment horizontal="center" vertical="center" wrapText="1"/>
      <protection/>
    </xf>
    <xf numFmtId="0" fontId="12" fillId="0" borderId="31" xfId="124" applyFont="1" applyBorder="1" applyAlignment="1">
      <alignment horizontal="center" vertical="center" wrapText="1"/>
      <protection/>
    </xf>
    <xf numFmtId="0" fontId="12" fillId="0" borderId="42" xfId="124" applyFont="1" applyBorder="1" applyAlignment="1">
      <alignment horizontal="center" vertical="center" wrapText="1"/>
      <protection/>
    </xf>
    <xf numFmtId="0" fontId="12" fillId="0" borderId="26" xfId="124" applyFont="1" applyBorder="1" applyAlignment="1">
      <alignment horizontal="center" vertical="center" wrapText="1"/>
      <protection/>
    </xf>
    <xf numFmtId="0" fontId="12" fillId="0" borderId="17" xfId="124" applyFont="1" applyBorder="1" applyAlignment="1">
      <alignment horizontal="center" vertical="center" wrapText="1"/>
      <protection/>
    </xf>
    <xf numFmtId="0" fontId="7" fillId="0" borderId="2" xfId="124" applyFont="1" applyBorder="1" applyAlignment="1">
      <alignment horizontal="center" vertical="center" wrapText="1"/>
      <protection/>
    </xf>
    <xf numFmtId="0" fontId="7" fillId="0" borderId="16" xfId="124" applyFont="1" applyBorder="1" applyAlignment="1">
      <alignment horizontal="center" vertical="center" wrapText="1"/>
      <protection/>
    </xf>
    <xf numFmtId="0" fontId="12" fillId="0" borderId="2" xfId="124" applyFont="1" applyBorder="1" applyAlignment="1">
      <alignment horizontal="center" vertical="center" wrapText="1"/>
      <protection/>
    </xf>
    <xf numFmtId="0" fontId="12" fillId="0" borderId="19" xfId="124" applyFont="1" applyBorder="1" applyAlignment="1">
      <alignment horizontal="center" vertical="center" wrapText="1"/>
      <protection/>
    </xf>
    <xf numFmtId="0" fontId="12" fillId="0" borderId="16" xfId="124" applyFont="1" applyBorder="1" applyAlignment="1">
      <alignment horizontal="center" vertical="center" wrapText="1"/>
      <protection/>
    </xf>
    <xf numFmtId="0" fontId="12" fillId="0" borderId="18" xfId="124" applyFont="1" applyBorder="1" applyAlignment="1">
      <alignment horizontal="center" vertical="center" wrapText="1"/>
      <protection/>
    </xf>
    <xf numFmtId="0" fontId="7" fillId="0" borderId="18" xfId="124" applyFont="1" applyBorder="1" applyAlignment="1">
      <alignment horizontal="center" vertical="center" wrapText="1"/>
      <protection/>
    </xf>
    <xf numFmtId="0" fontId="7" fillId="0" borderId="22" xfId="124" applyFont="1" applyBorder="1" applyAlignment="1">
      <alignment horizontal="center" vertical="center"/>
      <protection/>
    </xf>
    <xf numFmtId="0" fontId="7" fillId="0" borderId="40" xfId="124" applyFont="1" applyBorder="1" applyAlignment="1">
      <alignment horizontal="center" vertical="center"/>
      <protection/>
    </xf>
    <xf numFmtId="0" fontId="7" fillId="0" borderId="42" xfId="124" applyFont="1" applyBorder="1" applyAlignment="1">
      <alignment horizontal="center" vertical="center" wrapText="1"/>
      <protection/>
    </xf>
    <xf numFmtId="0" fontId="7" fillId="0" borderId="31" xfId="124" applyFont="1" applyBorder="1" applyAlignment="1">
      <alignment horizontal="center" vertical="center" wrapText="1"/>
      <protection/>
    </xf>
    <xf numFmtId="0" fontId="7" fillId="0" borderId="37" xfId="124" applyFont="1" applyBorder="1" applyAlignment="1">
      <alignment horizontal="center" vertical="center" wrapText="1"/>
      <protection/>
    </xf>
    <xf numFmtId="0" fontId="7" fillId="0" borderId="42" xfId="124" applyFont="1" applyBorder="1" applyAlignment="1">
      <alignment horizontal="center" vertical="center"/>
      <protection/>
    </xf>
    <xf numFmtId="0" fontId="7" fillId="0" borderId="37" xfId="124" applyFont="1" applyBorder="1" applyAlignment="1">
      <alignment horizontal="center" vertical="center"/>
      <protection/>
    </xf>
    <xf numFmtId="0" fontId="7" fillId="0" borderId="29" xfId="124" applyFont="1" applyBorder="1" applyAlignment="1">
      <alignment horizontal="center" vertical="center"/>
      <protection/>
    </xf>
    <xf numFmtId="0" fontId="7" fillId="0" borderId="21" xfId="124" applyFont="1" applyBorder="1" applyAlignment="1">
      <alignment horizontal="center" vertical="center" wrapText="1"/>
      <protection/>
    </xf>
    <xf numFmtId="0" fontId="7" fillId="0" borderId="0" xfId="124" applyFont="1" applyBorder="1" applyAlignment="1">
      <alignment horizontal="center" vertical="center" wrapText="1"/>
      <protection/>
    </xf>
    <xf numFmtId="0" fontId="7" fillId="0" borderId="33" xfId="124" applyFont="1" applyBorder="1" applyAlignment="1">
      <alignment horizontal="center" vertical="center" wrapText="1"/>
      <protection/>
    </xf>
    <xf numFmtId="0" fontId="7" fillId="0" borderId="25" xfId="124" applyFont="1" applyBorder="1" applyAlignment="1">
      <alignment horizontal="center" vertical="center" wrapText="1"/>
      <protection/>
    </xf>
    <xf numFmtId="0" fontId="8" fillId="0" borderId="0" xfId="0" applyFont="1" applyAlignment="1">
      <alignment horizontal="center" vertical="center" wrapText="1"/>
    </xf>
    <xf numFmtId="0" fontId="12" fillId="0" borderId="42" xfId="126" applyFont="1" applyBorder="1" applyAlignment="1">
      <alignment horizontal="center" vertical="center"/>
      <protection/>
    </xf>
    <xf numFmtId="0" fontId="12" fillId="0" borderId="37" xfId="126" applyFont="1" applyBorder="1" applyAlignment="1">
      <alignment horizontal="center" vertical="center"/>
      <protection/>
    </xf>
    <xf numFmtId="0" fontId="12" fillId="0" borderId="31" xfId="126" applyFont="1" applyBorder="1" applyAlignment="1">
      <alignment horizontal="center" vertical="center"/>
      <protection/>
    </xf>
    <xf numFmtId="0" fontId="7" fillId="0" borderId="29" xfId="126" applyFont="1" applyBorder="1" applyAlignment="1">
      <alignment horizontal="center" vertical="center"/>
      <protection/>
    </xf>
    <xf numFmtId="0" fontId="7" fillId="0" borderId="33" xfId="0" applyFont="1" applyBorder="1" applyAlignment="1">
      <alignment horizontal="center" vertical="center"/>
    </xf>
    <xf numFmtId="0" fontId="7" fillId="0" borderId="32" xfId="0" applyFont="1" applyBorder="1" applyAlignment="1">
      <alignment horizontal="center" vertical="center"/>
    </xf>
    <xf numFmtId="0" fontId="12" fillId="0" borderId="41" xfId="126" applyFont="1" applyBorder="1" applyAlignment="1">
      <alignment horizontal="center" vertical="center"/>
      <protection/>
    </xf>
    <xf numFmtId="0" fontId="7" fillId="0" borderId="31" xfId="0" applyFont="1" applyBorder="1" applyAlignment="1">
      <alignment horizontal="center" vertical="center"/>
    </xf>
    <xf numFmtId="0" fontId="7" fillId="0" borderId="42" xfId="0" applyFont="1" applyBorder="1" applyAlignment="1">
      <alignment horizontal="center" vertical="center"/>
    </xf>
    <xf numFmtId="0" fontId="7" fillId="0" borderId="40" xfId="0" applyFont="1" applyBorder="1" applyAlignment="1">
      <alignment horizontal="center" vertical="center"/>
    </xf>
    <xf numFmtId="0" fontId="7" fillId="0" borderId="22" xfId="0" applyFont="1" applyBorder="1" applyAlignment="1">
      <alignment horizontal="center" vertical="center"/>
    </xf>
    <xf numFmtId="0" fontId="7" fillId="0" borderId="50" xfId="0" applyFont="1" applyBorder="1" applyAlignment="1">
      <alignment horizontal="center" vertical="center" wrapText="1"/>
    </xf>
    <xf numFmtId="0" fontId="7" fillId="0" borderId="26" xfId="0" applyFont="1" applyBorder="1" applyAlignment="1">
      <alignment horizontal="center" vertical="center"/>
    </xf>
    <xf numFmtId="0" fontId="7" fillId="0" borderId="26" xfId="0" applyFont="1" applyBorder="1" applyAlignment="1">
      <alignment horizontal="center" vertical="center" wrapText="1"/>
    </xf>
    <xf numFmtId="0" fontId="7" fillId="0" borderId="17" xfId="0" applyFont="1" applyBorder="1" applyAlignment="1">
      <alignment horizontal="center" vertical="center"/>
    </xf>
    <xf numFmtId="0" fontId="7" fillId="0" borderId="27" xfId="0" applyFont="1" applyBorder="1" applyAlignment="1">
      <alignment horizontal="center" vertical="center"/>
    </xf>
    <xf numFmtId="0" fontId="7" fillId="0" borderId="46" xfId="0" applyFont="1" applyBorder="1" applyAlignment="1">
      <alignment horizontal="center" vertical="center"/>
    </xf>
    <xf numFmtId="0" fontId="7" fillId="0" borderId="44" xfId="0" applyFont="1" applyBorder="1" applyAlignment="1">
      <alignment horizontal="center" vertical="center"/>
    </xf>
    <xf numFmtId="0" fontId="7" fillId="0" borderId="41" xfId="0" applyFont="1" applyBorder="1" applyAlignment="1">
      <alignment horizontal="center" vertical="center"/>
    </xf>
    <xf numFmtId="0" fontId="12" fillId="0" borderId="18" xfId="0" applyFont="1" applyBorder="1" applyAlignment="1">
      <alignment horizontal="center" vertical="center" wrapText="1"/>
    </xf>
    <xf numFmtId="0" fontId="7" fillId="0" borderId="23" xfId="0" applyFont="1" applyBorder="1" applyAlignment="1">
      <alignment horizontal="center" vertical="center"/>
    </xf>
    <xf numFmtId="0" fontId="7" fillId="0" borderId="43" xfId="0" applyFont="1" applyBorder="1" applyAlignment="1">
      <alignment horizontal="center" vertical="center"/>
    </xf>
    <xf numFmtId="0" fontId="7" fillId="0" borderId="43" xfId="126" applyFont="1" applyBorder="1" applyAlignment="1">
      <alignment horizontal="center" vertical="center"/>
      <protection/>
    </xf>
  </cellXfs>
  <cellStyles count="252">
    <cellStyle name="Normal" xfId="0"/>
    <cellStyle name="20% - 輔色1" xfId="15"/>
    <cellStyle name="20% - 輔色1 2" xfId="16"/>
    <cellStyle name="20% - 輔色1 3" xfId="17"/>
    <cellStyle name="20% - 輔色1 4" xfId="18"/>
    <cellStyle name="20% - 輔色1 5" xfId="19"/>
    <cellStyle name="20% - 輔色2" xfId="20"/>
    <cellStyle name="20% - 輔色2 2" xfId="21"/>
    <cellStyle name="20% - 輔色2 3" xfId="22"/>
    <cellStyle name="20% - 輔色2 4" xfId="23"/>
    <cellStyle name="20% - 輔色2 5" xfId="24"/>
    <cellStyle name="20% - 輔色3" xfId="25"/>
    <cellStyle name="20% - 輔色3 2" xfId="26"/>
    <cellStyle name="20% - 輔色3 3" xfId="27"/>
    <cellStyle name="20% - 輔色3 4" xfId="28"/>
    <cellStyle name="20% - 輔色3 5" xfId="29"/>
    <cellStyle name="20% - 輔色4" xfId="30"/>
    <cellStyle name="20% - 輔色4 2" xfId="31"/>
    <cellStyle name="20% - 輔色4 3" xfId="32"/>
    <cellStyle name="20% - 輔色4 4" xfId="33"/>
    <cellStyle name="20% - 輔色4 5" xfId="34"/>
    <cellStyle name="20% - 輔色5" xfId="35"/>
    <cellStyle name="20% - 輔色5 2" xfId="36"/>
    <cellStyle name="20% - 輔色5 3" xfId="37"/>
    <cellStyle name="20% - 輔色5 4" xfId="38"/>
    <cellStyle name="20% - 輔色5 5" xfId="39"/>
    <cellStyle name="20% - 輔色6" xfId="40"/>
    <cellStyle name="20% - 輔色6 2" xfId="41"/>
    <cellStyle name="20% - 輔色6 3" xfId="42"/>
    <cellStyle name="20% - 輔色6 4" xfId="43"/>
    <cellStyle name="20% - 輔色6 5" xfId="44"/>
    <cellStyle name="40% - 輔色1" xfId="45"/>
    <cellStyle name="40% - 輔色1 2" xfId="46"/>
    <cellStyle name="40% - 輔色1 3" xfId="47"/>
    <cellStyle name="40% - 輔色1 4" xfId="48"/>
    <cellStyle name="40% - 輔色1 5" xfId="49"/>
    <cellStyle name="40% - 輔色2" xfId="50"/>
    <cellStyle name="40% - 輔色2 2" xfId="51"/>
    <cellStyle name="40% - 輔色2 3" xfId="52"/>
    <cellStyle name="40% - 輔色2 4" xfId="53"/>
    <cellStyle name="40% - 輔色2 5" xfId="54"/>
    <cellStyle name="40% - 輔色3" xfId="55"/>
    <cellStyle name="40% - 輔色3 2" xfId="56"/>
    <cellStyle name="40% - 輔色3 3" xfId="57"/>
    <cellStyle name="40% - 輔色3 4" xfId="58"/>
    <cellStyle name="40% - 輔色3 5" xfId="59"/>
    <cellStyle name="40% - 輔色4" xfId="60"/>
    <cellStyle name="40% - 輔色4 2" xfId="61"/>
    <cellStyle name="40% - 輔色4 3" xfId="62"/>
    <cellStyle name="40% - 輔色4 4" xfId="63"/>
    <cellStyle name="40% - 輔色4 5" xfId="64"/>
    <cellStyle name="40% - 輔色5" xfId="65"/>
    <cellStyle name="40% - 輔色5 2" xfId="66"/>
    <cellStyle name="40% - 輔色5 3" xfId="67"/>
    <cellStyle name="40% - 輔色5 4" xfId="68"/>
    <cellStyle name="40% - 輔色5 5" xfId="69"/>
    <cellStyle name="40% - 輔色6" xfId="70"/>
    <cellStyle name="40% - 輔色6 2" xfId="71"/>
    <cellStyle name="40% - 輔色6 3" xfId="72"/>
    <cellStyle name="40% - 輔色6 4" xfId="73"/>
    <cellStyle name="40% - 輔色6 5" xfId="74"/>
    <cellStyle name="60% - 輔色1" xfId="75"/>
    <cellStyle name="60% - 輔色1 2" xfId="76"/>
    <cellStyle name="60% - 輔色1 3" xfId="77"/>
    <cellStyle name="60% - 輔色1 4" xfId="78"/>
    <cellStyle name="60% - 輔色1 5" xfId="79"/>
    <cellStyle name="60% - 輔色2" xfId="80"/>
    <cellStyle name="60% - 輔色2 2" xfId="81"/>
    <cellStyle name="60% - 輔色2 3" xfId="82"/>
    <cellStyle name="60% - 輔色2 4" xfId="83"/>
    <cellStyle name="60% - 輔色2 5" xfId="84"/>
    <cellStyle name="60% - 輔色3" xfId="85"/>
    <cellStyle name="60% - 輔色3 2" xfId="86"/>
    <cellStyle name="60% - 輔色3 3" xfId="87"/>
    <cellStyle name="60% - 輔色3 4" xfId="88"/>
    <cellStyle name="60% - 輔色3 5" xfId="89"/>
    <cellStyle name="60% - 輔色4" xfId="90"/>
    <cellStyle name="60% - 輔色4 2" xfId="91"/>
    <cellStyle name="60% - 輔色4 3" xfId="92"/>
    <cellStyle name="60% - 輔色4 4" xfId="93"/>
    <cellStyle name="60% - 輔色4 5" xfId="94"/>
    <cellStyle name="60% - 輔色5" xfId="95"/>
    <cellStyle name="60% - 輔色5 2" xfId="96"/>
    <cellStyle name="60% - 輔色5 3" xfId="97"/>
    <cellStyle name="60% - 輔色5 4" xfId="98"/>
    <cellStyle name="60% - 輔色5 5" xfId="99"/>
    <cellStyle name="60% - 輔色6" xfId="100"/>
    <cellStyle name="60% - 輔色6 2" xfId="101"/>
    <cellStyle name="60% - 輔色6 3" xfId="102"/>
    <cellStyle name="60% - 輔色6 4" xfId="103"/>
    <cellStyle name="60% - 輔色6 5" xfId="104"/>
    <cellStyle name="sample" xfId="105"/>
    <cellStyle name="一般 10" xfId="106"/>
    <cellStyle name="一般 11" xfId="107"/>
    <cellStyle name="一般 12" xfId="108"/>
    <cellStyle name="一般 13" xfId="109"/>
    <cellStyle name="一般 2" xfId="110"/>
    <cellStyle name="一般 2 2" xfId="111"/>
    <cellStyle name="一般 2 3" xfId="112"/>
    <cellStyle name="一般 3" xfId="113"/>
    <cellStyle name="一般 3 2" xfId="114"/>
    <cellStyle name="一般 4" xfId="115"/>
    <cellStyle name="一般 4 2" xfId="116"/>
    <cellStyle name="一般 5" xfId="117"/>
    <cellStyle name="一般 6" xfId="118"/>
    <cellStyle name="一般 6 2" xfId="119"/>
    <cellStyle name="一般 7" xfId="120"/>
    <cellStyle name="一般 7 2" xfId="121"/>
    <cellStyle name="一般 8" xfId="122"/>
    <cellStyle name="一般 8 2" xfId="123"/>
    <cellStyle name="一般 9" xfId="124"/>
    <cellStyle name="一般_011-98年人民團體數及宗教概況(1)" xfId="125"/>
    <cellStyle name="一般_011-99年社會福利(琴惠)" xfId="126"/>
    <cellStyle name="一般_11-2宗教教務概況" xfId="127"/>
    <cellStyle name="一般_Book2" xfId="128"/>
    <cellStyle name="一般_Sheet1" xfId="129"/>
    <cellStyle name="一般_Sheet6" xfId="130"/>
    <cellStyle name="一般_Sheet7" xfId="131"/>
    <cellStyle name="一般_合作社概況" xfId="132"/>
    <cellStyle name="一般_宗教等-97年資料11-1至11-3" xfId="133"/>
    <cellStyle name="Comma" xfId="134"/>
    <cellStyle name="千分位 2" xfId="135"/>
    <cellStyle name="千分位 2 2" xfId="136"/>
    <cellStyle name="千分位 3" xfId="137"/>
    <cellStyle name="千分位 4" xfId="138"/>
    <cellStyle name="Comma [0]" xfId="139"/>
    <cellStyle name="千分位[0] 2" xfId="140"/>
    <cellStyle name="千分位[0] 2 2" xfId="141"/>
    <cellStyle name="千分位[0] 3" xfId="142"/>
    <cellStyle name="千分位[0] 4" xfId="143"/>
    <cellStyle name="千分位[0] 5" xfId="144"/>
    <cellStyle name="Followed Hyperlink" xfId="145"/>
    <cellStyle name="中等" xfId="146"/>
    <cellStyle name="中等 2" xfId="147"/>
    <cellStyle name="中等 3" xfId="148"/>
    <cellStyle name="中等 4" xfId="149"/>
    <cellStyle name="中等 5" xfId="150"/>
    <cellStyle name="合計" xfId="151"/>
    <cellStyle name="合計 2" xfId="152"/>
    <cellStyle name="合計 3" xfId="153"/>
    <cellStyle name="合計 4" xfId="154"/>
    <cellStyle name="合計 5" xfId="155"/>
    <cellStyle name="好" xfId="156"/>
    <cellStyle name="好 2" xfId="157"/>
    <cellStyle name="好 3" xfId="158"/>
    <cellStyle name="好 4" xfId="159"/>
    <cellStyle name="好 5" xfId="160"/>
    <cellStyle name="年資料" xfId="161"/>
    <cellStyle name="Percent" xfId="162"/>
    <cellStyle name="計算方式" xfId="163"/>
    <cellStyle name="計算方式 2" xfId="164"/>
    <cellStyle name="計算方式 3" xfId="165"/>
    <cellStyle name="計算方式 4" xfId="166"/>
    <cellStyle name="計算方式 5" xfId="167"/>
    <cellStyle name="Currency" xfId="168"/>
    <cellStyle name="Currency [0]" xfId="169"/>
    <cellStyle name="連結的儲存格" xfId="170"/>
    <cellStyle name="連結的儲存格 2" xfId="171"/>
    <cellStyle name="連結的儲存格 3" xfId="172"/>
    <cellStyle name="連結的儲存格 4" xfId="173"/>
    <cellStyle name="連結的儲存格 5" xfId="174"/>
    <cellStyle name="備註" xfId="175"/>
    <cellStyle name="備註 2" xfId="176"/>
    <cellStyle name="備註 3" xfId="177"/>
    <cellStyle name="備註 4" xfId="178"/>
    <cellStyle name="備註 5" xfId="179"/>
    <cellStyle name="Hyperlink" xfId="180"/>
    <cellStyle name="說明文字" xfId="181"/>
    <cellStyle name="說明文字 2" xfId="182"/>
    <cellStyle name="說明文字 3" xfId="183"/>
    <cellStyle name="說明文字 4" xfId="184"/>
    <cellStyle name="說明文字 5" xfId="185"/>
    <cellStyle name="輔色1" xfId="186"/>
    <cellStyle name="輔色1 2" xfId="187"/>
    <cellStyle name="輔色1 3" xfId="188"/>
    <cellStyle name="輔色1 4" xfId="189"/>
    <cellStyle name="輔色1 5" xfId="190"/>
    <cellStyle name="輔色2" xfId="191"/>
    <cellStyle name="輔色2 2" xfId="192"/>
    <cellStyle name="輔色2 3" xfId="193"/>
    <cellStyle name="輔色2 4" xfId="194"/>
    <cellStyle name="輔色2 5" xfId="195"/>
    <cellStyle name="輔色3" xfId="196"/>
    <cellStyle name="輔色3 2" xfId="197"/>
    <cellStyle name="輔色3 3" xfId="198"/>
    <cellStyle name="輔色3 4" xfId="199"/>
    <cellStyle name="輔色3 5" xfId="200"/>
    <cellStyle name="輔色4" xfId="201"/>
    <cellStyle name="輔色4 2" xfId="202"/>
    <cellStyle name="輔色4 3" xfId="203"/>
    <cellStyle name="輔色4 4" xfId="204"/>
    <cellStyle name="輔色4 5" xfId="205"/>
    <cellStyle name="輔色5" xfId="206"/>
    <cellStyle name="輔色5 2" xfId="207"/>
    <cellStyle name="輔色5 3" xfId="208"/>
    <cellStyle name="輔色5 4" xfId="209"/>
    <cellStyle name="輔色5 5" xfId="210"/>
    <cellStyle name="輔色6" xfId="211"/>
    <cellStyle name="輔色6 2" xfId="212"/>
    <cellStyle name="輔色6 3" xfId="213"/>
    <cellStyle name="輔色6 4" xfId="214"/>
    <cellStyle name="輔色6 5" xfId="215"/>
    <cellStyle name="標題" xfId="216"/>
    <cellStyle name="標題 1" xfId="217"/>
    <cellStyle name="標題 1 2" xfId="218"/>
    <cellStyle name="標題 1 3" xfId="219"/>
    <cellStyle name="標題 1 4" xfId="220"/>
    <cellStyle name="標題 1 5" xfId="221"/>
    <cellStyle name="標題 2" xfId="222"/>
    <cellStyle name="標題 2 2" xfId="223"/>
    <cellStyle name="標題 2 3" xfId="224"/>
    <cellStyle name="標題 2 4" xfId="225"/>
    <cellStyle name="標題 2 5" xfId="226"/>
    <cellStyle name="標題 3" xfId="227"/>
    <cellStyle name="標題 3 2" xfId="228"/>
    <cellStyle name="標題 3 3" xfId="229"/>
    <cellStyle name="標題 3 4" xfId="230"/>
    <cellStyle name="標題 3 5" xfId="231"/>
    <cellStyle name="標題 4" xfId="232"/>
    <cellStyle name="標題 4 2" xfId="233"/>
    <cellStyle name="標題 4 3" xfId="234"/>
    <cellStyle name="標題 4 4" xfId="235"/>
    <cellStyle name="標題 4 5" xfId="236"/>
    <cellStyle name="標題 5" xfId="237"/>
    <cellStyle name="標題 6" xfId="238"/>
    <cellStyle name="標題 7" xfId="239"/>
    <cellStyle name="標題 8" xfId="240"/>
    <cellStyle name="輸入" xfId="241"/>
    <cellStyle name="輸入 2" xfId="242"/>
    <cellStyle name="輸入 3" xfId="243"/>
    <cellStyle name="輸入 4" xfId="244"/>
    <cellStyle name="輸入 5" xfId="245"/>
    <cellStyle name="輸出" xfId="246"/>
    <cellStyle name="輸出 2" xfId="247"/>
    <cellStyle name="輸出 3" xfId="248"/>
    <cellStyle name="輸出 4" xfId="249"/>
    <cellStyle name="輸出 5" xfId="250"/>
    <cellStyle name="檢查儲存格" xfId="251"/>
    <cellStyle name="檢查儲存格 2" xfId="252"/>
    <cellStyle name="檢查儲存格 3" xfId="253"/>
    <cellStyle name="檢查儲存格 4" xfId="254"/>
    <cellStyle name="檢查儲存格 5" xfId="255"/>
    <cellStyle name="壞" xfId="256"/>
    <cellStyle name="壞 2" xfId="257"/>
    <cellStyle name="壞 3" xfId="258"/>
    <cellStyle name="壞 4" xfId="259"/>
    <cellStyle name="壞 5" xfId="260"/>
    <cellStyle name="警告文字" xfId="261"/>
    <cellStyle name="警告文字 2" xfId="262"/>
    <cellStyle name="警告文字 3" xfId="263"/>
    <cellStyle name="警告文字 4" xfId="264"/>
    <cellStyle name="警告文字 5" xfId="2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externalLink" Target="externalLinks/externalLink1.xml" /><Relationship Id="rId3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3458;&#25142;&#27284;&#26696;\&#21443;&#32771;&#36039;&#26009;\11\11-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3"/>
      <sheetName val="2012"/>
      <sheetName val="2011"/>
      <sheetName val="2010"/>
      <sheetName val="2009"/>
      <sheetName val="2008"/>
      <sheetName val="2007"/>
      <sheetName val="2006"/>
      <sheetName val="2005"/>
      <sheetName val=" 2004"/>
      <sheetName val=" 2003"/>
      <sheetName val=" 2002"/>
      <sheetName val="2001"/>
      <sheetName val="2000"/>
      <sheetName val="199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18"/>
  <sheetViews>
    <sheetView showGridLines="0" tabSelected="1" zoomScale="120" zoomScaleNormal="120" zoomScalePageLayoutView="0" workbookViewId="0" topLeftCell="A1">
      <selection activeCell="A1" sqref="A1"/>
    </sheetView>
  </sheetViews>
  <sheetFormatPr defaultColWidth="9.00390625" defaultRowHeight="16.5"/>
  <cols>
    <col min="1" max="1" width="10.625" style="112" customWidth="1"/>
    <col min="2" max="2" width="8.125" style="112" customWidth="1"/>
    <col min="3" max="6" width="9.125" style="112" customWidth="1"/>
    <col min="7" max="7" width="8.625" style="112" customWidth="1"/>
    <col min="8" max="8" width="11.125" style="112" customWidth="1"/>
    <col min="9" max="9" width="7.125" style="112" customWidth="1"/>
    <col min="10" max="11" width="8.625" style="112" customWidth="1"/>
    <col min="12" max="13" width="8.25390625" style="112" customWidth="1"/>
    <col min="14" max="14" width="10.125" style="112" customWidth="1"/>
    <col min="15" max="15" width="8.25390625" style="112" customWidth="1"/>
    <col min="16" max="16" width="8.625" style="112" customWidth="1"/>
    <col min="17" max="17" width="7.125" style="112" customWidth="1"/>
    <col min="18" max="16384" width="9.00390625" style="112" customWidth="1"/>
  </cols>
  <sheetData>
    <row r="1" spans="1:17" s="40" customFormat="1" ht="18" customHeight="1">
      <c r="A1" s="281" t="s">
        <v>526</v>
      </c>
      <c r="B1" s="109"/>
      <c r="C1" s="109"/>
      <c r="D1" s="109"/>
      <c r="E1" s="110"/>
      <c r="F1" s="110"/>
      <c r="G1" s="110"/>
      <c r="Q1" s="111" t="s">
        <v>44</v>
      </c>
    </row>
    <row r="2" spans="1:17" s="113" customFormat="1" ht="24.75" customHeight="1">
      <c r="A2" s="429" t="s">
        <v>538</v>
      </c>
      <c r="B2" s="429"/>
      <c r="C2" s="429"/>
      <c r="D2" s="429"/>
      <c r="E2" s="429"/>
      <c r="F2" s="429"/>
      <c r="G2" s="429"/>
      <c r="H2" s="429"/>
      <c r="I2" s="429" t="s">
        <v>263</v>
      </c>
      <c r="J2" s="429"/>
      <c r="K2" s="429"/>
      <c r="L2" s="429"/>
      <c r="M2" s="429"/>
      <c r="N2" s="429"/>
      <c r="O2" s="429"/>
      <c r="P2" s="429"/>
      <c r="Q2" s="429"/>
    </row>
    <row r="3" spans="1:17" s="40" customFormat="1" ht="15" customHeight="1" thickBot="1">
      <c r="A3" s="282"/>
      <c r="B3" s="282"/>
      <c r="C3" s="282"/>
      <c r="D3" s="282"/>
      <c r="E3" s="109"/>
      <c r="F3" s="283"/>
      <c r="G3" s="283"/>
      <c r="H3" s="60" t="s">
        <v>539</v>
      </c>
      <c r="P3" s="440" t="s">
        <v>264</v>
      </c>
      <c r="Q3" s="440"/>
    </row>
    <row r="4" spans="1:17" s="40" customFormat="1" ht="19.5" customHeight="1">
      <c r="A4" s="430" t="s">
        <v>540</v>
      </c>
      <c r="B4" s="432" t="s">
        <v>541</v>
      </c>
      <c r="C4" s="433"/>
      <c r="D4" s="433"/>
      <c r="E4" s="433"/>
      <c r="F4" s="433"/>
      <c r="G4" s="433"/>
      <c r="H4" s="434"/>
      <c r="I4" s="438" t="s">
        <v>542</v>
      </c>
      <c r="J4" s="438"/>
      <c r="K4" s="438"/>
      <c r="L4" s="438"/>
      <c r="M4" s="438"/>
      <c r="N4" s="438"/>
      <c r="O4" s="438"/>
      <c r="P4" s="438"/>
      <c r="Q4" s="438"/>
    </row>
    <row r="5" spans="1:17" s="40" customFormat="1" ht="19.5" customHeight="1">
      <c r="A5" s="431"/>
      <c r="B5" s="435" t="s">
        <v>135</v>
      </c>
      <c r="C5" s="436"/>
      <c r="D5" s="436"/>
      <c r="E5" s="436"/>
      <c r="F5" s="436"/>
      <c r="G5" s="436"/>
      <c r="H5" s="437"/>
      <c r="I5" s="439" t="s">
        <v>147</v>
      </c>
      <c r="J5" s="439"/>
      <c r="K5" s="439"/>
      <c r="L5" s="439"/>
      <c r="M5" s="439"/>
      <c r="N5" s="439"/>
      <c r="O5" s="439"/>
      <c r="P5" s="439"/>
      <c r="Q5" s="439"/>
    </row>
    <row r="6" spans="1:17" s="189" customFormat="1" ht="42" customHeight="1">
      <c r="A6" s="431"/>
      <c r="B6" s="284" t="s">
        <v>543</v>
      </c>
      <c r="C6" s="285" t="s">
        <v>544</v>
      </c>
      <c r="D6" s="285" t="s">
        <v>545</v>
      </c>
      <c r="E6" s="285" t="s">
        <v>546</v>
      </c>
      <c r="F6" s="286" t="s">
        <v>547</v>
      </c>
      <c r="G6" s="286" t="s">
        <v>548</v>
      </c>
      <c r="H6" s="293" t="s">
        <v>558</v>
      </c>
      <c r="I6" s="287" t="s">
        <v>549</v>
      </c>
      <c r="J6" s="288" t="s">
        <v>550</v>
      </c>
      <c r="K6" s="288" t="s">
        <v>551</v>
      </c>
      <c r="L6" s="288" t="s">
        <v>552</v>
      </c>
      <c r="M6" s="288" t="s">
        <v>553</v>
      </c>
      <c r="N6" s="288" t="s">
        <v>554</v>
      </c>
      <c r="O6" s="288" t="s">
        <v>555</v>
      </c>
      <c r="P6" s="288" t="s">
        <v>556</v>
      </c>
      <c r="Q6" s="289" t="s">
        <v>557</v>
      </c>
    </row>
    <row r="7" spans="1:17" s="189" customFormat="1" ht="42" customHeight="1" thickBot="1">
      <c r="A7" s="181" t="s">
        <v>132</v>
      </c>
      <c r="B7" s="182" t="s">
        <v>136</v>
      </c>
      <c r="C7" s="183" t="s">
        <v>261</v>
      </c>
      <c r="D7" s="183" t="s">
        <v>262</v>
      </c>
      <c r="E7" s="183" t="s">
        <v>137</v>
      </c>
      <c r="F7" s="183" t="s">
        <v>133</v>
      </c>
      <c r="G7" s="183" t="s">
        <v>134</v>
      </c>
      <c r="H7" s="183" t="s">
        <v>410</v>
      </c>
      <c r="I7" s="184" t="s">
        <v>138</v>
      </c>
      <c r="J7" s="185" t="s">
        <v>139</v>
      </c>
      <c r="K7" s="185" t="s">
        <v>140</v>
      </c>
      <c r="L7" s="185" t="s">
        <v>141</v>
      </c>
      <c r="M7" s="185" t="s">
        <v>142</v>
      </c>
      <c r="N7" s="185" t="s">
        <v>143</v>
      </c>
      <c r="O7" s="185" t="s">
        <v>144</v>
      </c>
      <c r="P7" s="185" t="s">
        <v>145</v>
      </c>
      <c r="Q7" s="186" t="s">
        <v>146</v>
      </c>
    </row>
    <row r="8" spans="1:17" s="40" customFormat="1" ht="45" customHeight="1">
      <c r="A8" s="290" t="s">
        <v>527</v>
      </c>
      <c r="B8" s="191">
        <v>672</v>
      </c>
      <c r="C8" s="192">
        <v>13</v>
      </c>
      <c r="D8" s="192">
        <v>2</v>
      </c>
      <c r="E8" s="192">
        <v>386</v>
      </c>
      <c r="F8" s="191">
        <v>1</v>
      </c>
      <c r="G8" s="191">
        <v>108</v>
      </c>
      <c r="H8" s="192">
        <v>162</v>
      </c>
      <c r="I8" s="193">
        <v>1181</v>
      </c>
      <c r="J8" s="193">
        <v>167</v>
      </c>
      <c r="K8" s="193">
        <v>16</v>
      </c>
      <c r="L8" s="193">
        <v>34</v>
      </c>
      <c r="M8" s="193">
        <v>148</v>
      </c>
      <c r="N8" s="193">
        <v>324</v>
      </c>
      <c r="O8" s="193">
        <v>155</v>
      </c>
      <c r="P8" s="193">
        <v>100</v>
      </c>
      <c r="Q8" s="193">
        <f>I8-J8-K8-L8-M8-N8-O8-P8</f>
        <v>237</v>
      </c>
    </row>
    <row r="9" spans="1:17" s="40" customFormat="1" ht="45" customHeight="1">
      <c r="A9" s="290" t="s">
        <v>528</v>
      </c>
      <c r="B9" s="191">
        <v>664</v>
      </c>
      <c r="C9" s="192">
        <v>13</v>
      </c>
      <c r="D9" s="192">
        <v>2</v>
      </c>
      <c r="E9" s="192">
        <v>375</v>
      </c>
      <c r="F9" s="191">
        <v>1</v>
      </c>
      <c r="G9" s="191">
        <v>108</v>
      </c>
      <c r="H9" s="192">
        <v>165</v>
      </c>
      <c r="I9" s="193">
        <v>1295</v>
      </c>
      <c r="J9" s="193">
        <v>196</v>
      </c>
      <c r="K9" s="193">
        <v>18</v>
      </c>
      <c r="L9" s="193">
        <v>43</v>
      </c>
      <c r="M9" s="193">
        <v>170</v>
      </c>
      <c r="N9" s="193">
        <v>348</v>
      </c>
      <c r="O9" s="193">
        <v>157</v>
      </c>
      <c r="P9" s="193">
        <v>112</v>
      </c>
      <c r="Q9" s="193">
        <f>I9-J9-K9-L9-M9-N9-O9-P9</f>
        <v>251</v>
      </c>
    </row>
    <row r="10" spans="1:17" s="40" customFormat="1" ht="45" customHeight="1">
      <c r="A10" s="290" t="s">
        <v>529</v>
      </c>
      <c r="B10" s="191">
        <v>676</v>
      </c>
      <c r="C10" s="192">
        <v>13</v>
      </c>
      <c r="D10" s="192">
        <v>2</v>
      </c>
      <c r="E10" s="192">
        <v>379</v>
      </c>
      <c r="F10" s="191">
        <v>1</v>
      </c>
      <c r="G10" s="191">
        <v>109</v>
      </c>
      <c r="H10" s="192">
        <v>172</v>
      </c>
      <c r="I10" s="193">
        <v>1408</v>
      </c>
      <c r="J10" s="193">
        <v>225</v>
      </c>
      <c r="K10" s="193">
        <v>20</v>
      </c>
      <c r="L10" s="193">
        <v>50</v>
      </c>
      <c r="M10" s="193">
        <v>186</v>
      </c>
      <c r="N10" s="193">
        <v>375</v>
      </c>
      <c r="O10" s="193">
        <v>161</v>
      </c>
      <c r="P10" s="193">
        <v>127</v>
      </c>
      <c r="Q10" s="193">
        <f>I10-J10-K10-L10-M10-N10-O10-P10</f>
        <v>264</v>
      </c>
    </row>
    <row r="11" spans="1:17" s="40" customFormat="1" ht="45" customHeight="1">
      <c r="A11" s="290" t="s">
        <v>530</v>
      </c>
      <c r="B11" s="191">
        <v>676</v>
      </c>
      <c r="C11" s="192">
        <v>13</v>
      </c>
      <c r="D11" s="192">
        <v>2</v>
      </c>
      <c r="E11" s="192">
        <v>372</v>
      </c>
      <c r="F11" s="191">
        <v>1</v>
      </c>
      <c r="G11" s="191">
        <v>110</v>
      </c>
      <c r="H11" s="192">
        <v>178</v>
      </c>
      <c r="I11" s="193">
        <v>1449</v>
      </c>
      <c r="J11" s="193">
        <v>216</v>
      </c>
      <c r="K11" s="193">
        <v>20</v>
      </c>
      <c r="L11" s="193">
        <v>60</v>
      </c>
      <c r="M11" s="193">
        <v>172</v>
      </c>
      <c r="N11" s="193">
        <v>411</v>
      </c>
      <c r="O11" s="193">
        <v>172</v>
      </c>
      <c r="P11" s="193">
        <v>131</v>
      </c>
      <c r="Q11" s="193">
        <f>I11-J11-K11-L11-M11-N11-O11-P11</f>
        <v>267</v>
      </c>
    </row>
    <row r="12" spans="1:17" s="40" customFormat="1" ht="45" customHeight="1">
      <c r="A12" s="290" t="s">
        <v>531</v>
      </c>
      <c r="B12" s="191">
        <v>691</v>
      </c>
      <c r="C12" s="192">
        <v>13</v>
      </c>
      <c r="D12" s="192">
        <v>2</v>
      </c>
      <c r="E12" s="192">
        <v>378</v>
      </c>
      <c r="F12" s="191">
        <v>1</v>
      </c>
      <c r="G12" s="191">
        <v>112</v>
      </c>
      <c r="H12" s="192">
        <v>185</v>
      </c>
      <c r="I12" s="193">
        <v>1458</v>
      </c>
      <c r="J12" s="193">
        <v>245</v>
      </c>
      <c r="K12" s="193">
        <v>21</v>
      </c>
      <c r="L12" s="193">
        <v>60</v>
      </c>
      <c r="M12" s="193">
        <v>198</v>
      </c>
      <c r="N12" s="193">
        <v>341</v>
      </c>
      <c r="O12" s="193">
        <v>167</v>
      </c>
      <c r="P12" s="193">
        <v>137</v>
      </c>
      <c r="Q12" s="193">
        <f>I12-J12-K12-L12-M12-N12-O12-P12</f>
        <v>289</v>
      </c>
    </row>
    <row r="13" spans="1:17" s="40" customFormat="1" ht="45" customHeight="1">
      <c r="A13" s="290" t="s">
        <v>532</v>
      </c>
      <c r="B13" s="191">
        <v>692</v>
      </c>
      <c r="C13" s="192">
        <v>13</v>
      </c>
      <c r="D13" s="192">
        <v>2</v>
      </c>
      <c r="E13" s="192">
        <v>400</v>
      </c>
      <c r="F13" s="191">
        <v>1</v>
      </c>
      <c r="G13" s="191">
        <v>114</v>
      </c>
      <c r="H13" s="192">
        <v>162</v>
      </c>
      <c r="I13" s="193">
        <v>1552</v>
      </c>
      <c r="J13" s="193">
        <v>253</v>
      </c>
      <c r="K13" s="193">
        <v>24</v>
      </c>
      <c r="L13" s="193">
        <v>68</v>
      </c>
      <c r="M13" s="193">
        <v>211</v>
      </c>
      <c r="N13" s="193">
        <v>372</v>
      </c>
      <c r="O13" s="193">
        <v>165</v>
      </c>
      <c r="P13" s="193">
        <v>152</v>
      </c>
      <c r="Q13" s="193">
        <v>307</v>
      </c>
    </row>
    <row r="14" spans="1:17" s="40" customFormat="1" ht="45" customHeight="1">
      <c r="A14" s="290" t="s">
        <v>533</v>
      </c>
      <c r="B14" s="191">
        <v>704</v>
      </c>
      <c r="C14" s="192">
        <v>13</v>
      </c>
      <c r="D14" s="192">
        <v>2</v>
      </c>
      <c r="E14" s="192">
        <v>416</v>
      </c>
      <c r="F14" s="191">
        <v>1</v>
      </c>
      <c r="G14" s="191">
        <v>115</v>
      </c>
      <c r="H14" s="192">
        <v>157</v>
      </c>
      <c r="I14" s="193">
        <v>1640</v>
      </c>
      <c r="J14" s="193">
        <v>282</v>
      </c>
      <c r="K14" s="193">
        <v>22</v>
      </c>
      <c r="L14" s="193">
        <v>73</v>
      </c>
      <c r="M14" s="193">
        <v>213</v>
      </c>
      <c r="N14" s="193">
        <v>389</v>
      </c>
      <c r="O14" s="193">
        <v>173</v>
      </c>
      <c r="P14" s="193">
        <v>165</v>
      </c>
      <c r="Q14" s="193">
        <v>323</v>
      </c>
    </row>
    <row r="15" spans="1:17" s="40" customFormat="1" ht="45" customHeight="1">
      <c r="A15" s="290" t="s">
        <v>534</v>
      </c>
      <c r="B15" s="191">
        <v>732</v>
      </c>
      <c r="C15" s="192">
        <v>13</v>
      </c>
      <c r="D15" s="192">
        <v>2</v>
      </c>
      <c r="E15" s="192">
        <v>436</v>
      </c>
      <c r="F15" s="191">
        <v>1</v>
      </c>
      <c r="G15" s="191">
        <v>118</v>
      </c>
      <c r="H15" s="192">
        <v>162</v>
      </c>
      <c r="I15" s="193">
        <v>1771</v>
      </c>
      <c r="J15" s="193">
        <v>296</v>
      </c>
      <c r="K15" s="193">
        <v>24</v>
      </c>
      <c r="L15" s="193">
        <v>78</v>
      </c>
      <c r="M15" s="193">
        <v>230</v>
      </c>
      <c r="N15" s="193">
        <v>433</v>
      </c>
      <c r="O15" s="193">
        <v>181</v>
      </c>
      <c r="P15" s="193">
        <v>183</v>
      </c>
      <c r="Q15" s="193">
        <v>346</v>
      </c>
    </row>
    <row r="16" spans="1:17" s="40" customFormat="1" ht="45" customHeight="1">
      <c r="A16" s="290" t="s">
        <v>535</v>
      </c>
      <c r="B16" s="191">
        <v>743</v>
      </c>
      <c r="C16" s="192">
        <v>13</v>
      </c>
      <c r="D16" s="192">
        <v>2</v>
      </c>
      <c r="E16" s="192">
        <v>446</v>
      </c>
      <c r="F16" s="191">
        <v>1</v>
      </c>
      <c r="G16" s="191">
        <v>118</v>
      </c>
      <c r="H16" s="192">
        <v>163</v>
      </c>
      <c r="I16" s="193">
        <v>1901</v>
      </c>
      <c r="J16" s="193">
        <v>313</v>
      </c>
      <c r="K16" s="193">
        <v>25</v>
      </c>
      <c r="L16" s="193">
        <v>86</v>
      </c>
      <c r="M16" s="193">
        <v>245</v>
      </c>
      <c r="N16" s="193">
        <v>461</v>
      </c>
      <c r="O16" s="193">
        <v>194</v>
      </c>
      <c r="P16" s="193">
        <v>197</v>
      </c>
      <c r="Q16" s="193">
        <v>380</v>
      </c>
    </row>
    <row r="17" spans="1:17" s="40" customFormat="1" ht="45" customHeight="1" thickBot="1">
      <c r="A17" s="291" t="s">
        <v>536</v>
      </c>
      <c r="B17" s="194">
        <v>751</v>
      </c>
      <c r="C17" s="195">
        <v>13</v>
      </c>
      <c r="D17" s="195">
        <v>2</v>
      </c>
      <c r="E17" s="195">
        <v>450</v>
      </c>
      <c r="F17" s="195">
        <v>1</v>
      </c>
      <c r="G17" s="195">
        <v>118</v>
      </c>
      <c r="H17" s="195">
        <v>167</v>
      </c>
      <c r="I17" s="196">
        <v>2042</v>
      </c>
      <c r="J17" s="196">
        <v>334</v>
      </c>
      <c r="K17" s="196">
        <v>26</v>
      </c>
      <c r="L17" s="196">
        <v>100</v>
      </c>
      <c r="M17" s="196">
        <v>260</v>
      </c>
      <c r="N17" s="196">
        <v>504</v>
      </c>
      <c r="O17" s="196">
        <v>208</v>
      </c>
      <c r="P17" s="196">
        <v>213</v>
      </c>
      <c r="Q17" s="196">
        <v>397</v>
      </c>
    </row>
    <row r="18" spans="1:12" s="189" customFormat="1" ht="15" customHeight="1">
      <c r="A18" s="292" t="s">
        <v>537</v>
      </c>
      <c r="B18" s="187"/>
      <c r="C18" s="187"/>
      <c r="D18" s="188"/>
      <c r="I18" s="190" t="s">
        <v>411</v>
      </c>
      <c r="J18" s="190"/>
      <c r="K18" s="190"/>
      <c r="L18" s="190"/>
    </row>
  </sheetData>
  <sheetProtection/>
  <mergeCells count="8">
    <mergeCell ref="I2:Q2"/>
    <mergeCell ref="A2:H2"/>
    <mergeCell ref="A4:A6"/>
    <mergeCell ref="B4:H4"/>
    <mergeCell ref="B5:H5"/>
    <mergeCell ref="I4:Q4"/>
    <mergeCell ref="I5:Q5"/>
    <mergeCell ref="P3:Q3"/>
  </mergeCells>
  <printOptions horizontalCentered="1"/>
  <pageMargins left="1.1811023622047245" right="1.1811023622047245" top="1.5748031496062993" bottom="1.5748031496062993" header="0.5118110236220472" footer="0.9055118110236221"/>
  <pageSetup firstPageNumber="340" useFirstPageNumber="1" horizontalDpi="600" verticalDpi="600" orientation="portrait" paperSize="9" r:id="rId1"/>
  <headerFooter alignWithMargins="0">
    <oddFooter>&amp;C&amp;"華康中圓體,標準"&amp;11‧&amp;"Times New Roman,標準"&amp;P&amp;"華康中圓體,標準"‧</oddFooter>
  </headerFooter>
</worksheet>
</file>

<file path=xl/worksheets/sheet10.xml><?xml version="1.0" encoding="utf-8"?>
<worksheet xmlns="http://schemas.openxmlformats.org/spreadsheetml/2006/main" xmlns:r="http://schemas.openxmlformats.org/officeDocument/2006/relationships">
  <dimension ref="A1:O18"/>
  <sheetViews>
    <sheetView showGridLines="0" zoomScale="120" zoomScaleNormal="120" zoomScalePageLayoutView="0" workbookViewId="0" topLeftCell="A1">
      <selection activeCell="A1" sqref="A1"/>
    </sheetView>
  </sheetViews>
  <sheetFormatPr defaultColWidth="9.00390625" defaultRowHeight="16.5"/>
  <cols>
    <col min="1" max="1" width="22.625" style="50" customWidth="1"/>
    <col min="2" max="3" width="25.625" style="50" customWidth="1"/>
    <col min="4" max="7" width="11.625" style="50" customWidth="1"/>
    <col min="8" max="8" width="15.125" style="50" customWidth="1"/>
    <col min="9" max="9" width="13.125" style="50" customWidth="1"/>
    <col min="10" max="16384" width="9.00390625" style="50" customWidth="1"/>
  </cols>
  <sheetData>
    <row r="1" spans="1:9" s="2" customFormat="1" ht="18" customHeight="1">
      <c r="A1" s="281" t="s">
        <v>526</v>
      </c>
      <c r="B1" s="281"/>
      <c r="C1" s="281"/>
      <c r="D1" s="281"/>
      <c r="E1" s="281"/>
      <c r="I1" s="3" t="s">
        <v>44</v>
      </c>
    </row>
    <row r="2" spans="1:15" s="4" customFormat="1" ht="24.75" customHeight="1">
      <c r="A2" s="478" t="s">
        <v>874</v>
      </c>
      <c r="B2" s="478"/>
      <c r="C2" s="478"/>
      <c r="D2" s="564" t="s">
        <v>871</v>
      </c>
      <c r="E2" s="478"/>
      <c r="F2" s="478"/>
      <c r="G2" s="478"/>
      <c r="H2" s="478"/>
      <c r="I2" s="478"/>
      <c r="J2" s="203"/>
      <c r="K2" s="203"/>
      <c r="L2" s="203"/>
      <c r="M2" s="203"/>
      <c r="N2" s="203"/>
      <c r="O2" s="203"/>
    </row>
    <row r="3" spans="1:9" s="2" customFormat="1" ht="15" customHeight="1" thickBot="1">
      <c r="A3" s="14"/>
      <c r="B3" s="14"/>
      <c r="C3" s="327" t="s">
        <v>866</v>
      </c>
      <c r="D3" s="14"/>
      <c r="E3" s="14"/>
      <c r="F3" s="14"/>
      <c r="H3" s="14"/>
      <c r="I3" s="201" t="s">
        <v>209</v>
      </c>
    </row>
    <row r="4" spans="1:9" s="2" customFormat="1" ht="25.5" customHeight="1">
      <c r="A4" s="536" t="s">
        <v>867</v>
      </c>
      <c r="B4" s="561" t="s">
        <v>872</v>
      </c>
      <c r="C4" s="562"/>
      <c r="D4" s="544" t="s">
        <v>868</v>
      </c>
      <c r="E4" s="562"/>
      <c r="F4" s="562" t="s">
        <v>869</v>
      </c>
      <c r="G4" s="562"/>
      <c r="H4" s="562" t="s">
        <v>870</v>
      </c>
      <c r="I4" s="541"/>
    </row>
    <row r="5" spans="1:9" s="2" customFormat="1" ht="31.5" customHeight="1">
      <c r="A5" s="530"/>
      <c r="B5" s="563" t="s">
        <v>291</v>
      </c>
      <c r="C5" s="528"/>
      <c r="D5" s="534" t="s">
        <v>206</v>
      </c>
      <c r="E5" s="528"/>
      <c r="F5" s="528" t="s">
        <v>207</v>
      </c>
      <c r="G5" s="528"/>
      <c r="H5" s="528" t="s">
        <v>208</v>
      </c>
      <c r="I5" s="525"/>
    </row>
    <row r="6" spans="1:9" s="2" customFormat="1" ht="25.5" customHeight="1">
      <c r="A6" s="530" t="s">
        <v>6</v>
      </c>
      <c r="B6" s="330" t="s">
        <v>851</v>
      </c>
      <c r="C6" s="328" t="s">
        <v>852</v>
      </c>
      <c r="D6" s="329" t="s">
        <v>853</v>
      </c>
      <c r="E6" s="328" t="s">
        <v>854</v>
      </c>
      <c r="F6" s="328" t="s">
        <v>853</v>
      </c>
      <c r="G6" s="328" t="s">
        <v>854</v>
      </c>
      <c r="H6" s="328" t="s">
        <v>1366</v>
      </c>
      <c r="I6" s="340" t="s">
        <v>854</v>
      </c>
    </row>
    <row r="7" spans="1:9" s="2" customFormat="1" ht="25.5" customHeight="1" thickBot="1">
      <c r="A7" s="531"/>
      <c r="B7" s="24" t="s">
        <v>202</v>
      </c>
      <c r="C7" s="25" t="s">
        <v>203</v>
      </c>
      <c r="D7" s="26" t="s">
        <v>204</v>
      </c>
      <c r="E7" s="25" t="s">
        <v>205</v>
      </c>
      <c r="F7" s="25" t="s">
        <v>204</v>
      </c>
      <c r="G7" s="25" t="s">
        <v>205</v>
      </c>
      <c r="H7" s="25" t="s">
        <v>873</v>
      </c>
      <c r="I7" s="27" t="s">
        <v>205</v>
      </c>
    </row>
    <row r="8" spans="1:9" s="2" customFormat="1" ht="45" customHeight="1">
      <c r="A8" s="346" t="s">
        <v>856</v>
      </c>
      <c r="B8" s="205">
        <v>19</v>
      </c>
      <c r="C8" s="205">
        <v>853</v>
      </c>
      <c r="D8" s="210">
        <v>75969</v>
      </c>
      <c r="E8" s="210">
        <v>300394</v>
      </c>
      <c r="F8" s="210">
        <v>755</v>
      </c>
      <c r="G8" s="210">
        <v>8206</v>
      </c>
      <c r="H8" s="210">
        <v>1998</v>
      </c>
      <c r="I8" s="17">
        <v>82742</v>
      </c>
    </row>
    <row r="9" spans="1:9" s="2" customFormat="1" ht="45" customHeight="1">
      <c r="A9" s="346" t="s">
        <v>857</v>
      </c>
      <c r="B9" s="205">
        <v>20</v>
      </c>
      <c r="C9" s="205">
        <v>871</v>
      </c>
      <c r="D9" s="210">
        <v>166449</v>
      </c>
      <c r="E9" s="210">
        <v>651145</v>
      </c>
      <c r="F9" s="210">
        <v>2931</v>
      </c>
      <c r="G9" s="210">
        <v>29804</v>
      </c>
      <c r="H9" s="210">
        <v>1610</v>
      </c>
      <c r="I9" s="17">
        <v>178972</v>
      </c>
    </row>
    <row r="10" spans="1:9" s="2" customFormat="1" ht="45" customHeight="1">
      <c r="A10" s="346" t="s">
        <v>858</v>
      </c>
      <c r="B10" s="205">
        <v>21</v>
      </c>
      <c r="C10" s="205">
        <v>979</v>
      </c>
      <c r="D10" s="210">
        <v>178158</v>
      </c>
      <c r="E10" s="210">
        <v>695759</v>
      </c>
      <c r="F10" s="210">
        <v>3607</v>
      </c>
      <c r="G10" s="210">
        <v>38791</v>
      </c>
      <c r="H10" s="210">
        <v>1813</v>
      </c>
      <c r="I10" s="17">
        <v>198363</v>
      </c>
    </row>
    <row r="11" spans="1:9" s="2" customFormat="1" ht="45" customHeight="1">
      <c r="A11" s="346" t="s">
        <v>859</v>
      </c>
      <c r="B11" s="205">
        <v>22</v>
      </c>
      <c r="C11" s="205">
        <v>1063</v>
      </c>
      <c r="D11" s="210">
        <v>204124</v>
      </c>
      <c r="E11" s="210">
        <v>791306</v>
      </c>
      <c r="F11" s="210">
        <v>3713</v>
      </c>
      <c r="G11" s="210">
        <v>39927</v>
      </c>
      <c r="H11" s="210">
        <v>2072</v>
      </c>
      <c r="I11" s="17">
        <v>240319</v>
      </c>
    </row>
    <row r="12" spans="1:9" s="2" customFormat="1" ht="45" customHeight="1">
      <c r="A12" s="346" t="s">
        <v>860</v>
      </c>
      <c r="B12" s="205">
        <v>20</v>
      </c>
      <c r="C12" s="205">
        <v>1111</v>
      </c>
      <c r="D12" s="210">
        <v>215350</v>
      </c>
      <c r="E12" s="210">
        <v>832452</v>
      </c>
      <c r="F12" s="210">
        <v>4045</v>
      </c>
      <c r="G12" s="210">
        <v>40442</v>
      </c>
      <c r="H12" s="210">
        <v>1908</v>
      </c>
      <c r="I12" s="17">
        <v>268994</v>
      </c>
    </row>
    <row r="13" spans="1:9" s="2" customFormat="1" ht="45" customHeight="1">
      <c r="A13" s="346" t="s">
        <v>861</v>
      </c>
      <c r="B13" s="205">
        <v>23</v>
      </c>
      <c r="C13" s="205">
        <v>1136</v>
      </c>
      <c r="D13" s="210">
        <v>238196</v>
      </c>
      <c r="E13" s="210">
        <v>918085</v>
      </c>
      <c r="F13" s="210">
        <v>4421</v>
      </c>
      <c r="G13" s="210">
        <v>42595</v>
      </c>
      <c r="H13" s="210">
        <v>2419</v>
      </c>
      <c r="I13" s="17">
        <v>300505</v>
      </c>
    </row>
    <row r="14" spans="1:9" s="2" customFormat="1" ht="45" customHeight="1">
      <c r="A14" s="346" t="s">
        <v>862</v>
      </c>
      <c r="B14" s="205">
        <v>25</v>
      </c>
      <c r="C14" s="205">
        <v>1271</v>
      </c>
      <c r="D14" s="210">
        <v>239501</v>
      </c>
      <c r="E14" s="210">
        <v>933748</v>
      </c>
      <c r="F14" s="210">
        <v>4763</v>
      </c>
      <c r="G14" s="210">
        <v>43957</v>
      </c>
      <c r="H14" s="210">
        <v>1908</v>
      </c>
      <c r="I14" s="17">
        <v>326932</v>
      </c>
    </row>
    <row r="15" spans="1:9" s="2" customFormat="1" ht="45" customHeight="1">
      <c r="A15" s="346" t="s">
        <v>863</v>
      </c>
      <c r="B15" s="205">
        <v>25</v>
      </c>
      <c r="C15" s="205">
        <v>1343</v>
      </c>
      <c r="D15" s="210">
        <v>244415</v>
      </c>
      <c r="E15" s="210">
        <v>954841</v>
      </c>
      <c r="F15" s="210">
        <v>4869</v>
      </c>
      <c r="G15" s="210">
        <v>46330</v>
      </c>
      <c r="H15" s="210">
        <v>1294</v>
      </c>
      <c r="I15" s="17">
        <v>272314</v>
      </c>
    </row>
    <row r="16" spans="1:9" s="2" customFormat="1" ht="45" customHeight="1">
      <c r="A16" s="346" t="s">
        <v>864</v>
      </c>
      <c r="B16" s="206">
        <v>25</v>
      </c>
      <c r="C16" s="206">
        <v>1362</v>
      </c>
      <c r="D16" s="204">
        <v>250052</v>
      </c>
      <c r="E16" s="17">
        <v>1150357</v>
      </c>
      <c r="F16" s="17">
        <v>4606</v>
      </c>
      <c r="G16" s="17">
        <v>44093</v>
      </c>
      <c r="H16" s="17">
        <v>2043</v>
      </c>
      <c r="I16" s="17">
        <v>355804</v>
      </c>
    </row>
    <row r="17" spans="1:10" s="2" customFormat="1" ht="45" customHeight="1" thickBot="1">
      <c r="A17" s="347" t="s">
        <v>865</v>
      </c>
      <c r="B17" s="209">
        <v>26</v>
      </c>
      <c r="C17" s="209">
        <v>1399</v>
      </c>
      <c r="D17" s="209">
        <v>251202</v>
      </c>
      <c r="E17" s="102">
        <v>1162138</v>
      </c>
      <c r="F17" s="102">
        <v>3981</v>
      </c>
      <c r="G17" s="102">
        <v>44690</v>
      </c>
      <c r="H17" s="102">
        <v>2095</v>
      </c>
      <c r="I17" s="102">
        <v>373228</v>
      </c>
      <c r="J17" s="14"/>
    </row>
    <row r="18" spans="1:9" s="2" customFormat="1" ht="15" customHeight="1">
      <c r="A18" s="334" t="s">
        <v>667</v>
      </c>
      <c r="B18" s="334"/>
      <c r="C18" s="334"/>
      <c r="D18" s="62" t="s">
        <v>125</v>
      </c>
      <c r="E18" s="17"/>
      <c r="F18" s="17"/>
      <c r="G18" s="17"/>
      <c r="H18" s="17"/>
      <c r="I18" s="17"/>
    </row>
  </sheetData>
  <sheetProtection/>
  <mergeCells count="12">
    <mergeCell ref="H5:I5"/>
    <mergeCell ref="A4:A5"/>
    <mergeCell ref="A6:A7"/>
    <mergeCell ref="B4:C4"/>
    <mergeCell ref="B5:C5"/>
    <mergeCell ref="A2:C2"/>
    <mergeCell ref="D2:I2"/>
    <mergeCell ref="D4:E4"/>
    <mergeCell ref="D5:E5"/>
    <mergeCell ref="F4:G4"/>
    <mergeCell ref="F5:G5"/>
    <mergeCell ref="H4:I4"/>
  </mergeCells>
  <printOptions horizontalCentered="1"/>
  <pageMargins left="1.1811023622047245" right="1.1811023622047245" top="1.5748031496062993" bottom="1.5748031496062993" header="0.5118110236220472" footer="0.9055118110236221"/>
  <pageSetup firstPageNumber="356" useFirstPageNumber="1" horizontalDpi="600" verticalDpi="600" orientation="portrait" paperSize="9" r:id="rId1"/>
  <headerFooter alignWithMargins="0">
    <oddFooter>&amp;C&amp;"華康中圓體,標準"&amp;11‧&amp;"Times New Roman,標準"&amp;P&amp;"華康中圓體,標準"‧</oddFooter>
  </headerFooter>
</worksheet>
</file>

<file path=xl/worksheets/sheet11.xml><?xml version="1.0" encoding="utf-8"?>
<worksheet xmlns="http://schemas.openxmlformats.org/spreadsheetml/2006/main" xmlns:r="http://schemas.openxmlformats.org/officeDocument/2006/relationships">
  <dimension ref="A1:Y26"/>
  <sheetViews>
    <sheetView showGridLines="0" zoomScale="120" zoomScaleNormal="120" zoomScalePageLayoutView="0" workbookViewId="0" topLeftCell="A1">
      <selection activeCell="A1" sqref="A1"/>
    </sheetView>
  </sheetViews>
  <sheetFormatPr defaultColWidth="9.00390625" defaultRowHeight="16.5"/>
  <cols>
    <col min="1" max="1" width="10.625" style="50" customWidth="1"/>
    <col min="2" max="2" width="8.625" style="50" customWidth="1"/>
    <col min="3" max="3" width="16.125" style="50" customWidth="1"/>
    <col min="4" max="4" width="7.625" style="50" customWidth="1"/>
    <col min="5" max="5" width="15.625" style="50" customWidth="1"/>
    <col min="6" max="6" width="8.125" style="50" customWidth="1"/>
    <col min="7" max="7" width="7.625" style="50" customWidth="1"/>
    <col min="8" max="11" width="8.125" style="50" customWidth="1"/>
    <col min="12" max="12" width="9.125" style="50" customWidth="1"/>
    <col min="13" max="14" width="8.125" style="50" customWidth="1"/>
    <col min="15" max="15" width="9.125" style="50" customWidth="1"/>
    <col min="16" max="16" width="8.125" style="50" customWidth="1"/>
    <col min="17" max="17" width="9.00390625" style="50" customWidth="1"/>
    <col min="18" max="19" width="9.00390625" style="50" hidden="1" customWidth="1"/>
    <col min="20" max="25" width="0" style="50" hidden="1" customWidth="1"/>
    <col min="26" max="16384" width="9.00390625" style="50" customWidth="1"/>
  </cols>
  <sheetData>
    <row r="1" spans="1:16" s="2" customFormat="1" ht="18" customHeight="1">
      <c r="A1" s="281" t="s">
        <v>526</v>
      </c>
      <c r="P1" s="3" t="s">
        <v>44</v>
      </c>
    </row>
    <row r="2" spans="1:16" s="4" customFormat="1" ht="24.75" customHeight="1">
      <c r="A2" s="564" t="s">
        <v>912</v>
      </c>
      <c r="B2" s="564"/>
      <c r="C2" s="564"/>
      <c r="D2" s="564"/>
      <c r="E2" s="564"/>
      <c r="F2" s="564"/>
      <c r="G2" s="564"/>
      <c r="H2" s="478" t="s">
        <v>232</v>
      </c>
      <c r="I2" s="478"/>
      <c r="J2" s="478"/>
      <c r="K2" s="478"/>
      <c r="L2" s="478"/>
      <c r="M2" s="478"/>
      <c r="N2" s="478"/>
      <c r="O2" s="478"/>
      <c r="P2" s="478"/>
    </row>
    <row r="3" spans="1:16" s="2" customFormat="1" ht="15" customHeight="1" thickBot="1">
      <c r="A3" s="10"/>
      <c r="B3" s="10"/>
      <c r="C3" s="10"/>
      <c r="D3" s="10"/>
      <c r="F3" s="10"/>
      <c r="G3" s="64" t="s">
        <v>903</v>
      </c>
      <c r="H3" s="576"/>
      <c r="I3" s="576"/>
      <c r="K3" s="3"/>
      <c r="P3" s="3" t="s">
        <v>913</v>
      </c>
    </row>
    <row r="4" spans="1:25" s="2" customFormat="1" ht="19.5" customHeight="1">
      <c r="A4" s="536" t="s">
        <v>855</v>
      </c>
      <c r="B4" s="537" t="s">
        <v>1410</v>
      </c>
      <c r="C4" s="577"/>
      <c r="D4" s="577"/>
      <c r="E4" s="578"/>
      <c r="F4" s="541" t="s">
        <v>904</v>
      </c>
      <c r="G4" s="578"/>
      <c r="H4" s="538" t="s">
        <v>905</v>
      </c>
      <c r="I4" s="578"/>
      <c r="J4" s="541" t="s">
        <v>906</v>
      </c>
      <c r="K4" s="577"/>
      <c r="L4" s="579" t="s">
        <v>907</v>
      </c>
      <c r="M4" s="579"/>
      <c r="N4" s="579"/>
      <c r="O4" s="579" t="s">
        <v>908</v>
      </c>
      <c r="P4" s="579"/>
      <c r="T4" s="569" t="s">
        <v>909</v>
      </c>
      <c r="U4" s="569"/>
      <c r="V4" s="569" t="s">
        <v>910</v>
      </c>
      <c r="W4" s="569"/>
      <c r="X4" s="569" t="s">
        <v>911</v>
      </c>
      <c r="Y4" s="569"/>
    </row>
    <row r="5" spans="1:25" s="2" customFormat="1" ht="19.5" customHeight="1">
      <c r="A5" s="530"/>
      <c r="B5" s="532" t="s">
        <v>381</v>
      </c>
      <c r="C5" s="533"/>
      <c r="D5" s="533"/>
      <c r="E5" s="534"/>
      <c r="F5" s="525" t="s">
        <v>214</v>
      </c>
      <c r="G5" s="534"/>
      <c r="H5" s="533" t="s">
        <v>216</v>
      </c>
      <c r="I5" s="534"/>
      <c r="J5" s="525" t="s">
        <v>215</v>
      </c>
      <c r="K5" s="533"/>
      <c r="L5" s="535" t="s">
        <v>222</v>
      </c>
      <c r="M5" s="535"/>
      <c r="N5" s="535"/>
      <c r="O5" s="535" t="s">
        <v>223</v>
      </c>
      <c r="P5" s="535"/>
      <c r="T5" s="565"/>
      <c r="U5" s="565"/>
      <c r="V5" s="565"/>
      <c r="W5" s="565"/>
      <c r="X5" s="565"/>
      <c r="Y5" s="565"/>
    </row>
    <row r="6" spans="1:25" s="2" customFormat="1" ht="18" customHeight="1">
      <c r="A6" s="530"/>
      <c r="B6" s="539" t="s">
        <v>881</v>
      </c>
      <c r="C6" s="14"/>
      <c r="D6" s="551" t="s">
        <v>882</v>
      </c>
      <c r="E6" s="199"/>
      <c r="F6" s="527" t="s">
        <v>881</v>
      </c>
      <c r="G6" s="527" t="s">
        <v>882</v>
      </c>
      <c r="H6" s="529" t="s">
        <v>881</v>
      </c>
      <c r="I6" s="527" t="s">
        <v>882</v>
      </c>
      <c r="J6" s="527" t="s">
        <v>881</v>
      </c>
      <c r="K6" s="580" t="s">
        <v>882</v>
      </c>
      <c r="L6" s="542" t="s">
        <v>883</v>
      </c>
      <c r="M6" s="542" t="s">
        <v>884</v>
      </c>
      <c r="N6" s="542" t="s">
        <v>885</v>
      </c>
      <c r="O6" s="542" t="s">
        <v>883</v>
      </c>
      <c r="P6" s="542" t="s">
        <v>885</v>
      </c>
      <c r="T6" s="565"/>
      <c r="U6" s="565"/>
      <c r="V6" s="565"/>
      <c r="W6" s="565"/>
      <c r="X6" s="565"/>
      <c r="Y6" s="565"/>
    </row>
    <row r="7" spans="1:25" s="2" customFormat="1" ht="31.5" customHeight="1">
      <c r="A7" s="530" t="s">
        <v>213</v>
      </c>
      <c r="B7" s="539"/>
      <c r="C7" s="340" t="s">
        <v>914</v>
      </c>
      <c r="D7" s="551"/>
      <c r="E7" s="328" t="s">
        <v>886</v>
      </c>
      <c r="F7" s="567"/>
      <c r="G7" s="567"/>
      <c r="H7" s="574"/>
      <c r="I7" s="567"/>
      <c r="J7" s="567"/>
      <c r="K7" s="551"/>
      <c r="L7" s="566"/>
      <c r="M7" s="566"/>
      <c r="N7" s="566"/>
      <c r="O7" s="566"/>
      <c r="P7" s="566"/>
      <c r="T7" s="348" t="s">
        <v>887</v>
      </c>
      <c r="U7" s="348" t="s">
        <v>888</v>
      </c>
      <c r="V7" s="348" t="s">
        <v>889</v>
      </c>
      <c r="W7" s="348" t="s">
        <v>888</v>
      </c>
      <c r="X7" s="348" t="s">
        <v>887</v>
      </c>
      <c r="Y7" s="348" t="s">
        <v>888</v>
      </c>
    </row>
    <row r="8" spans="1:25" s="2" customFormat="1" ht="19.5" customHeight="1">
      <c r="A8" s="530"/>
      <c r="B8" s="572" t="s">
        <v>211</v>
      </c>
      <c r="C8" s="567" t="s">
        <v>380</v>
      </c>
      <c r="D8" s="567" t="s">
        <v>212</v>
      </c>
      <c r="E8" s="567" t="s">
        <v>915</v>
      </c>
      <c r="F8" s="567" t="s">
        <v>916</v>
      </c>
      <c r="G8" s="567" t="s">
        <v>212</v>
      </c>
      <c r="H8" s="574" t="s">
        <v>916</v>
      </c>
      <c r="I8" s="567" t="s">
        <v>212</v>
      </c>
      <c r="J8" s="567" t="s">
        <v>916</v>
      </c>
      <c r="K8" s="551" t="s">
        <v>212</v>
      </c>
      <c r="L8" s="567" t="s">
        <v>917</v>
      </c>
      <c r="M8" s="567" t="s">
        <v>918</v>
      </c>
      <c r="N8" s="566" t="s">
        <v>221</v>
      </c>
      <c r="O8" s="567" t="s">
        <v>917</v>
      </c>
      <c r="P8" s="566" t="s">
        <v>221</v>
      </c>
      <c r="T8" s="565" t="s">
        <v>234</v>
      </c>
      <c r="U8" s="565" t="s">
        <v>235</v>
      </c>
      <c r="V8" s="565" t="s">
        <v>236</v>
      </c>
      <c r="W8" s="565" t="s">
        <v>237</v>
      </c>
      <c r="X8" s="565" t="s">
        <v>234</v>
      </c>
      <c r="Y8" s="565" t="s">
        <v>235</v>
      </c>
    </row>
    <row r="9" spans="1:25" s="2" customFormat="1" ht="19.5" customHeight="1" thickBot="1">
      <c r="A9" s="531"/>
      <c r="B9" s="573"/>
      <c r="C9" s="568"/>
      <c r="D9" s="568"/>
      <c r="E9" s="568"/>
      <c r="F9" s="568"/>
      <c r="G9" s="568"/>
      <c r="H9" s="575"/>
      <c r="I9" s="568"/>
      <c r="J9" s="568"/>
      <c r="K9" s="571"/>
      <c r="L9" s="568"/>
      <c r="M9" s="568"/>
      <c r="N9" s="570"/>
      <c r="O9" s="568"/>
      <c r="P9" s="570"/>
      <c r="R9" s="2" t="s">
        <v>890</v>
      </c>
      <c r="S9" s="2" t="s">
        <v>891</v>
      </c>
      <c r="T9" s="565"/>
      <c r="U9" s="565"/>
      <c r="V9" s="565"/>
      <c r="W9" s="565"/>
      <c r="X9" s="565"/>
      <c r="Y9" s="565"/>
    </row>
    <row r="10" spans="1:25" s="14" customFormat="1" ht="36" customHeight="1">
      <c r="A10" s="346" t="s">
        <v>892</v>
      </c>
      <c r="B10" s="84">
        <v>3132</v>
      </c>
      <c r="C10" s="92">
        <f aca="true" t="shared" si="0" ref="C10:C18">B10/R10*100</f>
        <v>0.5458186146454358</v>
      </c>
      <c r="D10" s="93">
        <v>8122</v>
      </c>
      <c r="E10" s="92">
        <f aca="true" t="shared" si="1" ref="E10:E18">D10/S10*100</f>
        <v>0.43830938425680327</v>
      </c>
      <c r="F10" s="93">
        <v>88</v>
      </c>
      <c r="G10" s="93">
        <v>95</v>
      </c>
      <c r="H10" s="93">
        <v>722</v>
      </c>
      <c r="I10" s="93">
        <v>1560</v>
      </c>
      <c r="J10" s="93">
        <v>2322</v>
      </c>
      <c r="K10" s="93">
        <v>6467</v>
      </c>
      <c r="L10" s="93">
        <f aca="true" t="shared" si="2" ref="L10:L18">SUM(T10,X10)</f>
        <v>34084</v>
      </c>
      <c r="M10" s="93">
        <f aca="true" t="shared" si="3" ref="M10:M18">V10</f>
        <v>8589</v>
      </c>
      <c r="N10" s="93">
        <f aca="true" t="shared" si="4" ref="N10:N18">SUM(U10,W10,Y10)/1000</f>
        <v>101590.2</v>
      </c>
      <c r="O10" s="93">
        <v>9288</v>
      </c>
      <c r="P10" s="93">
        <v>37152</v>
      </c>
      <c r="R10" s="214">
        <v>573817</v>
      </c>
      <c r="S10" s="214">
        <v>1853029</v>
      </c>
      <c r="T10" s="214">
        <v>1110</v>
      </c>
      <c r="U10" s="214">
        <v>7881000</v>
      </c>
      <c r="V10" s="214">
        <v>8589</v>
      </c>
      <c r="W10" s="214">
        <v>34356000</v>
      </c>
      <c r="X10" s="214">
        <v>32974</v>
      </c>
      <c r="Y10" s="214">
        <v>59353200</v>
      </c>
    </row>
    <row r="11" spans="1:25" s="14" customFormat="1" ht="36" customHeight="1">
      <c r="A11" s="346" t="s">
        <v>893</v>
      </c>
      <c r="B11" s="84">
        <v>3152</v>
      </c>
      <c r="C11" s="94">
        <f t="shared" si="0"/>
        <v>0.5341974496817187</v>
      </c>
      <c r="D11" s="93">
        <v>8133</v>
      </c>
      <c r="E11" s="94">
        <f t="shared" si="1"/>
        <v>0.4325336805090208</v>
      </c>
      <c r="F11" s="93">
        <v>72</v>
      </c>
      <c r="G11" s="93">
        <v>78</v>
      </c>
      <c r="H11" s="93">
        <v>743</v>
      </c>
      <c r="I11" s="93">
        <v>1684</v>
      </c>
      <c r="J11" s="93">
        <v>2337</v>
      </c>
      <c r="K11" s="93">
        <v>6371</v>
      </c>
      <c r="L11" s="93">
        <f t="shared" si="2"/>
        <v>32653</v>
      </c>
      <c r="M11" s="93">
        <f t="shared" si="3"/>
        <v>8416</v>
      </c>
      <c r="N11" s="93">
        <f t="shared" si="4"/>
        <v>97326</v>
      </c>
      <c r="O11" s="93">
        <v>10520</v>
      </c>
      <c r="P11" s="93">
        <v>42080</v>
      </c>
      <c r="R11" s="214">
        <v>590044</v>
      </c>
      <c r="S11" s="214">
        <v>1880316</v>
      </c>
      <c r="T11" s="214">
        <v>922</v>
      </c>
      <c r="U11" s="214">
        <v>6546200</v>
      </c>
      <c r="V11" s="214">
        <v>8416</v>
      </c>
      <c r="W11" s="214">
        <v>33664000</v>
      </c>
      <c r="X11" s="214">
        <v>31731</v>
      </c>
      <c r="Y11" s="214">
        <v>57115800</v>
      </c>
    </row>
    <row r="12" spans="1:25" s="14" customFormat="1" ht="36" customHeight="1">
      <c r="A12" s="346" t="s">
        <v>894</v>
      </c>
      <c r="B12" s="84">
        <v>3321</v>
      </c>
      <c r="C12" s="94">
        <f t="shared" si="0"/>
        <v>0.5487949975543012</v>
      </c>
      <c r="D12" s="93">
        <v>8498</v>
      </c>
      <c r="E12" s="94">
        <f t="shared" si="1"/>
        <v>0.444651183233647</v>
      </c>
      <c r="F12" s="93">
        <v>74</v>
      </c>
      <c r="G12" s="93">
        <v>81</v>
      </c>
      <c r="H12" s="93">
        <v>741</v>
      </c>
      <c r="I12" s="93">
        <v>1757</v>
      </c>
      <c r="J12" s="93">
        <v>2506</v>
      </c>
      <c r="K12" s="93">
        <v>6660</v>
      </c>
      <c r="L12" s="93">
        <f t="shared" si="2"/>
        <v>35098</v>
      </c>
      <c r="M12" s="93">
        <f t="shared" si="3"/>
        <v>8697</v>
      </c>
      <c r="N12" s="93">
        <f t="shared" si="4"/>
        <v>102999.4</v>
      </c>
      <c r="O12" s="93">
        <v>11697</v>
      </c>
      <c r="P12" s="93">
        <v>46799</v>
      </c>
      <c r="R12" s="214">
        <v>605144</v>
      </c>
      <c r="S12" s="214">
        <v>1911161</v>
      </c>
      <c r="T12" s="214">
        <v>950</v>
      </c>
      <c r="U12" s="214">
        <v>6745000</v>
      </c>
      <c r="V12" s="214">
        <v>8697</v>
      </c>
      <c r="W12" s="214">
        <v>34788000</v>
      </c>
      <c r="X12" s="214">
        <v>34148</v>
      </c>
      <c r="Y12" s="214">
        <v>61466400</v>
      </c>
    </row>
    <row r="13" spans="1:25" s="14" customFormat="1" ht="36" customHeight="1">
      <c r="A13" s="346" t="s">
        <v>895</v>
      </c>
      <c r="B13" s="84">
        <v>3416</v>
      </c>
      <c r="C13" s="94">
        <f t="shared" si="0"/>
        <v>0.5510832916579282</v>
      </c>
      <c r="D13" s="93">
        <v>8963</v>
      </c>
      <c r="E13" s="94">
        <f t="shared" si="1"/>
        <v>0.46321179471701857</v>
      </c>
      <c r="F13" s="93">
        <v>71</v>
      </c>
      <c r="G13" s="93">
        <v>80</v>
      </c>
      <c r="H13" s="93">
        <v>771</v>
      </c>
      <c r="I13" s="93">
        <v>1967</v>
      </c>
      <c r="J13" s="93">
        <v>2574</v>
      </c>
      <c r="K13" s="93">
        <v>6916</v>
      </c>
      <c r="L13" s="93">
        <f t="shared" si="2"/>
        <v>37489</v>
      </c>
      <c r="M13" s="93">
        <f t="shared" si="3"/>
        <v>8810</v>
      </c>
      <c r="N13" s="93">
        <f t="shared" si="4"/>
        <v>107805.9</v>
      </c>
      <c r="O13" s="93">
        <v>12591</v>
      </c>
      <c r="P13" s="93">
        <v>50364</v>
      </c>
      <c r="R13" s="214">
        <v>619870</v>
      </c>
      <c r="S13" s="214">
        <v>1934968</v>
      </c>
      <c r="T13" s="214">
        <v>961</v>
      </c>
      <c r="U13" s="214">
        <v>6819100</v>
      </c>
      <c r="V13" s="214">
        <v>8810</v>
      </c>
      <c r="W13" s="214">
        <v>35240000</v>
      </c>
      <c r="X13" s="214">
        <v>36528</v>
      </c>
      <c r="Y13" s="214">
        <v>65746800</v>
      </c>
    </row>
    <row r="14" spans="1:25" s="14" customFormat="1" ht="36" customHeight="1">
      <c r="A14" s="346" t="s">
        <v>896</v>
      </c>
      <c r="B14" s="84">
        <v>3772</v>
      </c>
      <c r="C14" s="94">
        <f t="shared" si="0"/>
        <v>0.5920847126929337</v>
      </c>
      <c r="D14" s="93">
        <v>9791</v>
      </c>
      <c r="E14" s="94">
        <f t="shared" si="1"/>
        <v>0.49987593723547313</v>
      </c>
      <c r="F14" s="93">
        <v>74</v>
      </c>
      <c r="G14" s="93">
        <v>82</v>
      </c>
      <c r="H14" s="93">
        <v>773</v>
      </c>
      <c r="I14" s="93">
        <v>1988</v>
      </c>
      <c r="J14" s="93">
        <v>2925</v>
      </c>
      <c r="K14" s="93">
        <v>7721</v>
      </c>
      <c r="L14" s="93">
        <f t="shared" si="2"/>
        <v>46568</v>
      </c>
      <c r="M14" s="93">
        <f t="shared" si="3"/>
        <v>9511</v>
      </c>
      <c r="N14" s="93">
        <f t="shared" si="4"/>
        <v>130083.491</v>
      </c>
      <c r="O14" s="93">
        <v>14994</v>
      </c>
      <c r="P14" s="93">
        <v>65273</v>
      </c>
      <c r="R14" s="214">
        <v>637071</v>
      </c>
      <c r="S14" s="214">
        <v>1958686</v>
      </c>
      <c r="T14" s="214">
        <v>1042</v>
      </c>
      <c r="U14" s="214">
        <v>8144491</v>
      </c>
      <c r="V14" s="214">
        <v>9511</v>
      </c>
      <c r="W14" s="214">
        <v>38925000</v>
      </c>
      <c r="X14" s="214">
        <v>45526</v>
      </c>
      <c r="Y14" s="214">
        <v>83014000</v>
      </c>
    </row>
    <row r="15" spans="1:25" s="2" customFormat="1" ht="36" customHeight="1">
      <c r="A15" s="346" t="s">
        <v>897</v>
      </c>
      <c r="B15" s="84">
        <v>4598</v>
      </c>
      <c r="C15" s="94">
        <f t="shared" si="0"/>
        <v>0.7029441711282269</v>
      </c>
      <c r="D15" s="93">
        <v>12224</v>
      </c>
      <c r="E15" s="94">
        <f t="shared" si="1"/>
        <v>0.6177537495287505</v>
      </c>
      <c r="F15" s="95">
        <v>72</v>
      </c>
      <c r="G15" s="93">
        <v>79</v>
      </c>
      <c r="H15" s="93">
        <v>767</v>
      </c>
      <c r="I15" s="93">
        <v>2000</v>
      </c>
      <c r="J15" s="95">
        <v>3759</v>
      </c>
      <c r="K15" s="93">
        <v>10145</v>
      </c>
      <c r="L15" s="93">
        <f t="shared" si="2"/>
        <v>50387</v>
      </c>
      <c r="M15" s="93">
        <f t="shared" si="3"/>
        <v>8125</v>
      </c>
      <c r="N15" s="93">
        <f t="shared" si="4"/>
        <v>158603.654</v>
      </c>
      <c r="O15" s="93">
        <v>15293</v>
      </c>
      <c r="P15" s="93">
        <v>76518</v>
      </c>
      <c r="R15" s="214">
        <v>654106</v>
      </c>
      <c r="S15" s="214">
        <v>1978782</v>
      </c>
      <c r="T15" s="214">
        <v>926</v>
      </c>
      <c r="U15" s="214">
        <v>9092254</v>
      </c>
      <c r="V15" s="214">
        <v>8125</v>
      </c>
      <c r="W15" s="214">
        <v>40645000</v>
      </c>
      <c r="X15" s="214">
        <v>49461</v>
      </c>
      <c r="Y15" s="214">
        <v>108866400</v>
      </c>
    </row>
    <row r="16" spans="1:25" s="2" customFormat="1" ht="36" customHeight="1">
      <c r="A16" s="346" t="s">
        <v>898</v>
      </c>
      <c r="B16" s="84">
        <v>4964</v>
      </c>
      <c r="C16" s="94">
        <f t="shared" si="0"/>
        <v>0.7370704567490798</v>
      </c>
      <c r="D16" s="93">
        <v>13568</v>
      </c>
      <c r="E16" s="94">
        <f t="shared" si="1"/>
        <v>0.6777019669740167</v>
      </c>
      <c r="F16" s="95">
        <v>73</v>
      </c>
      <c r="G16" s="93">
        <v>77</v>
      </c>
      <c r="H16" s="93">
        <v>729</v>
      </c>
      <c r="I16" s="93">
        <v>1778</v>
      </c>
      <c r="J16" s="95">
        <v>4162</v>
      </c>
      <c r="K16" s="93">
        <v>11713</v>
      </c>
      <c r="L16" s="93">
        <f t="shared" si="2"/>
        <v>61881</v>
      </c>
      <c r="M16" s="93">
        <f t="shared" si="3"/>
        <v>8313</v>
      </c>
      <c r="N16" s="93">
        <f t="shared" si="4"/>
        <v>184248.882</v>
      </c>
      <c r="O16" s="93">
        <v>21892</v>
      </c>
      <c r="P16" s="93">
        <v>109460</v>
      </c>
      <c r="R16" s="214">
        <v>673477</v>
      </c>
      <c r="S16" s="214">
        <v>2002060</v>
      </c>
      <c r="T16" s="214">
        <v>858</v>
      </c>
      <c r="U16" s="214">
        <v>8433282</v>
      </c>
      <c r="V16" s="214">
        <v>8313</v>
      </c>
      <c r="W16" s="214">
        <v>41565000</v>
      </c>
      <c r="X16" s="214">
        <v>61023</v>
      </c>
      <c r="Y16" s="214">
        <v>134250600</v>
      </c>
    </row>
    <row r="17" spans="1:25" s="2" customFormat="1" ht="36" customHeight="1">
      <c r="A17" s="346" t="s">
        <v>899</v>
      </c>
      <c r="B17" s="84">
        <v>5104</v>
      </c>
      <c r="C17" s="94">
        <f t="shared" si="0"/>
        <v>0.7437273504858853</v>
      </c>
      <c r="D17" s="93">
        <v>13676</v>
      </c>
      <c r="E17" s="94">
        <f t="shared" si="1"/>
        <v>0.6792810825980167</v>
      </c>
      <c r="F17" s="95">
        <v>65</v>
      </c>
      <c r="G17" s="93">
        <v>68</v>
      </c>
      <c r="H17" s="93">
        <v>701</v>
      </c>
      <c r="I17" s="93">
        <v>1615</v>
      </c>
      <c r="J17" s="95">
        <v>4338</v>
      </c>
      <c r="K17" s="93">
        <v>11993</v>
      </c>
      <c r="L17" s="93">
        <f t="shared" si="2"/>
        <v>61024</v>
      </c>
      <c r="M17" s="93">
        <f t="shared" si="3"/>
        <v>8081</v>
      </c>
      <c r="N17" s="93">
        <f t="shared" si="4"/>
        <v>181031.154</v>
      </c>
      <c r="O17" s="93">
        <v>25786</v>
      </c>
      <c r="P17" s="93">
        <v>129014</v>
      </c>
      <c r="R17" s="214">
        <v>686273</v>
      </c>
      <c r="S17" s="214">
        <v>2013305</v>
      </c>
      <c r="T17" s="214">
        <v>826</v>
      </c>
      <c r="U17" s="214">
        <v>8118754</v>
      </c>
      <c r="V17" s="214">
        <v>8081</v>
      </c>
      <c r="W17" s="214">
        <v>40410000</v>
      </c>
      <c r="X17" s="214">
        <v>60198</v>
      </c>
      <c r="Y17" s="214">
        <v>132502400</v>
      </c>
    </row>
    <row r="18" spans="1:25" s="2" customFormat="1" ht="36" customHeight="1">
      <c r="A18" s="346" t="s">
        <v>900</v>
      </c>
      <c r="B18" s="84">
        <v>5643</v>
      </c>
      <c r="C18" s="94">
        <f t="shared" si="0"/>
        <v>0.8040443015159007</v>
      </c>
      <c r="D18" s="93">
        <v>15185</v>
      </c>
      <c r="E18" s="94">
        <f t="shared" si="1"/>
        <v>0.7479702348729977</v>
      </c>
      <c r="F18" s="95">
        <v>53</v>
      </c>
      <c r="G18" s="93">
        <v>54</v>
      </c>
      <c r="H18" s="93">
        <v>692</v>
      </c>
      <c r="I18" s="93">
        <v>1519</v>
      </c>
      <c r="J18" s="95">
        <v>4898</v>
      </c>
      <c r="K18" s="93">
        <v>13612</v>
      </c>
      <c r="L18" s="93">
        <f t="shared" si="2"/>
        <v>61334</v>
      </c>
      <c r="M18" s="93">
        <f t="shared" si="3"/>
        <v>7896</v>
      </c>
      <c r="N18" s="93">
        <f t="shared" si="4"/>
        <v>211401.224</v>
      </c>
      <c r="O18" s="93">
        <v>30897</v>
      </c>
      <c r="P18" s="93">
        <v>182336</v>
      </c>
      <c r="R18" s="214">
        <v>701827</v>
      </c>
      <c r="S18" s="214">
        <v>2030161</v>
      </c>
      <c r="T18" s="214">
        <v>696</v>
      </c>
      <c r="U18" s="214">
        <v>7129824</v>
      </c>
      <c r="V18" s="214">
        <v>7896</v>
      </c>
      <c r="W18" s="214">
        <v>46599600</v>
      </c>
      <c r="X18" s="214">
        <v>60638</v>
      </c>
      <c r="Y18" s="214">
        <v>157671800</v>
      </c>
    </row>
    <row r="19" spans="1:25" s="2" customFormat="1" ht="36" customHeight="1" thickBot="1">
      <c r="A19" s="347" t="s">
        <v>901</v>
      </c>
      <c r="B19" s="96">
        <f>SUM(F19,H19,J19)</f>
        <v>5858</v>
      </c>
      <c r="C19" s="97">
        <f>B19/R19*100</f>
        <v>0.8174919269532307</v>
      </c>
      <c r="D19" s="98">
        <f>SUM(G19,I19,K19)</f>
        <v>15568</v>
      </c>
      <c r="E19" s="97">
        <f>D19/S19*100</f>
        <v>0.7616352653566031</v>
      </c>
      <c r="F19" s="99">
        <v>52</v>
      </c>
      <c r="G19" s="98">
        <v>55</v>
      </c>
      <c r="H19" s="98">
        <v>713</v>
      </c>
      <c r="I19" s="98">
        <v>1563</v>
      </c>
      <c r="J19" s="99">
        <v>5093</v>
      </c>
      <c r="K19" s="98">
        <v>13950</v>
      </c>
      <c r="L19" s="98">
        <f>SUM(T19,X19)</f>
        <v>78556</v>
      </c>
      <c r="M19" s="98">
        <f>V19</f>
        <v>9907</v>
      </c>
      <c r="N19" s="98">
        <f>SUM(U19,W19,Y19)/1000</f>
        <v>268712.728</v>
      </c>
      <c r="O19" s="98">
        <v>40261</v>
      </c>
      <c r="P19" s="98">
        <v>237540</v>
      </c>
      <c r="R19" s="214">
        <v>716582</v>
      </c>
      <c r="S19" s="214">
        <v>2044023</v>
      </c>
      <c r="T19" s="214">
        <v>787</v>
      </c>
      <c r="U19" s="214">
        <v>8062028</v>
      </c>
      <c r="V19" s="214">
        <v>9907</v>
      </c>
      <c r="W19" s="214">
        <v>58451300</v>
      </c>
      <c r="X19" s="214">
        <v>77769</v>
      </c>
      <c r="Y19" s="214">
        <v>202199400</v>
      </c>
    </row>
    <row r="20" spans="1:8" s="38" customFormat="1" ht="13.5" customHeight="1">
      <c r="A20" s="349" t="s">
        <v>919</v>
      </c>
      <c r="H20" s="313" t="s">
        <v>125</v>
      </c>
    </row>
    <row r="21" spans="1:8" s="38" customFormat="1" ht="13.5" customHeight="1">
      <c r="A21" s="349" t="s">
        <v>920</v>
      </c>
      <c r="H21" s="53" t="s">
        <v>875</v>
      </c>
    </row>
    <row r="22" spans="1:11" s="38" customFormat="1" ht="13.5" customHeight="1">
      <c r="A22" s="349" t="s">
        <v>921</v>
      </c>
      <c r="B22" s="168"/>
      <c r="C22" s="168"/>
      <c r="D22" s="168"/>
      <c r="E22" s="168"/>
      <c r="G22" s="168"/>
      <c r="H22" s="53" t="s">
        <v>876</v>
      </c>
      <c r="I22" s="168"/>
      <c r="J22" s="168"/>
      <c r="K22" s="168"/>
    </row>
    <row r="23" spans="1:11" s="38" customFormat="1" ht="13.5" customHeight="1">
      <c r="A23" s="349" t="s">
        <v>922</v>
      </c>
      <c r="B23" s="168"/>
      <c r="C23" s="168"/>
      <c r="D23" s="168"/>
      <c r="E23" s="168"/>
      <c r="G23" s="168"/>
      <c r="H23" s="53" t="s">
        <v>877</v>
      </c>
      <c r="I23" s="168"/>
      <c r="J23" s="168"/>
      <c r="K23" s="168"/>
    </row>
    <row r="24" spans="1:8" s="38" customFormat="1" ht="13.5" customHeight="1">
      <c r="A24" s="349" t="s">
        <v>923</v>
      </c>
      <c r="H24" s="53" t="s">
        <v>878</v>
      </c>
    </row>
    <row r="25" spans="1:8" s="38" customFormat="1" ht="13.5" customHeight="1">
      <c r="A25" s="349" t="s">
        <v>924</v>
      </c>
      <c r="H25" s="53" t="s">
        <v>879</v>
      </c>
    </row>
    <row r="26" s="38" customFormat="1" ht="13.5" customHeight="1">
      <c r="H26" s="53" t="s">
        <v>880</v>
      </c>
    </row>
  </sheetData>
  <sheetProtection/>
  <mergeCells count="54">
    <mergeCell ref="H2:P2"/>
    <mergeCell ref="A2:G2"/>
    <mergeCell ref="O6:O7"/>
    <mergeCell ref="L4:N4"/>
    <mergeCell ref="O4:P4"/>
    <mergeCell ref="O5:P5"/>
    <mergeCell ref="L6:L7"/>
    <mergeCell ref="K6:K7"/>
    <mergeCell ref="J4:K4"/>
    <mergeCell ref="L5:N5"/>
    <mergeCell ref="G6:G7"/>
    <mergeCell ref="H3:I3"/>
    <mergeCell ref="B4:E4"/>
    <mergeCell ref="F4:G4"/>
    <mergeCell ref="H4:I4"/>
    <mergeCell ref="I8:I9"/>
    <mergeCell ref="B6:B7"/>
    <mergeCell ref="D6:D7"/>
    <mergeCell ref="H6:H7"/>
    <mergeCell ref="I6:I7"/>
    <mergeCell ref="M6:M7"/>
    <mergeCell ref="A7:A9"/>
    <mergeCell ref="B5:E5"/>
    <mergeCell ref="F5:G5"/>
    <mergeCell ref="H5:I5"/>
    <mergeCell ref="J5:K5"/>
    <mergeCell ref="A4:A6"/>
    <mergeCell ref="H8:H9"/>
    <mergeCell ref="F8:F9"/>
    <mergeCell ref="G8:G9"/>
    <mergeCell ref="J8:J9"/>
    <mergeCell ref="K8:K9"/>
    <mergeCell ref="B8:B9"/>
    <mergeCell ref="C8:C9"/>
    <mergeCell ref="D8:D9"/>
    <mergeCell ref="E8:E9"/>
    <mergeCell ref="L8:L9"/>
    <mergeCell ref="M8:M9"/>
    <mergeCell ref="J6:J7"/>
    <mergeCell ref="F6:F7"/>
    <mergeCell ref="X4:Y6"/>
    <mergeCell ref="N8:N9"/>
    <mergeCell ref="O8:O9"/>
    <mergeCell ref="P8:P9"/>
    <mergeCell ref="T8:T9"/>
    <mergeCell ref="P6:P7"/>
    <mergeCell ref="U8:U9"/>
    <mergeCell ref="V8:V9"/>
    <mergeCell ref="W8:W9"/>
    <mergeCell ref="X8:X9"/>
    <mergeCell ref="Y8:Y9"/>
    <mergeCell ref="N6:N7"/>
    <mergeCell ref="T4:U6"/>
    <mergeCell ref="V4:W6"/>
  </mergeCells>
  <printOptions horizontalCentered="1"/>
  <pageMargins left="1.1811023622047245" right="1.1811023622047245" top="1.5748031496062993" bottom="1.5748031496062993" header="0.5118110236220472" footer="0.9055118110236221"/>
  <pageSetup firstPageNumber="358" useFirstPageNumber="1" horizontalDpi="600" verticalDpi="600" orientation="portrait" paperSize="9" r:id="rId3"/>
  <headerFooter alignWithMargins="0">
    <oddFooter>&amp;C&amp;"華康中圓體,標準"&amp;11‧&amp;"Times New Roman,標準"&amp;P&amp;"華康中圓體,標準"‧</oddFooter>
  </headerFooter>
  <legacyDrawing r:id="rId2"/>
</worksheet>
</file>

<file path=xl/worksheets/sheet12.xml><?xml version="1.0" encoding="utf-8"?>
<worksheet xmlns="http://schemas.openxmlformats.org/spreadsheetml/2006/main" xmlns:r="http://schemas.openxmlformats.org/officeDocument/2006/relationships">
  <dimension ref="A1:N19"/>
  <sheetViews>
    <sheetView showGridLines="0" zoomScale="120" zoomScaleNormal="120" zoomScalePageLayoutView="0" workbookViewId="0" topLeftCell="A1">
      <selection activeCell="A1" sqref="A1"/>
    </sheetView>
  </sheetViews>
  <sheetFormatPr defaultColWidth="9.00390625" defaultRowHeight="16.5"/>
  <cols>
    <col min="1" max="1" width="13.625" style="50" customWidth="1"/>
    <col min="2" max="3" width="16.125" style="50" customWidth="1"/>
    <col min="4" max="4" width="14.625" style="50" customWidth="1"/>
    <col min="5" max="5" width="14.125" style="50" customWidth="1"/>
    <col min="6" max="6" width="9.625" style="50" customWidth="1"/>
    <col min="7" max="7" width="8.625" style="50" customWidth="1"/>
    <col min="8" max="8" width="9.625" style="50" customWidth="1"/>
    <col min="9" max="9" width="8.625" style="50" customWidth="1"/>
    <col min="10" max="10" width="11.625" style="50" customWidth="1"/>
    <col min="11" max="11" width="8.625" style="50" customWidth="1"/>
    <col min="12" max="12" width="9.625" style="50" customWidth="1"/>
    <col min="13" max="13" width="8.625" style="50" customWidth="1"/>
    <col min="14" max="16384" width="9.00390625" style="50" customWidth="1"/>
  </cols>
  <sheetData>
    <row r="1" spans="1:13" s="2" customFormat="1" ht="18" customHeight="1">
      <c r="A1" s="281" t="s">
        <v>526</v>
      </c>
      <c r="M1" s="3" t="s">
        <v>44</v>
      </c>
    </row>
    <row r="2" spans="1:13" s="4" customFormat="1" ht="24.75" customHeight="1">
      <c r="A2" s="564" t="s">
        <v>960</v>
      </c>
      <c r="B2" s="564"/>
      <c r="C2" s="564"/>
      <c r="D2" s="564"/>
      <c r="E2" s="564"/>
      <c r="F2" s="478" t="s">
        <v>233</v>
      </c>
      <c r="G2" s="478"/>
      <c r="H2" s="478"/>
      <c r="I2" s="478"/>
      <c r="J2" s="478"/>
      <c r="K2" s="478"/>
      <c r="L2" s="478"/>
      <c r="M2" s="478"/>
    </row>
    <row r="3" spans="1:13" s="2" customFormat="1" ht="15" customHeight="1" thickBot="1">
      <c r="A3" s="10"/>
      <c r="E3" s="64" t="s">
        <v>925</v>
      </c>
      <c r="M3" s="3" t="s">
        <v>913</v>
      </c>
    </row>
    <row r="4" spans="1:13" s="2" customFormat="1" ht="21" customHeight="1">
      <c r="A4" s="536" t="s">
        <v>867</v>
      </c>
      <c r="B4" s="582" t="s">
        <v>926</v>
      </c>
      <c r="C4" s="579"/>
      <c r="D4" s="579"/>
      <c r="E4" s="579"/>
      <c r="F4" s="577" t="s">
        <v>939</v>
      </c>
      <c r="G4" s="578"/>
      <c r="H4" s="579" t="s">
        <v>940</v>
      </c>
      <c r="I4" s="579"/>
      <c r="J4" s="579" t="s">
        <v>941</v>
      </c>
      <c r="K4" s="579"/>
      <c r="L4" s="579" t="s">
        <v>942</v>
      </c>
      <c r="M4" s="585"/>
    </row>
    <row r="5" spans="1:14" s="2" customFormat="1" ht="21" customHeight="1">
      <c r="A5" s="530"/>
      <c r="B5" s="581" t="s">
        <v>224</v>
      </c>
      <c r="C5" s="535"/>
      <c r="D5" s="535"/>
      <c r="E5" s="535"/>
      <c r="F5" s="583"/>
      <c r="G5" s="584"/>
      <c r="H5" s="566"/>
      <c r="I5" s="566"/>
      <c r="J5" s="566"/>
      <c r="K5" s="566"/>
      <c r="L5" s="566"/>
      <c r="M5" s="586"/>
      <c r="N5" s="14"/>
    </row>
    <row r="6" spans="1:14" s="2" customFormat="1" ht="21" customHeight="1">
      <c r="A6" s="530"/>
      <c r="B6" s="350" t="s">
        <v>943</v>
      </c>
      <c r="C6" s="339" t="s">
        <v>944</v>
      </c>
      <c r="D6" s="588" t="s">
        <v>945</v>
      </c>
      <c r="E6" s="589"/>
      <c r="F6" s="583" t="s">
        <v>225</v>
      </c>
      <c r="G6" s="584"/>
      <c r="H6" s="586" t="s">
        <v>226</v>
      </c>
      <c r="I6" s="584"/>
      <c r="J6" s="586" t="s">
        <v>227</v>
      </c>
      <c r="K6" s="584"/>
      <c r="L6" s="586" t="s">
        <v>228</v>
      </c>
      <c r="M6" s="583"/>
      <c r="N6" s="14"/>
    </row>
    <row r="7" spans="1:14" s="2" customFormat="1" ht="21" customHeight="1">
      <c r="A7" s="530" t="s">
        <v>213</v>
      </c>
      <c r="B7" s="208" t="s">
        <v>927</v>
      </c>
      <c r="C7" s="198" t="s">
        <v>928</v>
      </c>
      <c r="D7" s="543" t="s">
        <v>229</v>
      </c>
      <c r="E7" s="526"/>
      <c r="F7" s="587"/>
      <c r="G7" s="526"/>
      <c r="H7" s="543"/>
      <c r="I7" s="526"/>
      <c r="J7" s="543"/>
      <c r="K7" s="526"/>
      <c r="L7" s="543"/>
      <c r="M7" s="587"/>
      <c r="N7" s="14"/>
    </row>
    <row r="8" spans="1:14" s="2" customFormat="1" ht="21" customHeight="1">
      <c r="A8" s="530"/>
      <c r="B8" s="350" t="s">
        <v>946</v>
      </c>
      <c r="C8" s="339" t="s">
        <v>946</v>
      </c>
      <c r="D8" s="339" t="s">
        <v>946</v>
      </c>
      <c r="E8" s="339" t="s">
        <v>947</v>
      </c>
      <c r="F8" s="280" t="s">
        <v>946</v>
      </c>
      <c r="G8" s="339" t="s">
        <v>947</v>
      </c>
      <c r="H8" s="339" t="s">
        <v>948</v>
      </c>
      <c r="I8" s="339" t="s">
        <v>947</v>
      </c>
      <c r="J8" s="279" t="s">
        <v>949</v>
      </c>
      <c r="K8" s="339" t="s">
        <v>947</v>
      </c>
      <c r="L8" s="339" t="s">
        <v>946</v>
      </c>
      <c r="M8" s="351" t="s">
        <v>947</v>
      </c>
      <c r="N8" s="14"/>
    </row>
    <row r="9" spans="1:14" s="2" customFormat="1" ht="21" customHeight="1" thickBot="1">
      <c r="A9" s="531"/>
      <c r="B9" s="24" t="s">
        <v>929</v>
      </c>
      <c r="C9" s="25" t="s">
        <v>930</v>
      </c>
      <c r="D9" s="25" t="s">
        <v>930</v>
      </c>
      <c r="E9" s="33" t="s">
        <v>230</v>
      </c>
      <c r="F9" s="26" t="s">
        <v>930</v>
      </c>
      <c r="G9" s="33" t="s">
        <v>230</v>
      </c>
      <c r="H9" s="25" t="s">
        <v>231</v>
      </c>
      <c r="I9" s="33" t="s">
        <v>230</v>
      </c>
      <c r="J9" s="25" t="s">
        <v>931</v>
      </c>
      <c r="K9" s="33" t="s">
        <v>230</v>
      </c>
      <c r="L9" s="25" t="s">
        <v>930</v>
      </c>
      <c r="M9" s="61" t="s">
        <v>230</v>
      </c>
      <c r="N9" s="14"/>
    </row>
    <row r="10" spans="1:13" s="14" customFormat="1" ht="45" customHeight="1">
      <c r="A10" s="346" t="s">
        <v>950</v>
      </c>
      <c r="B10" s="70" t="s">
        <v>11</v>
      </c>
      <c r="C10" s="70" t="s">
        <v>11</v>
      </c>
      <c r="D10" s="93">
        <v>2363</v>
      </c>
      <c r="E10" s="93">
        <v>23672</v>
      </c>
      <c r="F10" s="126" t="s">
        <v>74</v>
      </c>
      <c r="G10" s="126" t="s">
        <v>74</v>
      </c>
      <c r="H10" s="93">
        <v>198</v>
      </c>
      <c r="I10" s="93">
        <v>1123</v>
      </c>
      <c r="J10" s="93">
        <v>12208</v>
      </c>
      <c r="K10" s="93">
        <v>14520</v>
      </c>
      <c r="L10" s="70" t="s">
        <v>11</v>
      </c>
      <c r="M10" s="70" t="s">
        <v>11</v>
      </c>
    </row>
    <row r="11" spans="1:13" s="14" customFormat="1" ht="45" customHeight="1">
      <c r="A11" s="346" t="s">
        <v>951</v>
      </c>
      <c r="B11" s="70" t="s">
        <v>11</v>
      </c>
      <c r="C11" s="70" t="s">
        <v>11</v>
      </c>
      <c r="D11" s="93">
        <v>1953</v>
      </c>
      <c r="E11" s="93">
        <v>19251</v>
      </c>
      <c r="F11" s="126" t="s">
        <v>74</v>
      </c>
      <c r="G11" s="126" t="s">
        <v>74</v>
      </c>
      <c r="H11" s="93">
        <v>355</v>
      </c>
      <c r="I11" s="93">
        <v>4081</v>
      </c>
      <c r="J11" s="93">
        <v>7052</v>
      </c>
      <c r="K11" s="93">
        <v>15793</v>
      </c>
      <c r="L11" s="70" t="s">
        <v>11</v>
      </c>
      <c r="M11" s="70" t="s">
        <v>11</v>
      </c>
    </row>
    <row r="12" spans="1:13" s="14" customFormat="1" ht="45" customHeight="1">
      <c r="A12" s="346" t="s">
        <v>952</v>
      </c>
      <c r="B12" s="70" t="s">
        <v>11</v>
      </c>
      <c r="C12" s="70" t="s">
        <v>11</v>
      </c>
      <c r="D12" s="93">
        <v>2009</v>
      </c>
      <c r="E12" s="93">
        <v>22336</v>
      </c>
      <c r="F12" s="126">
        <v>0</v>
      </c>
      <c r="G12" s="126">
        <v>0</v>
      </c>
      <c r="H12" s="93">
        <v>285</v>
      </c>
      <c r="I12" s="93">
        <v>4608</v>
      </c>
      <c r="J12" s="93">
        <v>7408</v>
      </c>
      <c r="K12" s="93">
        <v>16184</v>
      </c>
      <c r="L12" s="70" t="s">
        <v>11</v>
      </c>
      <c r="M12" s="70" t="s">
        <v>11</v>
      </c>
    </row>
    <row r="13" spans="1:13" s="14" customFormat="1" ht="45" customHeight="1">
      <c r="A13" s="346" t="s">
        <v>953</v>
      </c>
      <c r="B13" s="70" t="s">
        <v>11</v>
      </c>
      <c r="C13" s="70" t="s">
        <v>11</v>
      </c>
      <c r="D13" s="93">
        <v>2058</v>
      </c>
      <c r="E13" s="93">
        <v>18956</v>
      </c>
      <c r="F13" s="126">
        <v>0</v>
      </c>
      <c r="G13" s="126">
        <v>0</v>
      </c>
      <c r="H13" s="93">
        <v>278</v>
      </c>
      <c r="I13" s="93">
        <v>4137</v>
      </c>
      <c r="J13" s="93">
        <v>7789</v>
      </c>
      <c r="K13" s="93">
        <v>15578</v>
      </c>
      <c r="L13" s="93">
        <v>187</v>
      </c>
      <c r="M13" s="93">
        <v>2361</v>
      </c>
    </row>
    <row r="14" spans="1:13" s="14" customFormat="1" ht="45" customHeight="1">
      <c r="A14" s="346" t="s">
        <v>954</v>
      </c>
      <c r="B14" s="70" t="s">
        <v>11</v>
      </c>
      <c r="C14" s="70" t="s">
        <v>11</v>
      </c>
      <c r="D14" s="93">
        <v>1972</v>
      </c>
      <c r="E14" s="93">
        <v>26125</v>
      </c>
      <c r="F14" s="126">
        <v>0</v>
      </c>
      <c r="G14" s="126">
        <v>0</v>
      </c>
      <c r="H14" s="93">
        <v>32</v>
      </c>
      <c r="I14" s="93">
        <v>766</v>
      </c>
      <c r="J14" s="93">
        <v>8377</v>
      </c>
      <c r="K14" s="93">
        <v>16754</v>
      </c>
      <c r="L14" s="93">
        <v>174</v>
      </c>
      <c r="M14" s="93">
        <v>2660</v>
      </c>
    </row>
    <row r="15" spans="1:13" s="2" customFormat="1" ht="45" customHeight="1">
      <c r="A15" s="346" t="s">
        <v>955</v>
      </c>
      <c r="B15" s="70" t="s">
        <v>11</v>
      </c>
      <c r="C15" s="70" t="s">
        <v>11</v>
      </c>
      <c r="D15" s="93">
        <v>2044</v>
      </c>
      <c r="E15" s="93">
        <v>18959</v>
      </c>
      <c r="F15" s="126">
        <v>0</v>
      </c>
      <c r="G15" s="126">
        <v>0</v>
      </c>
      <c r="H15" s="93">
        <v>20</v>
      </c>
      <c r="I15" s="93">
        <v>580</v>
      </c>
      <c r="J15" s="93">
        <v>9720</v>
      </c>
      <c r="K15" s="93">
        <v>19440</v>
      </c>
      <c r="L15" s="93">
        <v>1105</v>
      </c>
      <c r="M15" s="93">
        <v>2491</v>
      </c>
    </row>
    <row r="16" spans="1:13" s="2" customFormat="1" ht="45" customHeight="1">
      <c r="A16" s="346" t="s">
        <v>956</v>
      </c>
      <c r="B16" s="70" t="s">
        <v>11</v>
      </c>
      <c r="C16" s="70" t="s">
        <v>11</v>
      </c>
      <c r="D16" s="93">
        <v>2147</v>
      </c>
      <c r="E16" s="93">
        <v>21172</v>
      </c>
      <c r="F16" s="126">
        <v>0</v>
      </c>
      <c r="G16" s="126">
        <v>0</v>
      </c>
      <c r="H16" s="93">
        <v>23</v>
      </c>
      <c r="I16" s="93">
        <v>577</v>
      </c>
      <c r="J16" s="93">
        <v>12217</v>
      </c>
      <c r="K16" s="93">
        <v>24434</v>
      </c>
      <c r="L16" s="93">
        <v>1613</v>
      </c>
      <c r="M16" s="93">
        <v>3276</v>
      </c>
    </row>
    <row r="17" spans="1:13" s="2" customFormat="1" ht="45" customHeight="1">
      <c r="A17" s="346" t="s">
        <v>957</v>
      </c>
      <c r="B17" s="84">
        <v>221</v>
      </c>
      <c r="C17" s="93">
        <v>1</v>
      </c>
      <c r="D17" s="93">
        <v>2187</v>
      </c>
      <c r="E17" s="93">
        <v>23765</v>
      </c>
      <c r="F17" s="126">
        <v>0</v>
      </c>
      <c r="G17" s="126">
        <v>0</v>
      </c>
      <c r="H17" s="126">
        <v>0</v>
      </c>
      <c r="I17" s="126">
        <v>0</v>
      </c>
      <c r="J17" s="93">
        <v>8635</v>
      </c>
      <c r="K17" s="93">
        <v>17270</v>
      </c>
      <c r="L17" s="93">
        <v>1562</v>
      </c>
      <c r="M17" s="93">
        <v>3631</v>
      </c>
    </row>
    <row r="18" spans="1:13" s="2" customFormat="1" ht="45" customHeight="1">
      <c r="A18" s="346" t="s">
        <v>958</v>
      </c>
      <c r="B18" s="84">
        <v>496</v>
      </c>
      <c r="C18" s="93">
        <v>2</v>
      </c>
      <c r="D18" s="93">
        <v>2386</v>
      </c>
      <c r="E18" s="93">
        <v>35586</v>
      </c>
      <c r="F18" s="126">
        <f aca="true" t="shared" si="0" ref="F18:I19">SUM(F19:F24)</f>
        <v>0</v>
      </c>
      <c r="G18" s="126">
        <f t="shared" si="0"/>
        <v>0</v>
      </c>
      <c r="H18" s="126">
        <f t="shared" si="0"/>
        <v>0</v>
      </c>
      <c r="I18" s="126">
        <f t="shared" si="0"/>
        <v>0</v>
      </c>
      <c r="J18" s="93">
        <v>12984</v>
      </c>
      <c r="K18" s="93">
        <v>29207</v>
      </c>
      <c r="L18" s="93">
        <v>28</v>
      </c>
      <c r="M18" s="93">
        <v>128</v>
      </c>
    </row>
    <row r="19" spans="1:13" s="2" customFormat="1" ht="45" customHeight="1" thickBot="1">
      <c r="A19" s="347" t="s">
        <v>959</v>
      </c>
      <c r="B19" s="96">
        <v>790</v>
      </c>
      <c r="C19" s="98">
        <v>1</v>
      </c>
      <c r="D19" s="98">
        <v>2369</v>
      </c>
      <c r="E19" s="98">
        <v>28823</v>
      </c>
      <c r="F19" s="179">
        <f t="shared" si="0"/>
        <v>0</v>
      </c>
      <c r="G19" s="179">
        <f t="shared" si="0"/>
        <v>0</v>
      </c>
      <c r="H19" s="179">
        <f t="shared" si="0"/>
        <v>0</v>
      </c>
      <c r="I19" s="179">
        <f t="shared" si="0"/>
        <v>0</v>
      </c>
      <c r="J19" s="98">
        <v>14716</v>
      </c>
      <c r="K19" s="98">
        <v>29432</v>
      </c>
      <c r="L19" s="98">
        <v>26</v>
      </c>
      <c r="M19" s="98">
        <v>137</v>
      </c>
    </row>
  </sheetData>
  <sheetProtection/>
  <mergeCells count="16">
    <mergeCell ref="A2:E2"/>
    <mergeCell ref="A4:A6"/>
    <mergeCell ref="F2:M2"/>
    <mergeCell ref="F6:G7"/>
    <mergeCell ref="H6:I7"/>
    <mergeCell ref="J6:K7"/>
    <mergeCell ref="L6:M7"/>
    <mergeCell ref="A7:A9"/>
    <mergeCell ref="D7:E7"/>
    <mergeCell ref="D6:E6"/>
    <mergeCell ref="B5:E5"/>
    <mergeCell ref="B4:E4"/>
    <mergeCell ref="F4:G5"/>
    <mergeCell ref="H4:I5"/>
    <mergeCell ref="J4:K5"/>
    <mergeCell ref="L4:M5"/>
  </mergeCells>
  <printOptions horizontalCentered="1"/>
  <pageMargins left="1.1811023622047245" right="1.1811023622047245" top="1.5748031496062993" bottom="1.5748031496062993" header="0.5118110236220472" footer="0.9055118110236221"/>
  <pageSetup firstPageNumber="360" useFirstPageNumber="1" horizontalDpi="600" verticalDpi="600" orientation="portrait" paperSize="9" r:id="rId1"/>
  <headerFooter alignWithMargins="0">
    <oddFooter>&amp;C&amp;"華康中圓體,標準"&amp;11‧&amp;"Times New Roman,標準"&amp;P&amp;"華康中圓體,標準"‧</oddFooter>
  </headerFooter>
</worksheet>
</file>

<file path=xl/worksheets/sheet13.xml><?xml version="1.0" encoding="utf-8"?>
<worksheet xmlns="http://schemas.openxmlformats.org/spreadsheetml/2006/main" xmlns:r="http://schemas.openxmlformats.org/officeDocument/2006/relationships">
  <dimension ref="A1:Z22"/>
  <sheetViews>
    <sheetView showGridLines="0" zoomScale="120" zoomScaleNormal="120" zoomScalePageLayoutView="0" workbookViewId="0" topLeftCell="A1">
      <selection activeCell="A1" sqref="A1"/>
    </sheetView>
  </sheetViews>
  <sheetFormatPr defaultColWidth="9.00390625" defaultRowHeight="16.5"/>
  <cols>
    <col min="1" max="1" width="9.625" style="50" customWidth="1"/>
    <col min="2" max="2" width="7.75390625" style="50" bestFit="1" customWidth="1"/>
    <col min="3" max="3" width="9.125" style="50" customWidth="1"/>
    <col min="4" max="4" width="5.625" style="50" customWidth="1"/>
    <col min="5" max="5" width="9.125" style="50" customWidth="1"/>
    <col min="6" max="11" width="5.625" style="50" customWidth="1"/>
    <col min="12" max="12" width="6.125" style="50" customWidth="1"/>
    <col min="13" max="13" width="5.625" style="50" customWidth="1"/>
    <col min="14" max="14" width="6.125" style="50" customWidth="1"/>
    <col min="15" max="15" width="5.625" style="50" customWidth="1"/>
    <col min="16" max="16" width="6.125" style="50" customWidth="1"/>
    <col min="17" max="17" width="5.625" style="50" customWidth="1"/>
    <col min="18" max="18" width="6.125" style="50" customWidth="1"/>
    <col min="19" max="19" width="5.625" style="50" customWidth="1"/>
    <col min="20" max="21" width="8.125" style="50" customWidth="1"/>
    <col min="22" max="22" width="6.125" style="50" customWidth="1"/>
    <col min="23" max="23" width="5.625" style="50" customWidth="1"/>
    <col min="24" max="24" width="9.00390625" style="50" customWidth="1"/>
    <col min="25" max="26" width="0" style="50" hidden="1" customWidth="1"/>
    <col min="27" max="16384" width="9.00390625" style="50" customWidth="1"/>
  </cols>
  <sheetData>
    <row r="1" spans="1:23" s="2" customFormat="1" ht="18" customHeight="1">
      <c r="A1" s="281" t="s">
        <v>526</v>
      </c>
      <c r="W1" s="3" t="s">
        <v>44</v>
      </c>
    </row>
    <row r="2" spans="1:23" s="4" customFormat="1" ht="24.75" customHeight="1">
      <c r="A2" s="564" t="s">
        <v>969</v>
      </c>
      <c r="B2" s="564"/>
      <c r="C2" s="564"/>
      <c r="D2" s="564"/>
      <c r="E2" s="564"/>
      <c r="F2" s="564"/>
      <c r="G2" s="564"/>
      <c r="H2" s="564"/>
      <c r="I2" s="564"/>
      <c r="J2" s="564"/>
      <c r="K2" s="564"/>
      <c r="L2" s="478" t="s">
        <v>238</v>
      </c>
      <c r="M2" s="478"/>
      <c r="N2" s="478"/>
      <c r="O2" s="478"/>
      <c r="P2" s="478"/>
      <c r="Q2" s="478"/>
      <c r="R2" s="478"/>
      <c r="S2" s="478"/>
      <c r="T2" s="478"/>
      <c r="U2" s="478"/>
      <c r="V2" s="478"/>
      <c r="W2" s="478"/>
    </row>
    <row r="3" spans="1:23" s="2" customFormat="1" ht="15" customHeight="1" thickBot="1">
      <c r="A3" s="10"/>
      <c r="B3" s="10"/>
      <c r="C3" s="10"/>
      <c r="D3" s="10"/>
      <c r="E3" s="594" t="s">
        <v>962</v>
      </c>
      <c r="F3" s="594"/>
      <c r="G3" s="594"/>
      <c r="H3" s="594"/>
      <c r="I3" s="594"/>
      <c r="J3" s="594"/>
      <c r="K3" s="594"/>
      <c r="O3" s="594" t="s">
        <v>970</v>
      </c>
      <c r="P3" s="594"/>
      <c r="Q3" s="594"/>
      <c r="R3" s="594"/>
      <c r="S3" s="594"/>
      <c r="T3" s="594"/>
      <c r="U3" s="594"/>
      <c r="V3" s="594"/>
      <c r="W3" s="594"/>
    </row>
    <row r="4" spans="1:23" s="2" customFormat="1" ht="19.5" customHeight="1">
      <c r="A4" s="536" t="s">
        <v>855</v>
      </c>
      <c r="B4" s="537" t="s">
        <v>1369</v>
      </c>
      <c r="C4" s="577"/>
      <c r="D4" s="577"/>
      <c r="E4" s="578"/>
      <c r="F4" s="541" t="s">
        <v>963</v>
      </c>
      <c r="G4" s="544"/>
      <c r="H4" s="541" t="s">
        <v>964</v>
      </c>
      <c r="I4" s="544"/>
      <c r="J4" s="541" t="s">
        <v>933</v>
      </c>
      <c r="K4" s="544"/>
      <c r="L4" s="538" t="s">
        <v>934</v>
      </c>
      <c r="M4" s="544"/>
      <c r="N4" s="541" t="s">
        <v>965</v>
      </c>
      <c r="O4" s="544"/>
      <c r="P4" s="562" t="s">
        <v>966</v>
      </c>
      <c r="Q4" s="562"/>
      <c r="R4" s="562" t="s">
        <v>967</v>
      </c>
      <c r="S4" s="562"/>
      <c r="T4" s="562" t="s">
        <v>932</v>
      </c>
      <c r="U4" s="562"/>
      <c r="V4" s="562"/>
      <c r="W4" s="541"/>
    </row>
    <row r="5" spans="1:23" s="2" customFormat="1" ht="19.5" customHeight="1">
      <c r="A5" s="530"/>
      <c r="B5" s="532" t="s">
        <v>381</v>
      </c>
      <c r="C5" s="533"/>
      <c r="D5" s="533"/>
      <c r="E5" s="534"/>
      <c r="F5" s="551"/>
      <c r="G5" s="574"/>
      <c r="H5" s="551"/>
      <c r="I5" s="574"/>
      <c r="J5" s="551"/>
      <c r="K5" s="574"/>
      <c r="L5" s="540"/>
      <c r="M5" s="574"/>
      <c r="N5" s="551"/>
      <c r="O5" s="574"/>
      <c r="P5" s="567"/>
      <c r="Q5" s="567"/>
      <c r="R5" s="567"/>
      <c r="S5" s="567"/>
      <c r="T5" s="528" t="s">
        <v>240</v>
      </c>
      <c r="U5" s="528"/>
      <c r="V5" s="528"/>
      <c r="W5" s="525"/>
    </row>
    <row r="6" spans="1:23" s="2" customFormat="1" ht="19.5" customHeight="1">
      <c r="A6" s="530"/>
      <c r="B6" s="547" t="s">
        <v>976</v>
      </c>
      <c r="C6" s="14"/>
      <c r="D6" s="580" t="s">
        <v>977</v>
      </c>
      <c r="E6" s="199"/>
      <c r="F6" s="592" t="s">
        <v>974</v>
      </c>
      <c r="G6" s="593"/>
      <c r="H6" s="592" t="s">
        <v>243</v>
      </c>
      <c r="I6" s="593"/>
      <c r="J6" s="590" t="s">
        <v>244</v>
      </c>
      <c r="K6" s="591"/>
      <c r="L6" s="601" t="s">
        <v>245</v>
      </c>
      <c r="M6" s="593"/>
      <c r="N6" s="592" t="s">
        <v>246</v>
      </c>
      <c r="O6" s="593"/>
      <c r="P6" s="595" t="s">
        <v>247</v>
      </c>
      <c r="Q6" s="595"/>
      <c r="R6" s="595" t="s">
        <v>975</v>
      </c>
      <c r="S6" s="595"/>
      <c r="T6" s="198" t="s">
        <v>978</v>
      </c>
      <c r="U6" s="198" t="s">
        <v>979</v>
      </c>
      <c r="V6" s="567" t="s">
        <v>935</v>
      </c>
      <c r="W6" s="551"/>
    </row>
    <row r="7" spans="1:23" s="2" customFormat="1" ht="37.5" customHeight="1">
      <c r="A7" s="530" t="s">
        <v>213</v>
      </c>
      <c r="B7" s="539"/>
      <c r="C7" s="340" t="s">
        <v>972</v>
      </c>
      <c r="D7" s="551"/>
      <c r="E7" s="328" t="s">
        <v>971</v>
      </c>
      <c r="F7" s="590"/>
      <c r="G7" s="591"/>
      <c r="H7" s="590"/>
      <c r="I7" s="591"/>
      <c r="J7" s="590"/>
      <c r="K7" s="591"/>
      <c r="L7" s="602"/>
      <c r="M7" s="591"/>
      <c r="N7" s="590"/>
      <c r="O7" s="591"/>
      <c r="P7" s="596"/>
      <c r="Q7" s="596"/>
      <c r="R7" s="596"/>
      <c r="S7" s="596"/>
      <c r="T7" s="202" t="s">
        <v>239</v>
      </c>
      <c r="U7" s="202" t="s">
        <v>241</v>
      </c>
      <c r="V7" s="528" t="s">
        <v>242</v>
      </c>
      <c r="W7" s="525"/>
    </row>
    <row r="8" spans="1:23" s="2" customFormat="1" ht="30" customHeight="1">
      <c r="A8" s="530"/>
      <c r="B8" s="599" t="s">
        <v>211</v>
      </c>
      <c r="C8" s="597" t="s">
        <v>973</v>
      </c>
      <c r="D8" s="597" t="s">
        <v>212</v>
      </c>
      <c r="E8" s="597" t="s">
        <v>915</v>
      </c>
      <c r="F8" s="329" t="s">
        <v>936</v>
      </c>
      <c r="G8" s="328" t="s">
        <v>937</v>
      </c>
      <c r="H8" s="329" t="s">
        <v>936</v>
      </c>
      <c r="I8" s="328" t="s">
        <v>937</v>
      </c>
      <c r="J8" s="328" t="s">
        <v>936</v>
      </c>
      <c r="K8" s="328" t="s">
        <v>937</v>
      </c>
      <c r="L8" s="329" t="s">
        <v>938</v>
      </c>
      <c r="M8" s="328" t="s">
        <v>937</v>
      </c>
      <c r="N8" s="198" t="s">
        <v>936</v>
      </c>
      <c r="O8" s="328" t="s">
        <v>937</v>
      </c>
      <c r="P8" s="329" t="s">
        <v>936</v>
      </c>
      <c r="Q8" s="328" t="s">
        <v>937</v>
      </c>
      <c r="R8" s="329" t="s">
        <v>936</v>
      </c>
      <c r="S8" s="328" t="s">
        <v>937</v>
      </c>
      <c r="T8" s="329" t="s">
        <v>936</v>
      </c>
      <c r="U8" s="329" t="s">
        <v>936</v>
      </c>
      <c r="V8" s="328" t="s">
        <v>936</v>
      </c>
      <c r="W8" s="340" t="s">
        <v>937</v>
      </c>
    </row>
    <row r="9" spans="1:26" s="2" customFormat="1" ht="31.5" customHeight="1" thickBot="1">
      <c r="A9" s="531"/>
      <c r="B9" s="600"/>
      <c r="C9" s="598"/>
      <c r="D9" s="598"/>
      <c r="E9" s="598"/>
      <c r="F9" s="213" t="s">
        <v>220</v>
      </c>
      <c r="G9" s="39" t="s">
        <v>230</v>
      </c>
      <c r="H9" s="213" t="s">
        <v>220</v>
      </c>
      <c r="I9" s="39" t="s">
        <v>230</v>
      </c>
      <c r="J9" s="39" t="s">
        <v>220</v>
      </c>
      <c r="K9" s="39" t="s">
        <v>230</v>
      </c>
      <c r="L9" s="213" t="s">
        <v>231</v>
      </c>
      <c r="M9" s="39" t="s">
        <v>230</v>
      </c>
      <c r="N9" s="213" t="s">
        <v>220</v>
      </c>
      <c r="O9" s="39" t="s">
        <v>230</v>
      </c>
      <c r="P9" s="213" t="s">
        <v>220</v>
      </c>
      <c r="Q9" s="39" t="s">
        <v>230</v>
      </c>
      <c r="R9" s="213" t="s">
        <v>220</v>
      </c>
      <c r="S9" s="39" t="s">
        <v>230</v>
      </c>
      <c r="T9" s="213" t="s">
        <v>220</v>
      </c>
      <c r="U9" s="213" t="s">
        <v>220</v>
      </c>
      <c r="V9" s="39" t="s">
        <v>220</v>
      </c>
      <c r="W9" s="353" t="s">
        <v>230</v>
      </c>
      <c r="Y9" s="2" t="s">
        <v>890</v>
      </c>
      <c r="Z9" s="2" t="s">
        <v>891</v>
      </c>
    </row>
    <row r="10" spans="1:26" s="14" customFormat="1" ht="37.5" customHeight="1">
      <c r="A10" s="346" t="s">
        <v>892</v>
      </c>
      <c r="B10" s="70" t="s">
        <v>11</v>
      </c>
      <c r="C10" s="70" t="s">
        <v>11</v>
      </c>
      <c r="D10" s="70" t="s">
        <v>11</v>
      </c>
      <c r="E10" s="70" t="s">
        <v>11</v>
      </c>
      <c r="F10" s="70" t="s">
        <v>11</v>
      </c>
      <c r="G10" s="70" t="s">
        <v>11</v>
      </c>
      <c r="H10" s="70" t="s">
        <v>11</v>
      </c>
      <c r="I10" s="70" t="s">
        <v>11</v>
      </c>
      <c r="J10" s="70" t="s">
        <v>11</v>
      </c>
      <c r="K10" s="70" t="s">
        <v>11</v>
      </c>
      <c r="L10" s="70" t="s">
        <v>11</v>
      </c>
      <c r="M10" s="70" t="s">
        <v>11</v>
      </c>
      <c r="N10" s="70" t="s">
        <v>11</v>
      </c>
      <c r="O10" s="70" t="s">
        <v>11</v>
      </c>
      <c r="P10" s="70" t="s">
        <v>11</v>
      </c>
      <c r="Q10" s="70" t="s">
        <v>11</v>
      </c>
      <c r="R10" s="70" t="s">
        <v>11</v>
      </c>
      <c r="S10" s="70" t="s">
        <v>11</v>
      </c>
      <c r="T10" s="70" t="s">
        <v>11</v>
      </c>
      <c r="U10" s="70" t="s">
        <v>11</v>
      </c>
      <c r="V10" s="70" t="s">
        <v>11</v>
      </c>
      <c r="W10" s="70" t="s">
        <v>11</v>
      </c>
      <c r="Y10" s="214">
        <v>573817</v>
      </c>
      <c r="Z10" s="214">
        <v>1853029</v>
      </c>
    </row>
    <row r="11" spans="1:26" s="14" customFormat="1" ht="37.5" customHeight="1">
      <c r="A11" s="346" t="s">
        <v>893</v>
      </c>
      <c r="B11" s="70" t="s">
        <v>11</v>
      </c>
      <c r="C11" s="70" t="s">
        <v>11</v>
      </c>
      <c r="D11" s="70" t="s">
        <v>11</v>
      </c>
      <c r="E11" s="70" t="s">
        <v>11</v>
      </c>
      <c r="F11" s="70" t="s">
        <v>11</v>
      </c>
      <c r="G11" s="70" t="s">
        <v>11</v>
      </c>
      <c r="H11" s="70" t="s">
        <v>11</v>
      </c>
      <c r="I11" s="70" t="s">
        <v>11</v>
      </c>
      <c r="J11" s="70" t="s">
        <v>11</v>
      </c>
      <c r="K11" s="70" t="s">
        <v>11</v>
      </c>
      <c r="L11" s="70" t="s">
        <v>11</v>
      </c>
      <c r="M11" s="70" t="s">
        <v>11</v>
      </c>
      <c r="N11" s="70" t="s">
        <v>11</v>
      </c>
      <c r="O11" s="70" t="s">
        <v>11</v>
      </c>
      <c r="P11" s="70" t="s">
        <v>11</v>
      </c>
      <c r="Q11" s="70" t="s">
        <v>11</v>
      </c>
      <c r="R11" s="70" t="s">
        <v>11</v>
      </c>
      <c r="S11" s="70" t="s">
        <v>11</v>
      </c>
      <c r="T11" s="70" t="s">
        <v>11</v>
      </c>
      <c r="U11" s="70" t="s">
        <v>11</v>
      </c>
      <c r="V11" s="70" t="s">
        <v>11</v>
      </c>
      <c r="W11" s="70" t="s">
        <v>11</v>
      </c>
      <c r="Y11" s="214">
        <v>590044</v>
      </c>
      <c r="Z11" s="214">
        <v>1880316</v>
      </c>
    </row>
    <row r="12" spans="1:26" s="14" customFormat="1" ht="37.5" customHeight="1">
      <c r="A12" s="346" t="s">
        <v>894</v>
      </c>
      <c r="B12" s="70" t="s">
        <v>11</v>
      </c>
      <c r="C12" s="70" t="s">
        <v>11</v>
      </c>
      <c r="D12" s="70" t="s">
        <v>11</v>
      </c>
      <c r="E12" s="70" t="s">
        <v>11</v>
      </c>
      <c r="F12" s="70" t="s">
        <v>11</v>
      </c>
      <c r="G12" s="70" t="s">
        <v>11</v>
      </c>
      <c r="H12" s="70" t="s">
        <v>11</v>
      </c>
      <c r="I12" s="70" t="s">
        <v>11</v>
      </c>
      <c r="J12" s="70" t="s">
        <v>11</v>
      </c>
      <c r="K12" s="70" t="s">
        <v>11</v>
      </c>
      <c r="L12" s="70" t="s">
        <v>11</v>
      </c>
      <c r="M12" s="70" t="s">
        <v>11</v>
      </c>
      <c r="N12" s="70" t="s">
        <v>11</v>
      </c>
      <c r="O12" s="70" t="s">
        <v>11</v>
      </c>
      <c r="P12" s="70" t="s">
        <v>11</v>
      </c>
      <c r="Q12" s="70" t="s">
        <v>11</v>
      </c>
      <c r="R12" s="70" t="s">
        <v>11</v>
      </c>
      <c r="S12" s="70" t="s">
        <v>11</v>
      </c>
      <c r="T12" s="70" t="s">
        <v>11</v>
      </c>
      <c r="U12" s="70" t="s">
        <v>11</v>
      </c>
      <c r="V12" s="70" t="s">
        <v>11</v>
      </c>
      <c r="W12" s="70" t="s">
        <v>11</v>
      </c>
      <c r="Y12" s="214">
        <v>605144</v>
      </c>
      <c r="Z12" s="214">
        <v>1911161</v>
      </c>
    </row>
    <row r="13" spans="1:26" s="14" customFormat="1" ht="37.5" customHeight="1">
      <c r="A13" s="346" t="s">
        <v>895</v>
      </c>
      <c r="B13" s="70" t="s">
        <v>11</v>
      </c>
      <c r="C13" s="70" t="s">
        <v>11</v>
      </c>
      <c r="D13" s="70" t="s">
        <v>11</v>
      </c>
      <c r="E13" s="70" t="s">
        <v>11</v>
      </c>
      <c r="F13" s="70" t="s">
        <v>11</v>
      </c>
      <c r="G13" s="70" t="s">
        <v>11</v>
      </c>
      <c r="H13" s="70" t="s">
        <v>11</v>
      </c>
      <c r="I13" s="70" t="s">
        <v>11</v>
      </c>
      <c r="J13" s="70" t="s">
        <v>11</v>
      </c>
      <c r="K13" s="70" t="s">
        <v>11</v>
      </c>
      <c r="L13" s="70" t="s">
        <v>11</v>
      </c>
      <c r="M13" s="70" t="s">
        <v>11</v>
      </c>
      <c r="N13" s="70" t="s">
        <v>11</v>
      </c>
      <c r="O13" s="70" t="s">
        <v>11</v>
      </c>
      <c r="P13" s="70" t="s">
        <v>11</v>
      </c>
      <c r="Q13" s="70" t="s">
        <v>11</v>
      </c>
      <c r="R13" s="70" t="s">
        <v>11</v>
      </c>
      <c r="S13" s="70" t="s">
        <v>11</v>
      </c>
      <c r="T13" s="70" t="s">
        <v>11</v>
      </c>
      <c r="U13" s="70" t="s">
        <v>11</v>
      </c>
      <c r="V13" s="70" t="s">
        <v>11</v>
      </c>
      <c r="W13" s="70" t="s">
        <v>11</v>
      </c>
      <c r="Y13" s="214">
        <v>619870</v>
      </c>
      <c r="Z13" s="214">
        <v>1934968</v>
      </c>
    </row>
    <row r="14" spans="1:26" s="14" customFormat="1" ht="37.5" customHeight="1">
      <c r="A14" s="346" t="s">
        <v>896</v>
      </c>
      <c r="B14" s="70" t="s">
        <v>11</v>
      </c>
      <c r="C14" s="70" t="s">
        <v>11</v>
      </c>
      <c r="D14" s="70" t="s">
        <v>11</v>
      </c>
      <c r="E14" s="70" t="s">
        <v>11</v>
      </c>
      <c r="F14" s="70" t="s">
        <v>11</v>
      </c>
      <c r="G14" s="70" t="s">
        <v>11</v>
      </c>
      <c r="H14" s="70" t="s">
        <v>11</v>
      </c>
      <c r="I14" s="70" t="s">
        <v>11</v>
      </c>
      <c r="J14" s="70" t="s">
        <v>11</v>
      </c>
      <c r="K14" s="70" t="s">
        <v>11</v>
      </c>
      <c r="L14" s="70" t="s">
        <v>11</v>
      </c>
      <c r="M14" s="70" t="s">
        <v>11</v>
      </c>
      <c r="N14" s="70" t="s">
        <v>11</v>
      </c>
      <c r="O14" s="70" t="s">
        <v>11</v>
      </c>
      <c r="P14" s="70" t="s">
        <v>11</v>
      </c>
      <c r="Q14" s="70" t="s">
        <v>11</v>
      </c>
      <c r="R14" s="70" t="s">
        <v>11</v>
      </c>
      <c r="S14" s="70" t="s">
        <v>11</v>
      </c>
      <c r="T14" s="70" t="s">
        <v>11</v>
      </c>
      <c r="U14" s="70" t="s">
        <v>11</v>
      </c>
      <c r="V14" s="70" t="s">
        <v>11</v>
      </c>
      <c r="W14" s="70" t="s">
        <v>11</v>
      </c>
      <c r="Y14" s="214">
        <v>637071</v>
      </c>
      <c r="Z14" s="214">
        <v>1958686</v>
      </c>
    </row>
    <row r="15" spans="1:26" s="2" customFormat="1" ht="37.5" customHeight="1">
      <c r="A15" s="346" t="s">
        <v>897</v>
      </c>
      <c r="B15" s="70" t="s">
        <v>11</v>
      </c>
      <c r="C15" s="70" t="s">
        <v>11</v>
      </c>
      <c r="D15" s="70" t="s">
        <v>11</v>
      </c>
      <c r="E15" s="70" t="s">
        <v>11</v>
      </c>
      <c r="F15" s="70" t="s">
        <v>11</v>
      </c>
      <c r="G15" s="70" t="s">
        <v>11</v>
      </c>
      <c r="H15" s="70" t="s">
        <v>11</v>
      </c>
      <c r="I15" s="70" t="s">
        <v>11</v>
      </c>
      <c r="J15" s="70" t="s">
        <v>11</v>
      </c>
      <c r="K15" s="70" t="s">
        <v>11</v>
      </c>
      <c r="L15" s="70" t="s">
        <v>11</v>
      </c>
      <c r="M15" s="70" t="s">
        <v>11</v>
      </c>
      <c r="N15" s="70" t="s">
        <v>11</v>
      </c>
      <c r="O15" s="70" t="s">
        <v>11</v>
      </c>
      <c r="P15" s="70" t="s">
        <v>11</v>
      </c>
      <c r="Q15" s="70" t="s">
        <v>11</v>
      </c>
      <c r="R15" s="70" t="s">
        <v>11</v>
      </c>
      <c r="S15" s="70" t="s">
        <v>11</v>
      </c>
      <c r="T15" s="70" t="s">
        <v>11</v>
      </c>
      <c r="U15" s="70" t="s">
        <v>11</v>
      </c>
      <c r="V15" s="70" t="s">
        <v>11</v>
      </c>
      <c r="W15" s="70" t="s">
        <v>11</v>
      </c>
      <c r="Y15" s="214">
        <v>654106</v>
      </c>
      <c r="Z15" s="214">
        <v>1978782</v>
      </c>
    </row>
    <row r="16" spans="1:26" s="2" customFormat="1" ht="37.5" customHeight="1">
      <c r="A16" s="346" t="s">
        <v>898</v>
      </c>
      <c r="B16" s="70" t="s">
        <v>11</v>
      </c>
      <c r="C16" s="70" t="s">
        <v>11</v>
      </c>
      <c r="D16" s="70" t="s">
        <v>11</v>
      </c>
      <c r="E16" s="70" t="s">
        <v>11</v>
      </c>
      <c r="F16" s="70" t="s">
        <v>11</v>
      </c>
      <c r="G16" s="70" t="s">
        <v>11</v>
      </c>
      <c r="H16" s="70" t="s">
        <v>11</v>
      </c>
      <c r="I16" s="70" t="s">
        <v>11</v>
      </c>
      <c r="J16" s="70" t="s">
        <v>11</v>
      </c>
      <c r="K16" s="70" t="s">
        <v>11</v>
      </c>
      <c r="L16" s="70" t="s">
        <v>11</v>
      </c>
      <c r="M16" s="70" t="s">
        <v>11</v>
      </c>
      <c r="N16" s="70" t="s">
        <v>11</v>
      </c>
      <c r="O16" s="70" t="s">
        <v>11</v>
      </c>
      <c r="P16" s="70" t="s">
        <v>11</v>
      </c>
      <c r="Q16" s="70" t="s">
        <v>11</v>
      </c>
      <c r="R16" s="70" t="s">
        <v>11</v>
      </c>
      <c r="S16" s="70" t="s">
        <v>11</v>
      </c>
      <c r="T16" s="70" t="s">
        <v>11</v>
      </c>
      <c r="U16" s="70" t="s">
        <v>11</v>
      </c>
      <c r="V16" s="70" t="s">
        <v>11</v>
      </c>
      <c r="W16" s="70" t="s">
        <v>11</v>
      </c>
      <c r="Y16" s="214">
        <v>673477</v>
      </c>
      <c r="Z16" s="214">
        <v>2002060</v>
      </c>
    </row>
    <row r="17" spans="1:26" s="2" customFormat="1" ht="37.5" customHeight="1">
      <c r="A17" s="346" t="s">
        <v>899</v>
      </c>
      <c r="B17" s="84">
        <v>435</v>
      </c>
      <c r="C17" s="94">
        <f>B17/Y17*100</f>
        <v>0.0633858537345925</v>
      </c>
      <c r="D17" s="93">
        <v>1415</v>
      </c>
      <c r="E17" s="94">
        <f>D17/Z17*100</f>
        <v>0.07028244602780007</v>
      </c>
      <c r="F17" s="70" t="s">
        <v>11</v>
      </c>
      <c r="G17" s="70" t="s">
        <v>11</v>
      </c>
      <c r="H17" s="70" t="s">
        <v>11</v>
      </c>
      <c r="I17" s="70" t="s">
        <v>11</v>
      </c>
      <c r="J17" s="70" t="s">
        <v>11</v>
      </c>
      <c r="K17" s="70" t="s">
        <v>11</v>
      </c>
      <c r="L17" s="70" t="s">
        <v>11</v>
      </c>
      <c r="M17" s="70" t="s">
        <v>11</v>
      </c>
      <c r="N17" s="70" t="s">
        <v>11</v>
      </c>
      <c r="O17" s="70" t="s">
        <v>11</v>
      </c>
      <c r="P17" s="70" t="s">
        <v>11</v>
      </c>
      <c r="Q17" s="70" t="s">
        <v>11</v>
      </c>
      <c r="R17" s="70" t="s">
        <v>11</v>
      </c>
      <c r="S17" s="70" t="s">
        <v>11</v>
      </c>
      <c r="T17" s="70" t="s">
        <v>11</v>
      </c>
      <c r="U17" s="70" t="s">
        <v>11</v>
      </c>
      <c r="V17" s="70" t="s">
        <v>11</v>
      </c>
      <c r="W17" s="70" t="s">
        <v>11</v>
      </c>
      <c r="Y17" s="214">
        <v>686273</v>
      </c>
      <c r="Z17" s="214">
        <v>2013305</v>
      </c>
    </row>
    <row r="18" spans="1:26" s="2" customFormat="1" ht="37.5" customHeight="1">
      <c r="A18" s="346" t="s">
        <v>900</v>
      </c>
      <c r="B18" s="84">
        <v>1758</v>
      </c>
      <c r="C18" s="94">
        <f>B18/Y18*100</f>
        <v>0.2504890806423805</v>
      </c>
      <c r="D18" s="93">
        <v>5499</v>
      </c>
      <c r="E18" s="94">
        <f>D18/Z18*100</f>
        <v>0.27086521709361966</v>
      </c>
      <c r="F18" s="126">
        <f aca="true" t="shared" si="0" ref="F18:S19">SUM(F19:F23)</f>
        <v>0</v>
      </c>
      <c r="G18" s="126">
        <f t="shared" si="0"/>
        <v>0</v>
      </c>
      <c r="H18" s="126">
        <f t="shared" si="0"/>
        <v>0</v>
      </c>
      <c r="I18" s="126">
        <f t="shared" si="0"/>
        <v>0</v>
      </c>
      <c r="J18" s="126">
        <f t="shared" si="0"/>
        <v>0</v>
      </c>
      <c r="K18" s="126">
        <f t="shared" si="0"/>
        <v>0</v>
      </c>
      <c r="L18" s="126">
        <f t="shared" si="0"/>
        <v>0</v>
      </c>
      <c r="M18" s="126">
        <f t="shared" si="0"/>
        <v>0</v>
      </c>
      <c r="N18" s="126">
        <f t="shared" si="0"/>
        <v>0</v>
      </c>
      <c r="O18" s="126">
        <f t="shared" si="0"/>
        <v>0</v>
      </c>
      <c r="P18" s="126">
        <f t="shared" si="0"/>
        <v>0</v>
      </c>
      <c r="Q18" s="126">
        <f t="shared" si="0"/>
        <v>0</v>
      </c>
      <c r="R18" s="126">
        <f t="shared" si="0"/>
        <v>0</v>
      </c>
      <c r="S18" s="126">
        <f t="shared" si="0"/>
        <v>0</v>
      </c>
      <c r="T18" s="93">
        <v>110</v>
      </c>
      <c r="U18" s="93">
        <v>1</v>
      </c>
      <c r="V18" s="93">
        <v>99</v>
      </c>
      <c r="W18" s="93">
        <v>1906</v>
      </c>
      <c r="Y18" s="214">
        <v>701827</v>
      </c>
      <c r="Z18" s="214">
        <v>2030161</v>
      </c>
    </row>
    <row r="19" spans="1:26" s="2" customFormat="1" ht="37.5" customHeight="1" thickBot="1">
      <c r="A19" s="347" t="s">
        <v>901</v>
      </c>
      <c r="B19" s="96">
        <v>2166</v>
      </c>
      <c r="C19" s="97">
        <f>B19/Y19*100</f>
        <v>0.3022682679721232</v>
      </c>
      <c r="D19" s="98">
        <v>6733</v>
      </c>
      <c r="E19" s="97">
        <f>D19/Z19*100</f>
        <v>0.32939942456616195</v>
      </c>
      <c r="F19" s="179">
        <f t="shared" si="0"/>
        <v>0</v>
      </c>
      <c r="G19" s="179">
        <f t="shared" si="0"/>
        <v>0</v>
      </c>
      <c r="H19" s="179">
        <f t="shared" si="0"/>
        <v>0</v>
      </c>
      <c r="I19" s="179">
        <f t="shared" si="0"/>
        <v>0</v>
      </c>
      <c r="J19" s="179">
        <f t="shared" si="0"/>
        <v>0</v>
      </c>
      <c r="K19" s="179">
        <f t="shared" si="0"/>
        <v>0</v>
      </c>
      <c r="L19" s="179">
        <f t="shared" si="0"/>
        <v>0</v>
      </c>
      <c r="M19" s="179">
        <f t="shared" si="0"/>
        <v>0</v>
      </c>
      <c r="N19" s="179">
        <f t="shared" si="0"/>
        <v>0</v>
      </c>
      <c r="O19" s="179">
        <f t="shared" si="0"/>
        <v>0</v>
      </c>
      <c r="P19" s="179">
        <f t="shared" si="0"/>
        <v>0</v>
      </c>
      <c r="Q19" s="179">
        <f t="shared" si="0"/>
        <v>0</v>
      </c>
      <c r="R19" s="179">
        <f t="shared" si="0"/>
        <v>0</v>
      </c>
      <c r="S19" s="179">
        <f t="shared" si="0"/>
        <v>0</v>
      </c>
      <c r="T19" s="98">
        <v>588</v>
      </c>
      <c r="U19" s="102" t="s">
        <v>337</v>
      </c>
      <c r="V19" s="98">
        <v>195</v>
      </c>
      <c r="W19" s="98">
        <v>6981</v>
      </c>
      <c r="Y19" s="214">
        <v>716582</v>
      </c>
      <c r="Z19" s="214">
        <v>2044023</v>
      </c>
    </row>
    <row r="20" spans="1:12" s="2" customFormat="1" ht="15" customHeight="1">
      <c r="A20" s="8" t="s">
        <v>902</v>
      </c>
      <c r="L20" s="62" t="s">
        <v>125</v>
      </c>
    </row>
    <row r="21" spans="1:12" s="2" customFormat="1" ht="15" customHeight="1">
      <c r="A21" s="1" t="s">
        <v>968</v>
      </c>
      <c r="L21" s="1" t="s">
        <v>1368</v>
      </c>
    </row>
    <row r="22" s="2" customFormat="1" ht="15" customHeight="1">
      <c r="L22" s="1" t="s">
        <v>961</v>
      </c>
    </row>
  </sheetData>
  <sheetProtection/>
  <mergeCells count="32">
    <mergeCell ref="A7:A9"/>
    <mergeCell ref="D6:D7"/>
    <mergeCell ref="B5:E5"/>
    <mergeCell ref="B6:B7"/>
    <mergeCell ref="A4:A6"/>
    <mergeCell ref="B4:E4"/>
    <mergeCell ref="H4:I5"/>
    <mergeCell ref="B8:B9"/>
    <mergeCell ref="C8:C9"/>
    <mergeCell ref="J4:K5"/>
    <mergeCell ref="L6:M7"/>
    <mergeCell ref="L4:M5"/>
    <mergeCell ref="P6:Q7"/>
    <mergeCell ref="D8:D9"/>
    <mergeCell ref="E8:E9"/>
    <mergeCell ref="F6:G7"/>
    <mergeCell ref="T4:W4"/>
    <mergeCell ref="T5:W5"/>
    <mergeCell ref="V6:W6"/>
    <mergeCell ref="V7:W7"/>
    <mergeCell ref="H6:I7"/>
    <mergeCell ref="F4:G5"/>
    <mergeCell ref="N4:O5"/>
    <mergeCell ref="J6:K7"/>
    <mergeCell ref="N6:O7"/>
    <mergeCell ref="L2:W2"/>
    <mergeCell ref="A2:K2"/>
    <mergeCell ref="O3:W3"/>
    <mergeCell ref="E3:K3"/>
    <mergeCell ref="R4:S5"/>
    <mergeCell ref="R6:S7"/>
    <mergeCell ref="P4:Q5"/>
  </mergeCells>
  <printOptions horizontalCentered="1"/>
  <pageMargins left="1.1811023622047245" right="1.1811023622047245" top="1.5748031496062993" bottom="1.5748031496062993" header="0.5118110236220472" footer="0.9055118110236221"/>
  <pageSetup firstPageNumber="362" useFirstPageNumber="1" horizontalDpi="600" verticalDpi="600" orientation="portrait" paperSize="9" r:id="rId1"/>
  <headerFooter alignWithMargins="0">
    <oddFooter>&amp;C&amp;"華康中圓體,標準"&amp;11‧&amp;"Times New Roman,標準"&amp;P&amp;"華康中圓體,標準"‧</oddFooter>
  </headerFooter>
</worksheet>
</file>

<file path=xl/worksheets/sheet14.xml><?xml version="1.0" encoding="utf-8"?>
<worksheet xmlns="http://schemas.openxmlformats.org/spreadsheetml/2006/main" xmlns:r="http://schemas.openxmlformats.org/officeDocument/2006/relationships">
  <dimension ref="A1:R42"/>
  <sheetViews>
    <sheetView showGridLines="0" zoomScale="120" zoomScaleNormal="120" zoomScalePageLayoutView="0" workbookViewId="0" topLeftCell="A1">
      <selection activeCell="A1" sqref="A1"/>
    </sheetView>
  </sheetViews>
  <sheetFormatPr defaultColWidth="9.00390625" defaultRowHeight="16.5"/>
  <cols>
    <col min="1" max="1" width="12.625" style="50" customWidth="1"/>
    <col min="2" max="4" width="7.625" style="50" customWidth="1"/>
    <col min="5" max="5" width="8.125" style="50" customWidth="1"/>
    <col min="6" max="8" width="7.625" style="50" customWidth="1"/>
    <col min="9" max="9" width="8.125" style="50" customWidth="1"/>
    <col min="10" max="12" width="9.125" style="50" customWidth="1"/>
    <col min="13" max="13" width="9.625" style="50" customWidth="1"/>
    <col min="14" max="16" width="9.125" style="50" customWidth="1"/>
    <col min="17" max="17" width="9.625" style="50" customWidth="1"/>
    <col min="18" max="16384" width="9.00390625" style="50" customWidth="1"/>
  </cols>
  <sheetData>
    <row r="1" spans="1:17" s="2" customFormat="1" ht="18" customHeight="1">
      <c r="A1" s="128" t="s">
        <v>79</v>
      </c>
      <c r="B1" s="1"/>
      <c r="C1" s="1"/>
      <c r="D1" s="1"/>
      <c r="Q1" s="3" t="s">
        <v>44</v>
      </c>
    </row>
    <row r="2" spans="1:17" s="4" customFormat="1" ht="34.5" customHeight="1">
      <c r="A2" s="609" t="s">
        <v>259</v>
      </c>
      <c r="B2" s="609"/>
      <c r="C2" s="609"/>
      <c r="D2" s="609"/>
      <c r="E2" s="609"/>
      <c r="F2" s="609"/>
      <c r="G2" s="609"/>
      <c r="H2" s="609"/>
      <c r="I2" s="609"/>
      <c r="J2" s="564" t="s">
        <v>980</v>
      </c>
      <c r="K2" s="478"/>
      <c r="L2" s="478"/>
      <c r="M2" s="478"/>
      <c r="N2" s="478"/>
      <c r="O2" s="478"/>
      <c r="P2" s="478"/>
      <c r="Q2" s="478"/>
    </row>
    <row r="3" spans="1:17" s="2" customFormat="1" ht="15" customHeight="1" thickBot="1">
      <c r="A3" s="14"/>
      <c r="B3" s="14"/>
      <c r="C3" s="14"/>
      <c r="D3" s="14"/>
      <c r="E3" s="14"/>
      <c r="F3" s="14"/>
      <c r="G3" s="14"/>
      <c r="H3" s="14"/>
      <c r="I3" s="19" t="s">
        <v>386</v>
      </c>
      <c r="J3" s="14"/>
      <c r="K3" s="14"/>
      <c r="L3" s="14"/>
      <c r="M3" s="16"/>
      <c r="N3" s="16"/>
      <c r="O3" s="200"/>
      <c r="P3" s="200"/>
      <c r="Q3" s="18" t="s">
        <v>385</v>
      </c>
    </row>
    <row r="4" spans="1:18" s="2" customFormat="1" ht="18" customHeight="1">
      <c r="A4" s="20"/>
      <c r="B4" s="620" t="s">
        <v>255</v>
      </c>
      <c r="C4" s="621"/>
      <c r="D4" s="621"/>
      <c r="E4" s="621"/>
      <c r="F4" s="621"/>
      <c r="G4" s="621"/>
      <c r="H4" s="621"/>
      <c r="I4" s="621"/>
      <c r="J4" s="622" t="s">
        <v>257</v>
      </c>
      <c r="K4" s="622"/>
      <c r="L4" s="622"/>
      <c r="M4" s="622"/>
      <c r="N4" s="622"/>
      <c r="O4" s="622"/>
      <c r="P4" s="622"/>
      <c r="Q4" s="623"/>
      <c r="R4" s="14"/>
    </row>
    <row r="5" spans="1:18" s="2" customFormat="1" ht="18" customHeight="1">
      <c r="A5" s="616" t="s">
        <v>2</v>
      </c>
      <c r="B5" s="610" t="s">
        <v>256</v>
      </c>
      <c r="C5" s="611"/>
      <c r="D5" s="611"/>
      <c r="E5" s="611"/>
      <c r="F5" s="611"/>
      <c r="G5" s="611"/>
      <c r="H5" s="611"/>
      <c r="I5" s="611"/>
      <c r="J5" s="612" t="s">
        <v>258</v>
      </c>
      <c r="K5" s="612"/>
      <c r="L5" s="612"/>
      <c r="M5" s="612"/>
      <c r="N5" s="612"/>
      <c r="O5" s="612"/>
      <c r="P5" s="612"/>
      <c r="Q5" s="613"/>
      <c r="R5" s="14"/>
    </row>
    <row r="6" spans="1:18" s="2" customFormat="1" ht="18" customHeight="1">
      <c r="A6" s="617"/>
      <c r="B6" s="618" t="s">
        <v>488</v>
      </c>
      <c r="C6" s="614"/>
      <c r="D6" s="614"/>
      <c r="E6" s="619"/>
      <c r="F6" s="615" t="s">
        <v>217</v>
      </c>
      <c r="G6" s="614"/>
      <c r="H6" s="614"/>
      <c r="I6" s="584"/>
      <c r="J6" s="614" t="s">
        <v>218</v>
      </c>
      <c r="K6" s="614"/>
      <c r="L6" s="614"/>
      <c r="M6" s="584"/>
      <c r="N6" s="615" t="s">
        <v>219</v>
      </c>
      <c r="O6" s="614"/>
      <c r="P6" s="614"/>
      <c r="Q6" s="584"/>
      <c r="R6" s="14"/>
    </row>
    <row r="7" spans="1:18" s="2" customFormat="1" ht="18" customHeight="1">
      <c r="A7" s="21"/>
      <c r="B7" s="624" t="s">
        <v>434</v>
      </c>
      <c r="C7" s="587"/>
      <c r="D7" s="587"/>
      <c r="E7" s="526"/>
      <c r="F7" s="525" t="s">
        <v>3</v>
      </c>
      <c r="G7" s="533"/>
      <c r="H7" s="533"/>
      <c r="I7" s="534"/>
      <c r="J7" s="533" t="s">
        <v>4</v>
      </c>
      <c r="K7" s="533"/>
      <c r="L7" s="533"/>
      <c r="M7" s="534"/>
      <c r="N7" s="525" t="s">
        <v>5</v>
      </c>
      <c r="O7" s="533"/>
      <c r="P7" s="533"/>
      <c r="Q7" s="534"/>
      <c r="R7" s="14"/>
    </row>
    <row r="8" spans="1:18" s="2" customFormat="1" ht="18" customHeight="1">
      <c r="A8" s="21" t="s">
        <v>6</v>
      </c>
      <c r="B8" s="606" t="s">
        <v>0</v>
      </c>
      <c r="C8" s="604"/>
      <c r="D8" s="605"/>
      <c r="E8" s="607" t="s">
        <v>7</v>
      </c>
      <c r="F8" s="603" t="s">
        <v>0</v>
      </c>
      <c r="G8" s="604"/>
      <c r="H8" s="605"/>
      <c r="I8" s="607" t="s">
        <v>7</v>
      </c>
      <c r="J8" s="604" t="s">
        <v>0</v>
      </c>
      <c r="K8" s="604"/>
      <c r="L8" s="605"/>
      <c r="M8" s="607" t="s">
        <v>7</v>
      </c>
      <c r="N8" s="603" t="s">
        <v>0</v>
      </c>
      <c r="O8" s="604"/>
      <c r="P8" s="605"/>
      <c r="Q8" s="607" t="s">
        <v>7</v>
      </c>
      <c r="R8" s="14"/>
    </row>
    <row r="9" spans="1:18" s="2" customFormat="1" ht="18" customHeight="1">
      <c r="A9" s="21"/>
      <c r="B9" s="532" t="s">
        <v>8</v>
      </c>
      <c r="C9" s="533"/>
      <c r="D9" s="534"/>
      <c r="E9" s="608"/>
      <c r="F9" s="525" t="s">
        <v>8</v>
      </c>
      <c r="G9" s="533"/>
      <c r="H9" s="534"/>
      <c r="I9" s="608"/>
      <c r="J9" s="533" t="s">
        <v>8</v>
      </c>
      <c r="K9" s="533"/>
      <c r="L9" s="534"/>
      <c r="M9" s="608"/>
      <c r="N9" s="525" t="s">
        <v>8</v>
      </c>
      <c r="O9" s="533"/>
      <c r="P9" s="534"/>
      <c r="Q9" s="608"/>
      <c r="R9" s="14"/>
    </row>
    <row r="10" spans="1:18" s="2" customFormat="1" ht="18" customHeight="1">
      <c r="A10" s="21"/>
      <c r="B10" s="215" t="s">
        <v>249</v>
      </c>
      <c r="C10" s="22" t="s">
        <v>251</v>
      </c>
      <c r="D10" s="22" t="s">
        <v>253</v>
      </c>
      <c r="E10" s="567" t="s">
        <v>9</v>
      </c>
      <c r="F10" s="23" t="s">
        <v>248</v>
      </c>
      <c r="G10" s="23" t="s">
        <v>250</v>
      </c>
      <c r="H10" s="23" t="s">
        <v>252</v>
      </c>
      <c r="I10" s="567" t="s">
        <v>9</v>
      </c>
      <c r="J10" s="22" t="s">
        <v>248</v>
      </c>
      <c r="K10" s="23" t="s">
        <v>250</v>
      </c>
      <c r="L10" s="23" t="s">
        <v>252</v>
      </c>
      <c r="M10" s="567" t="s">
        <v>9</v>
      </c>
      <c r="N10" s="23" t="s">
        <v>248</v>
      </c>
      <c r="O10" s="23" t="s">
        <v>250</v>
      </c>
      <c r="P10" s="23" t="s">
        <v>252</v>
      </c>
      <c r="Q10" s="567" t="s">
        <v>9</v>
      </c>
      <c r="R10" s="14"/>
    </row>
    <row r="11" spans="1:17" s="28" customFormat="1" ht="18" customHeight="1" thickBot="1">
      <c r="A11" s="12"/>
      <c r="B11" s="24" t="s">
        <v>170</v>
      </c>
      <c r="C11" s="26" t="s">
        <v>155</v>
      </c>
      <c r="D11" s="26" t="s">
        <v>156</v>
      </c>
      <c r="E11" s="568"/>
      <c r="F11" s="25" t="s">
        <v>254</v>
      </c>
      <c r="G11" s="25" t="s">
        <v>171</v>
      </c>
      <c r="H11" s="25" t="s">
        <v>172</v>
      </c>
      <c r="I11" s="568"/>
      <c r="J11" s="26" t="s">
        <v>254</v>
      </c>
      <c r="K11" s="25" t="s">
        <v>171</v>
      </c>
      <c r="L11" s="25" t="s">
        <v>172</v>
      </c>
      <c r="M11" s="568"/>
      <c r="N11" s="25" t="s">
        <v>254</v>
      </c>
      <c r="O11" s="25" t="s">
        <v>171</v>
      </c>
      <c r="P11" s="25" t="s">
        <v>172</v>
      </c>
      <c r="Q11" s="568"/>
    </row>
    <row r="12" spans="1:17" s="14" customFormat="1" ht="39" customHeight="1">
      <c r="A12" s="13" t="s">
        <v>518</v>
      </c>
      <c r="B12" s="52">
        <f aca="true" t="shared" si="0" ref="B12:B20">SUM(C12:D12)</f>
        <v>8145</v>
      </c>
      <c r="C12" s="17">
        <f>SUM(G12,K12,O12,'11-10、中低收入老人生活津貼與老農津貼 (續)'!C12,'11-10、中低收入老人生活津貼與老農津貼 (續)'!G12)</f>
        <v>3931</v>
      </c>
      <c r="D12" s="17">
        <f>SUM(H12,L12,P12,'11-10、中低收入老人生活津貼與老農津貼 (續)'!D12,'11-10、中低收入老人生活津貼與老農津貼 (續)'!H12)</f>
        <v>4214</v>
      </c>
      <c r="E12" s="17">
        <f>SUM(I12,M12,Q12,'11-10、中低收入老人生活津貼與老農津貼 (續)'!E12,'11-10、中低收入老人生活津貼與老農津貼 (續)'!I12)</f>
        <v>493827</v>
      </c>
      <c r="F12" s="17">
        <f aca="true" t="shared" si="1" ref="F12:F20">SUM(G12:H12)</f>
        <v>80</v>
      </c>
      <c r="G12" s="17">
        <v>55</v>
      </c>
      <c r="H12" s="17">
        <v>25</v>
      </c>
      <c r="I12" s="17">
        <v>5898</v>
      </c>
      <c r="J12" s="17">
        <f aca="true" t="shared" si="2" ref="J12:J20">SUM(K12:L12)</f>
        <v>260</v>
      </c>
      <c r="K12" s="17">
        <v>145</v>
      </c>
      <c r="L12" s="17">
        <v>115</v>
      </c>
      <c r="M12" s="17">
        <v>18978</v>
      </c>
      <c r="N12" s="17">
        <f aca="true" t="shared" si="3" ref="N12:N20">SUM(O12:P12)</f>
        <v>222</v>
      </c>
      <c r="O12" s="17">
        <v>120</v>
      </c>
      <c r="P12" s="17">
        <v>102</v>
      </c>
      <c r="Q12" s="17">
        <v>15180</v>
      </c>
    </row>
    <row r="13" spans="1:17" s="14" customFormat="1" ht="39" customHeight="1">
      <c r="A13" s="13" t="s">
        <v>12</v>
      </c>
      <c r="B13" s="52">
        <f t="shared" si="0"/>
        <v>7619</v>
      </c>
      <c r="C13" s="17">
        <f>SUM(G13,K13,O13,'11-10、中低收入老人生活津貼與老農津貼 (續)'!C13,'11-10、中低收入老人生活津貼與老農津貼 (續)'!G13)</f>
        <v>3717</v>
      </c>
      <c r="D13" s="17">
        <f>SUM(H13,L13,P13,'11-10、中低收入老人生活津貼與老農津貼 (續)'!D13,'11-10、中低收入老人生活津貼與老農津貼 (續)'!H13)</f>
        <v>3902</v>
      </c>
      <c r="E13" s="17">
        <f>SUM(I13,M13,Q13,'11-10、中低收入老人生活津貼與老農津貼 (續)'!E13,'11-10、中低收入老人生活津貼與老農津貼 (續)'!I13)</f>
        <v>469032</v>
      </c>
      <c r="F13" s="17">
        <f t="shared" si="1"/>
        <v>65</v>
      </c>
      <c r="G13" s="17">
        <v>44</v>
      </c>
      <c r="H13" s="17">
        <v>21</v>
      </c>
      <c r="I13" s="17">
        <v>4800</v>
      </c>
      <c r="J13" s="17">
        <f t="shared" si="2"/>
        <v>211</v>
      </c>
      <c r="K13" s="17">
        <v>125</v>
      </c>
      <c r="L13" s="17">
        <v>86</v>
      </c>
      <c r="M13" s="17">
        <v>14928</v>
      </c>
      <c r="N13" s="17">
        <f t="shared" si="3"/>
        <v>207</v>
      </c>
      <c r="O13" s="17">
        <v>118</v>
      </c>
      <c r="P13" s="17">
        <v>89</v>
      </c>
      <c r="Q13" s="17">
        <v>14970</v>
      </c>
    </row>
    <row r="14" spans="1:17" s="14" customFormat="1" ht="39" customHeight="1">
      <c r="A14" s="13" t="s">
        <v>519</v>
      </c>
      <c r="B14" s="52">
        <f t="shared" si="0"/>
        <v>7385</v>
      </c>
      <c r="C14" s="17">
        <f>SUM(G14,K14,O14,'11-10、中低收入老人生活津貼與老農津貼 (續)'!C14,'11-10、中低收入老人生活津貼與老農津貼 (續)'!G14)</f>
        <v>3768</v>
      </c>
      <c r="D14" s="17">
        <f>SUM(H14,L14,P14,'11-10、中低收入老人生活津貼與老農津貼 (續)'!D14,'11-10、中低收入老人生活津貼與老農津貼 (續)'!H14)</f>
        <v>3617</v>
      </c>
      <c r="E14" s="17">
        <f>SUM(I14,M14,Q14,'11-10、中低收入老人生活津貼與老農津貼 (續)'!E14,'11-10、中低收入老人生活津貼與老農津貼 (續)'!I14)</f>
        <v>454998</v>
      </c>
      <c r="F14" s="17">
        <f t="shared" si="1"/>
        <v>53</v>
      </c>
      <c r="G14" s="17">
        <v>41</v>
      </c>
      <c r="H14" s="17">
        <v>12</v>
      </c>
      <c r="I14" s="17">
        <v>4146</v>
      </c>
      <c r="J14" s="17">
        <f t="shared" si="2"/>
        <v>227</v>
      </c>
      <c r="K14" s="17">
        <v>130</v>
      </c>
      <c r="L14" s="17">
        <v>97</v>
      </c>
      <c r="M14" s="17">
        <v>16032</v>
      </c>
      <c r="N14" s="17">
        <f t="shared" si="3"/>
        <v>198</v>
      </c>
      <c r="O14" s="17">
        <v>110</v>
      </c>
      <c r="P14" s="17">
        <v>88</v>
      </c>
      <c r="Q14" s="17">
        <v>13758</v>
      </c>
    </row>
    <row r="15" spans="1:17" s="14" customFormat="1" ht="39" customHeight="1">
      <c r="A15" s="13" t="s">
        <v>520</v>
      </c>
      <c r="B15" s="52">
        <f t="shared" si="0"/>
        <v>7085</v>
      </c>
      <c r="C15" s="17">
        <f>SUM(G15,K15,O15,'11-10、中低收入老人生活津貼與老農津貼 (續)'!C15,'11-10、中低收入老人生活津貼與老農津貼 (續)'!G15)</f>
        <v>3629</v>
      </c>
      <c r="D15" s="17">
        <f>SUM(H15,L15,P15,'11-10、中低收入老人生活津貼與老農津貼 (續)'!D15,'11-10、中低收入老人生活津貼與老農津貼 (續)'!H15)</f>
        <v>3456</v>
      </c>
      <c r="E15" s="17">
        <f>SUM(I15,M15,Q15,'11-10、中低收入老人生活津貼與老農津貼 (續)'!E15,'11-10、中低收入老人生活津貼與老農津貼 (續)'!I15)</f>
        <v>442482</v>
      </c>
      <c r="F15" s="17">
        <f t="shared" si="1"/>
        <v>50</v>
      </c>
      <c r="G15" s="17">
        <v>38</v>
      </c>
      <c r="H15" s="17">
        <v>12</v>
      </c>
      <c r="I15" s="17">
        <v>3804</v>
      </c>
      <c r="J15" s="17">
        <f t="shared" si="2"/>
        <v>230</v>
      </c>
      <c r="K15" s="17">
        <v>137</v>
      </c>
      <c r="L15" s="17">
        <v>93</v>
      </c>
      <c r="M15" s="17">
        <v>16530</v>
      </c>
      <c r="N15" s="17">
        <f t="shared" si="3"/>
        <v>189</v>
      </c>
      <c r="O15" s="17">
        <v>103</v>
      </c>
      <c r="P15" s="17">
        <v>86</v>
      </c>
      <c r="Q15" s="17">
        <v>13578</v>
      </c>
    </row>
    <row r="16" spans="1:17" s="14" customFormat="1" ht="39" customHeight="1">
      <c r="A16" s="13" t="s">
        <v>521</v>
      </c>
      <c r="B16" s="52">
        <f t="shared" si="0"/>
        <v>6936</v>
      </c>
      <c r="C16" s="17">
        <f>SUM(G16,K16,O16,'11-10、中低收入老人生活津貼與老農津貼 (續)'!C16,'11-10、中低收入老人生活津貼與老農津貼 (續)'!G16)</f>
        <v>3577</v>
      </c>
      <c r="D16" s="17">
        <f>SUM(H16,L16,P16,'11-10、中低收入老人生活津貼與老農津貼 (續)'!D16,'11-10、中低收入老人生活津貼與老農津貼 (續)'!H16)</f>
        <v>3359</v>
      </c>
      <c r="E16" s="17">
        <f>SUM(I16,M16,Q16,'11-10、中低收入老人生活津貼與老農津貼 (續)'!E16,'11-10、中低收入老人生活津貼與老農津貼 (續)'!I16)</f>
        <v>417066</v>
      </c>
      <c r="F16" s="17">
        <f t="shared" si="1"/>
        <v>47</v>
      </c>
      <c r="G16" s="17">
        <v>37</v>
      </c>
      <c r="H16" s="17">
        <v>10</v>
      </c>
      <c r="I16" s="17">
        <v>3498</v>
      </c>
      <c r="J16" s="17">
        <f t="shared" si="2"/>
        <v>209</v>
      </c>
      <c r="K16" s="17">
        <v>120</v>
      </c>
      <c r="L16" s="17">
        <v>89</v>
      </c>
      <c r="M16" s="17">
        <v>15678</v>
      </c>
      <c r="N16" s="17">
        <f t="shared" si="3"/>
        <v>211</v>
      </c>
      <c r="O16" s="17">
        <v>120</v>
      </c>
      <c r="P16" s="17">
        <v>91</v>
      </c>
      <c r="Q16" s="17">
        <v>14208</v>
      </c>
    </row>
    <row r="17" spans="1:17" s="2" customFormat="1" ht="39" customHeight="1">
      <c r="A17" s="13" t="s">
        <v>13</v>
      </c>
      <c r="B17" s="52">
        <f t="shared" si="0"/>
        <v>6903</v>
      </c>
      <c r="C17" s="17">
        <f>SUM(G17,K17,O17,'11-10、中低收入老人生活津貼與老農津貼 (續)'!C17,'11-10、中低收入老人生活津貼與老農津貼 (續)'!G17)</f>
        <v>3585</v>
      </c>
      <c r="D17" s="17">
        <f>SUM(H17,L17,P17,'11-10、中低收入老人生活津貼與老農津貼 (續)'!D17,'11-10、中低收入老人生活津貼與老農津貼 (續)'!H17)</f>
        <v>3318</v>
      </c>
      <c r="E17" s="17">
        <f>SUM(I17,M17,Q17,'11-10、中低收入老人生活津貼與老農津貼 (續)'!E17,'11-10、中低收入老人生活津貼與老農津貼 (續)'!I17)</f>
        <v>417834</v>
      </c>
      <c r="F17" s="17">
        <f t="shared" si="1"/>
        <v>42</v>
      </c>
      <c r="G17" s="17">
        <v>36</v>
      </c>
      <c r="H17" s="17">
        <v>6</v>
      </c>
      <c r="I17" s="17">
        <v>3114</v>
      </c>
      <c r="J17" s="17">
        <f t="shared" si="2"/>
        <v>173</v>
      </c>
      <c r="K17" s="17">
        <v>115</v>
      </c>
      <c r="L17" s="17">
        <v>58</v>
      </c>
      <c r="M17" s="17">
        <v>12348</v>
      </c>
      <c r="N17" s="17">
        <f t="shared" si="3"/>
        <v>201</v>
      </c>
      <c r="O17" s="17">
        <v>124</v>
      </c>
      <c r="P17" s="17">
        <v>77</v>
      </c>
      <c r="Q17" s="17">
        <v>14952</v>
      </c>
    </row>
    <row r="18" spans="1:17" s="2" customFormat="1" ht="39" customHeight="1">
      <c r="A18" s="13" t="s">
        <v>14</v>
      </c>
      <c r="B18" s="52">
        <f t="shared" si="0"/>
        <v>6699</v>
      </c>
      <c r="C18" s="17">
        <f>SUM(G18,K18,O18,'11-10、中低收入老人生活津貼與老農津貼 (續)'!C18,'11-10、中低收入老人生活津貼與老農津貼 (續)'!G18)</f>
        <v>3414</v>
      </c>
      <c r="D18" s="17">
        <f>SUM(H18,L18,P18,'11-10、中低收入老人生活津貼與老農津貼 (續)'!D18,'11-10、中低收入老人生活津貼與老農津貼 (續)'!H18)</f>
        <v>3285</v>
      </c>
      <c r="E18" s="17">
        <f>SUM(I18,M18,Q18,'11-10、中低收入老人生活津貼與老農津貼 (續)'!E18,'11-10、中低收入老人生活津貼與老農津貼 (續)'!I18)</f>
        <v>411969</v>
      </c>
      <c r="F18" s="17">
        <f t="shared" si="1"/>
        <v>42</v>
      </c>
      <c r="G18" s="17">
        <v>35</v>
      </c>
      <c r="H18" s="17">
        <v>7</v>
      </c>
      <c r="I18" s="17">
        <v>2922</v>
      </c>
      <c r="J18" s="17">
        <f t="shared" si="2"/>
        <v>161</v>
      </c>
      <c r="K18" s="17">
        <v>113</v>
      </c>
      <c r="L18" s="17">
        <v>48</v>
      </c>
      <c r="M18" s="17">
        <v>11766</v>
      </c>
      <c r="N18" s="17">
        <f t="shared" si="3"/>
        <v>221</v>
      </c>
      <c r="O18" s="17">
        <v>135</v>
      </c>
      <c r="P18" s="17">
        <v>86</v>
      </c>
      <c r="Q18" s="17">
        <v>15558</v>
      </c>
    </row>
    <row r="19" spans="1:17" s="2" customFormat="1" ht="39" customHeight="1">
      <c r="A19" s="13" t="s">
        <v>23</v>
      </c>
      <c r="B19" s="52">
        <f t="shared" si="0"/>
        <v>6630</v>
      </c>
      <c r="C19" s="17">
        <f>SUM(G19,K19,O19,'11-10、中低收入老人生活津貼與老農津貼 (續)'!C19,'11-10、中低收入老人生活津貼與老農津貼 (續)'!G19)</f>
        <v>3349</v>
      </c>
      <c r="D19" s="17">
        <f>SUM(H19,L19,P19,'11-10、中低收入老人生活津貼與老農津貼 (續)'!D19,'11-10、中低收入老人生活津貼與老農津貼 (續)'!H19)</f>
        <v>3281</v>
      </c>
      <c r="E19" s="17">
        <f>SUM(I19,M19,Q19,'11-10、中低收入老人生活津貼與老農津貼 (續)'!E19,'11-10、中低收入老人生活津貼與老農津貼 (續)'!I19)</f>
        <v>403662</v>
      </c>
      <c r="F19" s="17">
        <f t="shared" si="1"/>
        <v>37</v>
      </c>
      <c r="G19" s="17">
        <v>29</v>
      </c>
      <c r="H19" s="17">
        <v>8</v>
      </c>
      <c r="I19" s="17">
        <v>2916</v>
      </c>
      <c r="J19" s="17">
        <f t="shared" si="2"/>
        <v>147</v>
      </c>
      <c r="K19" s="17">
        <v>108</v>
      </c>
      <c r="L19" s="17">
        <v>39</v>
      </c>
      <c r="M19" s="17">
        <v>10638</v>
      </c>
      <c r="N19" s="17">
        <f t="shared" si="3"/>
        <v>224</v>
      </c>
      <c r="O19" s="17">
        <v>142</v>
      </c>
      <c r="P19" s="17">
        <v>82</v>
      </c>
      <c r="Q19" s="17">
        <v>15876</v>
      </c>
    </row>
    <row r="20" spans="1:17" s="2" customFormat="1" ht="39" customHeight="1">
      <c r="A20" s="13" t="s">
        <v>123</v>
      </c>
      <c r="B20" s="52">
        <f t="shared" si="0"/>
        <v>6447</v>
      </c>
      <c r="C20" s="17">
        <f>SUM(G20,K20,O20,'11-10、中低收入老人生活津貼與老農津貼 (續)'!C20,'11-10、中低收入老人生活津貼與老農津貼 (續)'!G20)</f>
        <v>3190</v>
      </c>
      <c r="D20" s="17">
        <f>SUM(H20,L20,P20,'11-10、中低收入老人生活津貼與老農津貼 (續)'!D20,'11-10、中低收入老人生活津貼與老農津貼 (續)'!H20)</f>
        <v>3257</v>
      </c>
      <c r="E20" s="17">
        <f>SUM(I20,M20,Q20,'11-10、中低收入老人生活津貼與老農津貼 (續)'!E20,'11-10、中低收入老人生活津貼與老農津貼 (續)'!I20)</f>
        <v>471272</v>
      </c>
      <c r="F20" s="17">
        <f t="shared" si="1"/>
        <v>28</v>
      </c>
      <c r="G20" s="17">
        <v>24</v>
      </c>
      <c r="H20" s="17">
        <v>4</v>
      </c>
      <c r="I20" s="17">
        <v>2765</v>
      </c>
      <c r="J20" s="17">
        <f t="shared" si="2"/>
        <v>134</v>
      </c>
      <c r="K20" s="17">
        <v>98</v>
      </c>
      <c r="L20" s="17">
        <v>36</v>
      </c>
      <c r="M20" s="17">
        <v>11455</v>
      </c>
      <c r="N20" s="17">
        <f t="shared" si="3"/>
        <v>221</v>
      </c>
      <c r="O20" s="17">
        <v>148</v>
      </c>
      <c r="P20" s="17">
        <v>73</v>
      </c>
      <c r="Q20" s="17">
        <v>18950</v>
      </c>
    </row>
    <row r="21" spans="1:17" s="2" customFormat="1" ht="39" customHeight="1" thickBot="1">
      <c r="A21" s="15" t="s">
        <v>336</v>
      </c>
      <c r="B21" s="101">
        <f>SUM(C21:D21)</f>
        <v>6321</v>
      </c>
      <c r="C21" s="102">
        <f>SUM(G21,K21,O21,'11-10、中低收入老人生活津貼與老農津貼 (續)'!C21,'11-10、中低收入老人生活津貼與老農津貼 (續)'!G21)</f>
        <v>3091</v>
      </c>
      <c r="D21" s="102">
        <f>SUM(H21,L21,P21,'11-10、中低收入老人生活津貼與老農津貼 (續)'!D21,'11-10、中低收入老人生活津貼與老農津貼 (續)'!H21)</f>
        <v>3230</v>
      </c>
      <c r="E21" s="102">
        <v>458003</v>
      </c>
      <c r="F21" s="102">
        <f>SUM(G21:H21)</f>
        <v>27</v>
      </c>
      <c r="G21" s="102">
        <v>23</v>
      </c>
      <c r="H21" s="102">
        <v>4</v>
      </c>
      <c r="I21" s="102">
        <v>2462</v>
      </c>
      <c r="J21" s="102">
        <f>SUM(K21:L21)</f>
        <v>130</v>
      </c>
      <c r="K21" s="102">
        <v>95</v>
      </c>
      <c r="L21" s="102">
        <v>35</v>
      </c>
      <c r="M21" s="102">
        <v>11124</v>
      </c>
      <c r="N21" s="102">
        <f>SUM(O21:P21)</f>
        <v>238</v>
      </c>
      <c r="O21" s="102">
        <v>157</v>
      </c>
      <c r="P21" s="102">
        <v>81</v>
      </c>
      <c r="Q21" s="102">
        <v>19951</v>
      </c>
    </row>
    <row r="22" spans="1:16" s="31" customFormat="1" ht="15" customHeight="1">
      <c r="A22" s="29" t="s">
        <v>416</v>
      </c>
      <c r="B22" s="30"/>
      <c r="C22" s="30"/>
      <c r="D22" s="30"/>
      <c r="E22" s="30"/>
      <c r="F22" s="30"/>
      <c r="G22" s="30"/>
      <c r="H22" s="30"/>
      <c r="I22" s="30"/>
      <c r="J22" s="62" t="s">
        <v>417</v>
      </c>
      <c r="K22" s="30"/>
      <c r="L22" s="30"/>
      <c r="M22" s="30"/>
      <c r="N22" s="30"/>
      <c r="O22" s="30"/>
      <c r="P22" s="30"/>
    </row>
    <row r="23" spans="1:16" s="31" customFormat="1" ht="15" customHeight="1">
      <c r="A23" s="29" t="s">
        <v>10</v>
      </c>
      <c r="B23" s="30"/>
      <c r="C23" s="30"/>
      <c r="D23" s="30"/>
      <c r="E23" s="30"/>
      <c r="F23" s="30"/>
      <c r="G23" s="30"/>
      <c r="H23" s="30"/>
      <c r="I23" s="30"/>
      <c r="J23" s="32" t="s">
        <v>418</v>
      </c>
      <c r="K23" s="30"/>
      <c r="L23" s="30"/>
      <c r="M23" s="30"/>
      <c r="N23" s="30"/>
      <c r="O23" s="30"/>
      <c r="P23" s="30"/>
    </row>
    <row r="24" ht="15" customHeight="1">
      <c r="J24" s="32" t="s">
        <v>419</v>
      </c>
    </row>
    <row r="28" s="55" customFormat="1" ht="12.75">
      <c r="A28" s="54"/>
    </row>
    <row r="29" spans="1:18" ht="12.75">
      <c r="A29" s="56"/>
      <c r="E29" s="55"/>
      <c r="F29" s="55"/>
      <c r="G29" s="55"/>
      <c r="H29" s="55"/>
      <c r="I29" s="55"/>
      <c r="J29" s="55"/>
      <c r="K29" s="55"/>
      <c r="L29" s="55"/>
      <c r="M29" s="55"/>
      <c r="N29" s="55"/>
      <c r="O29" s="55"/>
      <c r="P29" s="55"/>
      <c r="Q29" s="55"/>
      <c r="R29" s="55"/>
    </row>
    <row r="30" spans="1:18" ht="12.75">
      <c r="A30" s="56"/>
      <c r="E30" s="55"/>
      <c r="F30" s="55"/>
      <c r="G30" s="55"/>
      <c r="H30" s="55"/>
      <c r="I30" s="55"/>
      <c r="J30" s="55"/>
      <c r="K30" s="55"/>
      <c r="L30" s="55"/>
      <c r="M30" s="55"/>
      <c r="N30" s="55"/>
      <c r="O30" s="55"/>
      <c r="P30" s="55"/>
      <c r="Q30" s="55"/>
      <c r="R30" s="55"/>
    </row>
    <row r="31" spans="1:18" ht="12.75">
      <c r="A31" s="54"/>
      <c r="E31" s="55"/>
      <c r="F31" s="55"/>
      <c r="G31" s="55"/>
      <c r="H31" s="55"/>
      <c r="I31" s="55"/>
      <c r="J31" s="55"/>
      <c r="K31" s="55"/>
      <c r="L31" s="55"/>
      <c r="M31" s="55"/>
      <c r="N31" s="55"/>
      <c r="O31" s="55"/>
      <c r="P31" s="55"/>
      <c r="Q31" s="55"/>
      <c r="R31" s="55"/>
    </row>
    <row r="32" spans="1:18" ht="12.75">
      <c r="A32" s="56"/>
      <c r="E32" s="55"/>
      <c r="F32" s="55"/>
      <c r="G32" s="55"/>
      <c r="H32" s="55"/>
      <c r="I32" s="55"/>
      <c r="J32" s="55"/>
      <c r="K32" s="55"/>
      <c r="L32" s="55"/>
      <c r="M32" s="55"/>
      <c r="N32" s="55"/>
      <c r="O32" s="55"/>
      <c r="P32" s="55"/>
      <c r="Q32" s="55"/>
      <c r="R32" s="55"/>
    </row>
    <row r="33" spans="1:18" ht="12.75">
      <c r="A33" s="56"/>
      <c r="E33" s="55"/>
      <c r="F33" s="55"/>
      <c r="G33" s="55"/>
      <c r="H33" s="55"/>
      <c r="I33" s="55"/>
      <c r="J33" s="55"/>
      <c r="K33" s="55"/>
      <c r="L33" s="55"/>
      <c r="M33" s="55"/>
      <c r="N33" s="55"/>
      <c r="O33" s="55"/>
      <c r="P33" s="55"/>
      <c r="Q33" s="55"/>
      <c r="R33" s="55"/>
    </row>
    <row r="34" spans="1:18" ht="12.75">
      <c r="A34" s="54"/>
      <c r="E34" s="55"/>
      <c r="F34" s="55"/>
      <c r="G34" s="55"/>
      <c r="H34" s="55"/>
      <c r="I34" s="55"/>
      <c r="J34" s="55"/>
      <c r="K34" s="55"/>
      <c r="L34" s="55"/>
      <c r="M34" s="55"/>
      <c r="N34" s="55"/>
      <c r="O34" s="55"/>
      <c r="P34" s="55"/>
      <c r="Q34" s="55"/>
      <c r="R34" s="55"/>
    </row>
    <row r="35" spans="1:18" ht="12.75">
      <c r="A35" s="56"/>
      <c r="E35" s="55"/>
      <c r="F35" s="55"/>
      <c r="G35" s="55"/>
      <c r="H35" s="55"/>
      <c r="I35" s="55"/>
      <c r="J35" s="55"/>
      <c r="K35" s="55"/>
      <c r="L35" s="55"/>
      <c r="M35" s="55"/>
      <c r="N35" s="55"/>
      <c r="O35" s="55"/>
      <c r="P35" s="55"/>
      <c r="Q35" s="55"/>
      <c r="R35" s="55"/>
    </row>
    <row r="36" spans="1:18" ht="12.75">
      <c r="A36" s="56"/>
      <c r="E36" s="55"/>
      <c r="F36" s="55"/>
      <c r="G36" s="55"/>
      <c r="H36" s="55"/>
      <c r="I36" s="55"/>
      <c r="J36" s="55"/>
      <c r="K36" s="55"/>
      <c r="L36" s="55"/>
      <c r="M36" s="55"/>
      <c r="N36" s="55"/>
      <c r="O36" s="55"/>
      <c r="P36" s="55"/>
      <c r="Q36" s="55"/>
      <c r="R36" s="55"/>
    </row>
    <row r="37" spans="1:18" ht="12.75">
      <c r="A37" s="54"/>
      <c r="E37" s="55"/>
      <c r="F37" s="55"/>
      <c r="G37" s="55"/>
      <c r="H37" s="55"/>
      <c r="I37" s="55"/>
      <c r="J37" s="55"/>
      <c r="K37" s="55"/>
      <c r="L37" s="55"/>
      <c r="M37" s="55"/>
      <c r="N37" s="55"/>
      <c r="O37" s="55"/>
      <c r="P37" s="55"/>
      <c r="Q37" s="55"/>
      <c r="R37" s="55"/>
    </row>
    <row r="38" spans="1:18" ht="12.75">
      <c r="A38" s="56"/>
      <c r="E38" s="55"/>
      <c r="F38" s="55"/>
      <c r="G38" s="55"/>
      <c r="H38" s="55"/>
      <c r="I38" s="55"/>
      <c r="J38" s="55"/>
      <c r="K38" s="55"/>
      <c r="L38" s="55"/>
      <c r="M38" s="55"/>
      <c r="N38" s="55"/>
      <c r="O38" s="55"/>
      <c r="P38" s="55"/>
      <c r="Q38" s="55"/>
      <c r="R38" s="55"/>
    </row>
    <row r="39" spans="5:18" ht="12.75">
      <c r="E39" s="55"/>
      <c r="F39" s="55"/>
      <c r="G39" s="55"/>
      <c r="H39" s="55"/>
      <c r="I39" s="55"/>
      <c r="J39" s="55"/>
      <c r="K39" s="55"/>
      <c r="L39" s="55"/>
      <c r="M39" s="55"/>
      <c r="N39" s="55"/>
      <c r="O39" s="55"/>
      <c r="P39" s="55"/>
      <c r="Q39" s="55"/>
      <c r="R39" s="55"/>
    </row>
    <row r="40" spans="5:18" ht="12.75">
      <c r="E40" s="55"/>
      <c r="F40" s="55"/>
      <c r="G40" s="55"/>
      <c r="H40" s="55"/>
      <c r="I40" s="55"/>
      <c r="J40" s="55"/>
      <c r="K40" s="55"/>
      <c r="L40" s="55"/>
      <c r="M40" s="55"/>
      <c r="N40" s="55"/>
      <c r="O40" s="55"/>
      <c r="P40" s="55"/>
      <c r="Q40" s="55"/>
      <c r="R40" s="55"/>
    </row>
    <row r="41" spans="5:18" ht="12.75">
      <c r="E41" s="55"/>
      <c r="F41" s="55"/>
      <c r="G41" s="55"/>
      <c r="H41" s="55"/>
      <c r="I41" s="55"/>
      <c r="J41" s="55"/>
      <c r="K41" s="55"/>
      <c r="L41" s="55"/>
      <c r="M41" s="55"/>
      <c r="N41" s="55"/>
      <c r="O41" s="55"/>
      <c r="P41" s="55"/>
      <c r="Q41" s="55"/>
      <c r="R41" s="55"/>
    </row>
    <row r="42" spans="5:18" ht="12.75">
      <c r="E42" s="55"/>
      <c r="F42" s="55"/>
      <c r="G42" s="55"/>
      <c r="H42" s="55"/>
      <c r="I42" s="55"/>
      <c r="J42" s="55"/>
      <c r="K42" s="55"/>
      <c r="L42" s="55"/>
      <c r="M42" s="55"/>
      <c r="N42" s="55"/>
      <c r="O42" s="55"/>
      <c r="P42" s="55"/>
      <c r="Q42" s="55"/>
      <c r="R42" s="55"/>
    </row>
  </sheetData>
  <sheetProtection/>
  <mergeCells count="31">
    <mergeCell ref="N7:Q7"/>
    <mergeCell ref="I10:I11"/>
    <mergeCell ref="Q8:Q9"/>
    <mergeCell ref="N6:Q6"/>
    <mergeCell ref="A5:A6"/>
    <mergeCell ref="B6:E6"/>
    <mergeCell ref="J2:Q2"/>
    <mergeCell ref="F7:I7"/>
    <mergeCell ref="B4:I4"/>
    <mergeCell ref="J4:Q4"/>
    <mergeCell ref="B7:E7"/>
    <mergeCell ref="A2:I2"/>
    <mergeCell ref="F8:H8"/>
    <mergeCell ref="B5:I5"/>
    <mergeCell ref="J5:Q5"/>
    <mergeCell ref="J7:M7"/>
    <mergeCell ref="M8:M9"/>
    <mergeCell ref="J6:M6"/>
    <mergeCell ref="F6:I6"/>
    <mergeCell ref="J9:L9"/>
    <mergeCell ref="I8:I9"/>
    <mergeCell ref="Q10:Q11"/>
    <mergeCell ref="N9:P9"/>
    <mergeCell ref="F9:H9"/>
    <mergeCell ref="M10:M11"/>
    <mergeCell ref="B9:D9"/>
    <mergeCell ref="N8:P8"/>
    <mergeCell ref="B8:D8"/>
    <mergeCell ref="E8:E9"/>
    <mergeCell ref="J8:L8"/>
    <mergeCell ref="E10:E11"/>
  </mergeCells>
  <printOptions horizontalCentered="1"/>
  <pageMargins left="1.1811023622047245" right="1.1811023622047245" top="1.5748031496062993" bottom="1.5748031496062993" header="0.5118110236220472" footer="0.9055118110236221"/>
  <pageSetup firstPageNumber="364" useFirstPageNumber="1" horizontalDpi="600" verticalDpi="600" orientation="portrait" paperSize="9" r:id="rId1"/>
  <headerFooter alignWithMargins="0">
    <oddFooter>&amp;C&amp;"華康中圓體,標準"&amp;11‧&amp;"Times New Roman,標準"&amp;P&amp;"華康中圓體,標準"‧</oddFooter>
  </headerFooter>
  <ignoredErrors>
    <ignoredError sqref="F12:F21 J12:J21 N12:N21" formulaRange="1"/>
  </ignoredErrors>
</worksheet>
</file>

<file path=xl/worksheets/sheet15.xml><?xml version="1.0" encoding="utf-8"?>
<worksheet xmlns="http://schemas.openxmlformats.org/spreadsheetml/2006/main" xmlns:r="http://schemas.openxmlformats.org/officeDocument/2006/relationships">
  <dimension ref="A1:R42"/>
  <sheetViews>
    <sheetView showGridLines="0" zoomScale="120" zoomScaleNormal="120" zoomScalePageLayoutView="0" workbookViewId="0" topLeftCell="A1">
      <selection activeCell="A1" sqref="A1"/>
    </sheetView>
  </sheetViews>
  <sheetFormatPr defaultColWidth="9.00390625" defaultRowHeight="16.5"/>
  <cols>
    <col min="1" max="1" width="11.625" style="50" customWidth="1"/>
    <col min="2" max="2" width="8.125" style="50" customWidth="1"/>
    <col min="3" max="4" width="7.625" style="50" customWidth="1"/>
    <col min="5" max="6" width="8.125" style="50" customWidth="1"/>
    <col min="7" max="8" width="7.625" style="50" customWidth="1"/>
    <col min="9" max="9" width="8.125" style="50" customWidth="1"/>
    <col min="10" max="12" width="10.125" style="50" customWidth="1"/>
    <col min="13" max="13" width="17.625" style="50" customWidth="1"/>
    <col min="14" max="14" width="27.125" style="50" customWidth="1"/>
    <col min="15" max="15" width="10.75390625" style="50" customWidth="1"/>
    <col min="16" max="16" width="9.00390625" style="50" hidden="1" customWidth="1"/>
    <col min="17" max="16384" width="9.00390625" style="50" customWidth="1"/>
  </cols>
  <sheetData>
    <row r="1" spans="1:15" s="2" customFormat="1" ht="18" customHeight="1">
      <c r="A1" s="281" t="s">
        <v>526</v>
      </c>
      <c r="B1" s="281"/>
      <c r="N1" s="3" t="s">
        <v>44</v>
      </c>
      <c r="O1" s="3"/>
    </row>
    <row r="2" spans="1:17" s="4" customFormat="1" ht="34.5" customHeight="1">
      <c r="A2" s="478" t="s">
        <v>1000</v>
      </c>
      <c r="B2" s="478"/>
      <c r="C2" s="478"/>
      <c r="D2" s="478"/>
      <c r="E2" s="478"/>
      <c r="F2" s="478"/>
      <c r="G2" s="478"/>
      <c r="H2" s="478"/>
      <c r="I2" s="478"/>
      <c r="J2" s="564" t="s">
        <v>1001</v>
      </c>
      <c r="K2" s="564"/>
      <c r="L2" s="564"/>
      <c r="M2" s="564"/>
      <c r="N2" s="564"/>
      <c r="O2" s="203"/>
      <c r="P2" s="203"/>
      <c r="Q2" s="203"/>
    </row>
    <row r="3" spans="1:15" s="2" customFormat="1" ht="15" customHeight="1" thickBot="1">
      <c r="A3" s="14"/>
      <c r="I3" s="3" t="s">
        <v>981</v>
      </c>
      <c r="N3" s="18" t="s">
        <v>384</v>
      </c>
      <c r="O3" s="201"/>
    </row>
    <row r="4" spans="1:15" s="2" customFormat="1" ht="18" customHeight="1">
      <c r="A4" s="20"/>
      <c r="B4" s="629" t="s">
        <v>1002</v>
      </c>
      <c r="C4" s="630"/>
      <c r="D4" s="630"/>
      <c r="E4" s="630"/>
      <c r="F4" s="630"/>
      <c r="G4" s="630"/>
      <c r="H4" s="630"/>
      <c r="I4" s="631"/>
      <c r="J4" s="632" t="s">
        <v>1003</v>
      </c>
      <c r="K4" s="632"/>
      <c r="L4" s="632"/>
      <c r="M4" s="633"/>
      <c r="N4" s="625" t="s">
        <v>1008</v>
      </c>
      <c r="O4" s="216"/>
    </row>
    <row r="5" spans="1:15" s="2" customFormat="1" ht="18" customHeight="1">
      <c r="A5" s="617" t="s">
        <v>982</v>
      </c>
      <c r="B5" s="634" t="s">
        <v>983</v>
      </c>
      <c r="C5" s="612"/>
      <c r="D5" s="612"/>
      <c r="E5" s="612"/>
      <c r="F5" s="612"/>
      <c r="G5" s="612"/>
      <c r="H5" s="612"/>
      <c r="I5" s="613"/>
      <c r="J5" s="583" t="s">
        <v>383</v>
      </c>
      <c r="K5" s="583"/>
      <c r="L5" s="583"/>
      <c r="M5" s="584"/>
      <c r="N5" s="626"/>
      <c r="O5" s="216"/>
    </row>
    <row r="6" spans="1:15" s="2" customFormat="1" ht="18" customHeight="1">
      <c r="A6" s="617"/>
      <c r="B6" s="539" t="s">
        <v>1004</v>
      </c>
      <c r="C6" s="540"/>
      <c r="D6" s="540"/>
      <c r="E6" s="584"/>
      <c r="F6" s="551" t="s">
        <v>1005</v>
      </c>
      <c r="G6" s="540"/>
      <c r="H6" s="540"/>
      <c r="I6" s="584"/>
      <c r="J6" s="548" t="s">
        <v>984</v>
      </c>
      <c r="K6" s="548"/>
      <c r="L6" s="529"/>
      <c r="M6" s="527" t="s">
        <v>985</v>
      </c>
      <c r="N6" s="626"/>
      <c r="O6" s="216"/>
    </row>
    <row r="7" spans="1:15" s="2" customFormat="1" ht="18" customHeight="1">
      <c r="A7" s="21"/>
      <c r="B7" s="532" t="s">
        <v>1006</v>
      </c>
      <c r="C7" s="533"/>
      <c r="D7" s="533"/>
      <c r="E7" s="534"/>
      <c r="F7" s="533" t="s">
        <v>1007</v>
      </c>
      <c r="G7" s="533"/>
      <c r="H7" s="533"/>
      <c r="I7" s="534"/>
      <c r="J7" s="540"/>
      <c r="K7" s="540"/>
      <c r="L7" s="574"/>
      <c r="M7" s="567"/>
      <c r="N7" s="626"/>
      <c r="O7" s="28"/>
    </row>
    <row r="8" spans="1:15" s="2" customFormat="1" ht="18" customHeight="1">
      <c r="A8" s="21" t="s">
        <v>6</v>
      </c>
      <c r="B8" s="627" t="s">
        <v>882</v>
      </c>
      <c r="C8" s="628"/>
      <c r="D8" s="589"/>
      <c r="E8" s="542" t="s">
        <v>986</v>
      </c>
      <c r="F8" s="588" t="s">
        <v>882</v>
      </c>
      <c r="G8" s="628"/>
      <c r="H8" s="589"/>
      <c r="I8" s="542" t="s">
        <v>986</v>
      </c>
      <c r="J8" s="540" t="s">
        <v>382</v>
      </c>
      <c r="K8" s="540"/>
      <c r="L8" s="574"/>
      <c r="M8" s="567" t="s">
        <v>260</v>
      </c>
      <c r="N8" s="551" t="s">
        <v>1009</v>
      </c>
      <c r="O8" s="28"/>
    </row>
    <row r="9" spans="1:15" s="2" customFormat="1" ht="18" customHeight="1">
      <c r="A9" s="21"/>
      <c r="B9" s="532" t="s">
        <v>8</v>
      </c>
      <c r="C9" s="533"/>
      <c r="D9" s="534"/>
      <c r="E9" s="566"/>
      <c r="F9" s="525" t="s">
        <v>8</v>
      </c>
      <c r="G9" s="533"/>
      <c r="H9" s="534"/>
      <c r="I9" s="566"/>
      <c r="J9" s="533"/>
      <c r="K9" s="533"/>
      <c r="L9" s="534"/>
      <c r="M9" s="567"/>
      <c r="N9" s="551"/>
      <c r="O9" s="28"/>
    </row>
    <row r="10" spans="1:15" s="2" customFormat="1" ht="18" customHeight="1">
      <c r="A10" s="21"/>
      <c r="B10" s="354" t="s">
        <v>987</v>
      </c>
      <c r="C10" s="279" t="s">
        <v>988</v>
      </c>
      <c r="D10" s="279" t="s">
        <v>989</v>
      </c>
      <c r="E10" s="567" t="s">
        <v>9</v>
      </c>
      <c r="F10" s="279" t="s">
        <v>987</v>
      </c>
      <c r="G10" s="279" t="s">
        <v>988</v>
      </c>
      <c r="H10" s="279" t="s">
        <v>989</v>
      </c>
      <c r="I10" s="567" t="s">
        <v>9</v>
      </c>
      <c r="J10" s="199" t="s">
        <v>987</v>
      </c>
      <c r="K10" s="279" t="s">
        <v>988</v>
      </c>
      <c r="L10" s="279" t="s">
        <v>989</v>
      </c>
      <c r="M10" s="567"/>
      <c r="N10" s="551"/>
      <c r="O10" s="28"/>
    </row>
    <row r="11" spans="1:14" s="28" customFormat="1" ht="18" customHeight="1" thickBot="1">
      <c r="A11" s="12"/>
      <c r="B11" s="24" t="s">
        <v>254</v>
      </c>
      <c r="C11" s="25" t="s">
        <v>171</v>
      </c>
      <c r="D11" s="25" t="s">
        <v>172</v>
      </c>
      <c r="E11" s="568"/>
      <c r="F11" s="25" t="s">
        <v>254</v>
      </c>
      <c r="G11" s="25" t="s">
        <v>171</v>
      </c>
      <c r="H11" s="25" t="s">
        <v>172</v>
      </c>
      <c r="I11" s="568"/>
      <c r="J11" s="26" t="s">
        <v>254</v>
      </c>
      <c r="K11" s="25" t="s">
        <v>171</v>
      </c>
      <c r="L11" s="25" t="s">
        <v>172</v>
      </c>
      <c r="M11" s="568"/>
      <c r="N11" s="571"/>
    </row>
    <row r="12" spans="1:16" s="14" customFormat="1" ht="42" customHeight="1">
      <c r="A12" s="346" t="s">
        <v>990</v>
      </c>
      <c r="B12" s="17">
        <f aca="true" t="shared" si="0" ref="B12:B20">SUM(C12:D12)</f>
        <v>4826</v>
      </c>
      <c r="C12" s="17">
        <v>2193</v>
      </c>
      <c r="D12" s="17">
        <v>2633</v>
      </c>
      <c r="E12" s="17">
        <v>358236</v>
      </c>
      <c r="F12" s="17">
        <f aca="true" t="shared" si="1" ref="F12:F20">SUM(G12:H12)</f>
        <v>2757</v>
      </c>
      <c r="G12" s="17">
        <v>1418</v>
      </c>
      <c r="H12" s="17">
        <v>1339</v>
      </c>
      <c r="I12" s="17">
        <v>95535</v>
      </c>
      <c r="J12" s="17">
        <v>34877</v>
      </c>
      <c r="K12" s="70" t="s">
        <v>11</v>
      </c>
      <c r="L12" s="70" t="s">
        <v>11</v>
      </c>
      <c r="M12" s="17">
        <v>1627402</v>
      </c>
      <c r="N12" s="103">
        <v>30.475961095723502</v>
      </c>
      <c r="O12" s="103"/>
      <c r="P12" s="14">
        <v>141167</v>
      </c>
    </row>
    <row r="13" spans="1:16" s="14" customFormat="1" ht="42" customHeight="1">
      <c r="A13" s="346" t="s">
        <v>991</v>
      </c>
      <c r="B13" s="17">
        <f t="shared" si="0"/>
        <v>4951</v>
      </c>
      <c r="C13" s="17">
        <v>2175</v>
      </c>
      <c r="D13" s="17">
        <v>2776</v>
      </c>
      <c r="E13" s="17">
        <v>356064</v>
      </c>
      <c r="F13" s="17">
        <f t="shared" si="1"/>
        <v>2185</v>
      </c>
      <c r="G13" s="17">
        <v>1255</v>
      </c>
      <c r="H13" s="17">
        <v>930</v>
      </c>
      <c r="I13" s="17">
        <v>78270</v>
      </c>
      <c r="J13" s="17">
        <v>35212</v>
      </c>
      <c r="K13" s="70" t="s">
        <v>11</v>
      </c>
      <c r="L13" s="70" t="s">
        <v>11</v>
      </c>
      <c r="M13" s="17">
        <v>1684149</v>
      </c>
      <c r="N13" s="103">
        <v>29.487576677613237</v>
      </c>
      <c r="O13" s="103"/>
      <c r="P13" s="14">
        <v>145251</v>
      </c>
    </row>
    <row r="14" spans="1:16" s="14" customFormat="1" ht="42" customHeight="1">
      <c r="A14" s="346" t="s">
        <v>992</v>
      </c>
      <c r="B14" s="17">
        <f t="shared" si="0"/>
        <v>4784</v>
      </c>
      <c r="C14" s="17">
        <v>2118</v>
      </c>
      <c r="D14" s="17">
        <v>2666</v>
      </c>
      <c r="E14" s="17">
        <v>344910</v>
      </c>
      <c r="F14" s="17">
        <f t="shared" si="1"/>
        <v>2123</v>
      </c>
      <c r="G14" s="17">
        <v>1369</v>
      </c>
      <c r="H14" s="17">
        <v>754</v>
      </c>
      <c r="I14" s="17">
        <v>76152</v>
      </c>
      <c r="J14" s="17">
        <v>35570</v>
      </c>
      <c r="K14" s="70" t="s">
        <v>11</v>
      </c>
      <c r="L14" s="70" t="s">
        <v>11</v>
      </c>
      <c r="M14" s="17">
        <v>2091708</v>
      </c>
      <c r="N14" s="103">
        <v>28.656152850605075</v>
      </c>
      <c r="O14" s="103"/>
      <c r="P14" s="14">
        <v>149898</v>
      </c>
    </row>
    <row r="15" spans="1:16" s="14" customFormat="1" ht="42" customHeight="1">
      <c r="A15" s="346" t="s">
        <v>993</v>
      </c>
      <c r="B15" s="17">
        <f t="shared" si="0"/>
        <v>4688</v>
      </c>
      <c r="C15" s="17">
        <v>2068</v>
      </c>
      <c r="D15" s="17">
        <v>2620</v>
      </c>
      <c r="E15" s="17">
        <v>339672</v>
      </c>
      <c r="F15" s="17">
        <f t="shared" si="1"/>
        <v>1928</v>
      </c>
      <c r="G15" s="17">
        <v>1283</v>
      </c>
      <c r="H15" s="17">
        <v>645</v>
      </c>
      <c r="I15" s="17">
        <v>68898</v>
      </c>
      <c r="J15" s="100">
        <v>35430</v>
      </c>
      <c r="K15" s="70" t="s">
        <v>11</v>
      </c>
      <c r="L15" s="70" t="s">
        <v>11</v>
      </c>
      <c r="M15" s="100">
        <v>2301225</v>
      </c>
      <c r="N15" s="103">
        <v>27.739898083686214</v>
      </c>
      <c r="O15" s="103"/>
      <c r="P15" s="14">
        <v>153263</v>
      </c>
    </row>
    <row r="16" spans="1:16" s="14" customFormat="1" ht="42" customHeight="1">
      <c r="A16" s="346" t="s">
        <v>994</v>
      </c>
      <c r="B16" s="17">
        <f t="shared" si="0"/>
        <v>4371</v>
      </c>
      <c r="C16" s="17">
        <v>1929</v>
      </c>
      <c r="D16" s="17">
        <v>2442</v>
      </c>
      <c r="E16" s="17">
        <v>310284</v>
      </c>
      <c r="F16" s="17">
        <f t="shared" si="1"/>
        <v>2098</v>
      </c>
      <c r="G16" s="17">
        <v>1371</v>
      </c>
      <c r="H16" s="17">
        <v>727</v>
      </c>
      <c r="I16" s="17">
        <v>73398</v>
      </c>
      <c r="J16" s="100">
        <v>35615</v>
      </c>
      <c r="K16" s="70" t="s">
        <v>11</v>
      </c>
      <c r="L16" s="70" t="s">
        <v>11</v>
      </c>
      <c r="M16" s="100">
        <v>2568014</v>
      </c>
      <c r="N16" s="103">
        <v>26.9988515447041</v>
      </c>
      <c r="O16" s="103"/>
      <c r="P16" s="14">
        <v>157603</v>
      </c>
    </row>
    <row r="17" spans="1:16" s="2" customFormat="1" ht="42" customHeight="1">
      <c r="A17" s="346" t="s">
        <v>995</v>
      </c>
      <c r="B17" s="17">
        <f t="shared" si="0"/>
        <v>4353</v>
      </c>
      <c r="C17" s="17">
        <v>1896</v>
      </c>
      <c r="D17" s="17">
        <v>2457</v>
      </c>
      <c r="E17" s="17">
        <v>311514</v>
      </c>
      <c r="F17" s="17">
        <f t="shared" si="1"/>
        <v>2134</v>
      </c>
      <c r="G17" s="17">
        <v>1414</v>
      </c>
      <c r="H17" s="17">
        <v>720</v>
      </c>
      <c r="I17" s="17">
        <v>75906</v>
      </c>
      <c r="J17" s="100">
        <v>35347</v>
      </c>
      <c r="K17" s="100">
        <v>16351</v>
      </c>
      <c r="L17" s="100">
        <v>18996</v>
      </c>
      <c r="M17" s="100">
        <v>2555354</v>
      </c>
      <c r="N17" s="103">
        <v>26.08910432554262</v>
      </c>
      <c r="O17" s="103"/>
      <c r="P17" s="2">
        <v>161945</v>
      </c>
    </row>
    <row r="18" spans="1:16" s="2" customFormat="1" ht="42" customHeight="1">
      <c r="A18" s="346" t="s">
        <v>996</v>
      </c>
      <c r="B18" s="17">
        <f t="shared" si="0"/>
        <v>4272</v>
      </c>
      <c r="C18" s="17">
        <v>1815</v>
      </c>
      <c r="D18" s="17">
        <v>2457</v>
      </c>
      <c r="E18" s="17">
        <v>308820</v>
      </c>
      <c r="F18" s="17">
        <f t="shared" si="1"/>
        <v>2003</v>
      </c>
      <c r="G18" s="17">
        <v>1316</v>
      </c>
      <c r="H18" s="17">
        <v>687</v>
      </c>
      <c r="I18" s="17">
        <v>72903</v>
      </c>
      <c r="J18" s="100">
        <v>34655</v>
      </c>
      <c r="K18" s="100">
        <v>15945</v>
      </c>
      <c r="L18" s="100">
        <v>18710</v>
      </c>
      <c r="M18" s="100">
        <v>2520068</v>
      </c>
      <c r="N18" s="103">
        <v>25.06060018422456</v>
      </c>
      <c r="O18" s="103"/>
      <c r="P18" s="2">
        <v>165016</v>
      </c>
    </row>
    <row r="19" spans="1:15" s="2" customFormat="1" ht="42" customHeight="1">
      <c r="A19" s="346" t="s">
        <v>997</v>
      </c>
      <c r="B19" s="17">
        <f t="shared" si="0"/>
        <v>4227</v>
      </c>
      <c r="C19" s="17">
        <v>1791</v>
      </c>
      <c r="D19" s="17">
        <v>2436</v>
      </c>
      <c r="E19" s="17">
        <v>302610</v>
      </c>
      <c r="F19" s="17">
        <f t="shared" si="1"/>
        <v>1995</v>
      </c>
      <c r="G19" s="17">
        <v>1279</v>
      </c>
      <c r="H19" s="17">
        <v>716</v>
      </c>
      <c r="I19" s="17">
        <v>71622</v>
      </c>
      <c r="J19" s="100">
        <v>33879</v>
      </c>
      <c r="K19" s="100">
        <v>15425</v>
      </c>
      <c r="L19" s="100">
        <v>18454</v>
      </c>
      <c r="M19" s="100">
        <v>2462242</v>
      </c>
      <c r="N19" s="103">
        <v>24.03096636412173</v>
      </c>
      <c r="O19" s="103"/>
    </row>
    <row r="20" spans="1:15" s="2" customFormat="1" ht="42" customHeight="1">
      <c r="A20" s="346" t="s">
        <v>998</v>
      </c>
      <c r="B20" s="17">
        <f t="shared" si="0"/>
        <v>4145</v>
      </c>
      <c r="C20" s="17">
        <v>1748</v>
      </c>
      <c r="D20" s="17">
        <v>2397</v>
      </c>
      <c r="E20" s="17">
        <v>355500</v>
      </c>
      <c r="F20" s="17">
        <f t="shared" si="1"/>
        <v>1919</v>
      </c>
      <c r="G20" s="17">
        <v>1172</v>
      </c>
      <c r="H20" s="17">
        <v>747</v>
      </c>
      <c r="I20" s="17">
        <v>82602</v>
      </c>
      <c r="J20" s="100">
        <v>33078</v>
      </c>
      <c r="K20" s="100">
        <v>14941</v>
      </c>
      <c r="L20" s="100">
        <v>18137</v>
      </c>
      <c r="M20" s="100">
        <v>2775051</v>
      </c>
      <c r="N20" s="103">
        <v>22.68084422664203</v>
      </c>
      <c r="O20" s="103"/>
    </row>
    <row r="21" spans="1:16" s="2" customFormat="1" ht="42" customHeight="1" thickBot="1">
      <c r="A21" s="347" t="s">
        <v>999</v>
      </c>
      <c r="B21" s="101">
        <f>SUM(C21:D21)</f>
        <v>3880</v>
      </c>
      <c r="C21" s="102">
        <v>1633</v>
      </c>
      <c r="D21" s="102">
        <v>2247</v>
      </c>
      <c r="E21" s="102">
        <v>336708</v>
      </c>
      <c r="F21" s="102">
        <f>SUM(G21:H21)</f>
        <v>2046</v>
      </c>
      <c r="G21" s="102">
        <v>1183</v>
      </c>
      <c r="H21" s="102">
        <v>863</v>
      </c>
      <c r="I21" s="102">
        <v>87757</v>
      </c>
      <c r="J21" s="104">
        <v>32219</v>
      </c>
      <c r="K21" s="104">
        <v>14390</v>
      </c>
      <c r="L21" s="104">
        <v>17829</v>
      </c>
      <c r="M21" s="104">
        <v>2740269</v>
      </c>
      <c r="N21" s="105">
        <v>22.18791961713702</v>
      </c>
      <c r="O21" s="103"/>
      <c r="P21" s="2">
        <v>174266</v>
      </c>
    </row>
    <row r="22" spans="1:4" s="31" customFormat="1" ht="15" customHeight="1">
      <c r="A22" s="355"/>
      <c r="B22" s="32"/>
      <c r="C22" s="32"/>
      <c r="D22" s="32"/>
    </row>
    <row r="23" spans="1:4" s="31" customFormat="1" ht="15" customHeight="1">
      <c r="A23" s="355"/>
      <c r="B23" s="32"/>
      <c r="C23" s="32"/>
      <c r="D23" s="32"/>
    </row>
    <row r="24" spans="2:4" ht="15" customHeight="1">
      <c r="B24" s="32"/>
      <c r="C24" s="32"/>
      <c r="D24" s="32"/>
    </row>
    <row r="28" s="55" customFormat="1" ht="12.75">
      <c r="A28" s="54"/>
    </row>
    <row r="29" spans="1:18" ht="12.75">
      <c r="A29" s="56"/>
      <c r="B29" s="55"/>
      <c r="C29" s="55"/>
      <c r="D29" s="55"/>
      <c r="E29" s="55"/>
      <c r="F29" s="55"/>
      <c r="G29" s="55"/>
      <c r="H29" s="55"/>
      <c r="I29" s="55"/>
      <c r="J29" s="55"/>
      <c r="K29" s="55"/>
      <c r="L29" s="55"/>
      <c r="M29" s="55"/>
      <c r="N29" s="55"/>
      <c r="O29" s="55"/>
      <c r="P29" s="55"/>
      <c r="Q29" s="55"/>
      <c r="R29" s="55"/>
    </row>
    <row r="30" spans="1:18" ht="12.75">
      <c r="A30" s="56"/>
      <c r="B30" s="55"/>
      <c r="C30" s="55"/>
      <c r="D30" s="55"/>
      <c r="E30" s="55"/>
      <c r="F30" s="55"/>
      <c r="G30" s="55"/>
      <c r="H30" s="55"/>
      <c r="I30" s="55"/>
      <c r="J30" s="55"/>
      <c r="K30" s="55"/>
      <c r="L30" s="55"/>
      <c r="M30" s="55"/>
      <c r="N30" s="55"/>
      <c r="O30" s="55"/>
      <c r="P30" s="55"/>
      <c r="Q30" s="55"/>
      <c r="R30" s="55"/>
    </row>
    <row r="31" spans="1:18" ht="12.75">
      <c r="A31" s="54"/>
      <c r="B31" s="55"/>
      <c r="C31" s="55"/>
      <c r="D31" s="55"/>
      <c r="E31" s="55"/>
      <c r="F31" s="55"/>
      <c r="G31" s="55"/>
      <c r="H31" s="55"/>
      <c r="I31" s="55"/>
      <c r="J31" s="55"/>
      <c r="K31" s="55"/>
      <c r="L31" s="55"/>
      <c r="M31" s="55"/>
      <c r="N31" s="55"/>
      <c r="O31" s="55"/>
      <c r="P31" s="55"/>
      <c r="Q31" s="55"/>
      <c r="R31" s="55"/>
    </row>
    <row r="32" spans="1:18" ht="12.75">
      <c r="A32" s="56"/>
      <c r="B32" s="55"/>
      <c r="C32" s="55"/>
      <c r="D32" s="55"/>
      <c r="E32" s="55"/>
      <c r="F32" s="55"/>
      <c r="G32" s="55"/>
      <c r="H32" s="55"/>
      <c r="I32" s="55"/>
      <c r="J32" s="55"/>
      <c r="K32" s="55"/>
      <c r="L32" s="55"/>
      <c r="M32" s="55"/>
      <c r="N32" s="55"/>
      <c r="O32" s="55"/>
      <c r="P32" s="55"/>
      <c r="Q32" s="55"/>
      <c r="R32" s="55"/>
    </row>
    <row r="33" spans="1:18" ht="12.75">
      <c r="A33" s="56"/>
      <c r="B33" s="55"/>
      <c r="C33" s="55"/>
      <c r="D33" s="55"/>
      <c r="E33" s="55"/>
      <c r="F33" s="55"/>
      <c r="G33" s="55"/>
      <c r="H33" s="55"/>
      <c r="I33" s="55"/>
      <c r="J33" s="55"/>
      <c r="K33" s="55"/>
      <c r="L33" s="55"/>
      <c r="M33" s="55"/>
      <c r="N33" s="55"/>
      <c r="O33" s="55"/>
      <c r="P33" s="55"/>
      <c r="Q33" s="55"/>
      <c r="R33" s="55"/>
    </row>
    <row r="34" spans="1:18" ht="12.75">
      <c r="A34" s="54"/>
      <c r="B34" s="55"/>
      <c r="C34" s="55"/>
      <c r="D34" s="55"/>
      <c r="E34" s="55"/>
      <c r="F34" s="55"/>
      <c r="G34" s="55"/>
      <c r="H34" s="55"/>
      <c r="I34" s="55"/>
      <c r="J34" s="55"/>
      <c r="K34" s="55"/>
      <c r="L34" s="55"/>
      <c r="M34" s="55"/>
      <c r="N34" s="55"/>
      <c r="O34" s="55"/>
      <c r="P34" s="55"/>
      <c r="Q34" s="55"/>
      <c r="R34" s="55"/>
    </row>
    <row r="35" spans="1:18" ht="12.75">
      <c r="A35" s="56"/>
      <c r="B35" s="55"/>
      <c r="C35" s="55"/>
      <c r="D35" s="55"/>
      <c r="E35" s="55"/>
      <c r="F35" s="55"/>
      <c r="G35" s="55"/>
      <c r="H35" s="55"/>
      <c r="I35" s="55"/>
      <c r="J35" s="55"/>
      <c r="K35" s="55"/>
      <c r="L35" s="55"/>
      <c r="M35" s="55"/>
      <c r="N35" s="55"/>
      <c r="O35" s="55"/>
      <c r="P35" s="55"/>
      <c r="Q35" s="55"/>
      <c r="R35" s="55"/>
    </row>
    <row r="36" spans="1:18" ht="12.75">
      <c r="A36" s="56"/>
      <c r="B36" s="55"/>
      <c r="C36" s="55"/>
      <c r="D36" s="55"/>
      <c r="E36" s="55"/>
      <c r="F36" s="55"/>
      <c r="G36" s="55"/>
      <c r="H36" s="55"/>
      <c r="I36" s="55"/>
      <c r="J36" s="55"/>
      <c r="K36" s="55"/>
      <c r="L36" s="55"/>
      <c r="M36" s="55"/>
      <c r="N36" s="55"/>
      <c r="O36" s="55"/>
      <c r="P36" s="55"/>
      <c r="Q36" s="55"/>
      <c r="R36" s="55"/>
    </row>
    <row r="37" spans="1:18" ht="12.75">
      <c r="A37" s="54"/>
      <c r="B37" s="55"/>
      <c r="C37" s="55"/>
      <c r="D37" s="55"/>
      <c r="E37" s="55"/>
      <c r="F37" s="55"/>
      <c r="G37" s="55"/>
      <c r="H37" s="55"/>
      <c r="I37" s="55"/>
      <c r="J37" s="55"/>
      <c r="K37" s="55"/>
      <c r="L37" s="55"/>
      <c r="M37" s="55"/>
      <c r="P37" s="55"/>
      <c r="Q37" s="55"/>
      <c r="R37" s="55"/>
    </row>
    <row r="38" spans="1:18" ht="12.75">
      <c r="A38" s="56"/>
      <c r="B38" s="55"/>
      <c r="C38" s="55"/>
      <c r="D38" s="55"/>
      <c r="E38" s="55"/>
      <c r="F38" s="55"/>
      <c r="G38" s="55"/>
      <c r="H38" s="55"/>
      <c r="I38" s="55"/>
      <c r="J38" s="55"/>
      <c r="K38" s="55"/>
      <c r="L38" s="55"/>
      <c r="M38" s="55"/>
      <c r="N38" s="55"/>
      <c r="O38" s="55"/>
      <c r="P38" s="55"/>
      <c r="Q38" s="55"/>
      <c r="R38" s="55"/>
    </row>
    <row r="39" spans="2:18" ht="12.75">
      <c r="B39" s="55"/>
      <c r="C39" s="55"/>
      <c r="D39" s="55"/>
      <c r="E39" s="55"/>
      <c r="F39" s="55"/>
      <c r="G39" s="55"/>
      <c r="H39" s="55"/>
      <c r="I39" s="55"/>
      <c r="J39" s="55"/>
      <c r="K39" s="55"/>
      <c r="L39" s="55"/>
      <c r="M39" s="55"/>
      <c r="N39" s="55"/>
      <c r="O39" s="55"/>
      <c r="P39" s="55"/>
      <c r="Q39" s="55"/>
      <c r="R39" s="55"/>
    </row>
    <row r="40" spans="2:18" ht="12.75">
      <c r="B40" s="55"/>
      <c r="C40" s="55"/>
      <c r="D40" s="55"/>
      <c r="E40" s="55"/>
      <c r="F40" s="55"/>
      <c r="G40" s="55"/>
      <c r="H40" s="55"/>
      <c r="I40" s="55"/>
      <c r="J40" s="55"/>
      <c r="K40" s="55"/>
      <c r="L40" s="55"/>
      <c r="M40" s="55"/>
      <c r="N40" s="55"/>
      <c r="O40" s="55"/>
      <c r="P40" s="55"/>
      <c r="Q40" s="55"/>
      <c r="R40" s="55"/>
    </row>
    <row r="41" spans="2:18" ht="12.75">
      <c r="B41" s="55"/>
      <c r="C41" s="55"/>
      <c r="D41" s="55"/>
      <c r="E41" s="55"/>
      <c r="F41" s="55"/>
      <c r="G41" s="55"/>
      <c r="H41" s="55"/>
      <c r="I41" s="55"/>
      <c r="J41" s="55"/>
      <c r="K41" s="55"/>
      <c r="L41" s="55"/>
      <c r="M41" s="55"/>
      <c r="N41" s="55"/>
      <c r="O41" s="55"/>
      <c r="P41" s="55"/>
      <c r="Q41" s="55"/>
      <c r="R41" s="55"/>
    </row>
    <row r="42" spans="2:18" ht="12.75">
      <c r="B42" s="55"/>
      <c r="C42" s="55"/>
      <c r="D42" s="55"/>
      <c r="E42" s="55"/>
      <c r="F42" s="55"/>
      <c r="G42" s="55"/>
      <c r="H42" s="55"/>
      <c r="I42" s="55"/>
      <c r="J42" s="55"/>
      <c r="K42" s="55"/>
      <c r="L42" s="55"/>
      <c r="M42" s="55"/>
      <c r="N42" s="55"/>
      <c r="O42" s="55"/>
      <c r="P42" s="55"/>
      <c r="Q42" s="55"/>
      <c r="R42" s="55"/>
    </row>
  </sheetData>
  <sheetProtection/>
  <mergeCells count="25">
    <mergeCell ref="E10:E11"/>
    <mergeCell ref="E8:E9"/>
    <mergeCell ref="B5:I5"/>
    <mergeCell ref="F8:H8"/>
    <mergeCell ref="I8:I9"/>
    <mergeCell ref="J8:L9"/>
    <mergeCell ref="M8:M11"/>
    <mergeCell ref="B9:D9"/>
    <mergeCell ref="B8:D8"/>
    <mergeCell ref="J6:L7"/>
    <mergeCell ref="A2:I2"/>
    <mergeCell ref="J2:N2"/>
    <mergeCell ref="B4:I4"/>
    <mergeCell ref="J4:M4"/>
    <mergeCell ref="A5:A6"/>
    <mergeCell ref="M6:M7"/>
    <mergeCell ref="B7:E7"/>
    <mergeCell ref="F7:I7"/>
    <mergeCell ref="I10:I11"/>
    <mergeCell ref="F9:H9"/>
    <mergeCell ref="N8:N11"/>
    <mergeCell ref="N4:N7"/>
    <mergeCell ref="J5:M5"/>
    <mergeCell ref="B6:E6"/>
    <mergeCell ref="F6:I6"/>
  </mergeCells>
  <printOptions horizontalCentered="1"/>
  <pageMargins left="1.1811023622047245" right="1.1811023622047245" top="1.5748031496062993" bottom="1.5748031496062993" header="0.5118110236220472" footer="0.9055118110236221"/>
  <pageSetup firstPageNumber="366" useFirstPageNumber="1" horizontalDpi="600" verticalDpi="600" orientation="portrait" paperSize="9" r:id="rId1"/>
  <headerFooter alignWithMargins="0">
    <oddFooter>&amp;C&amp;"華康中圓體,標準"&amp;11‧&amp;"Times New Roman,標準"&amp;P&amp;"華康中圓體,標準"‧</oddFooter>
  </headerFooter>
  <ignoredErrors>
    <ignoredError sqref="B12:B21 F12:F21" formulaRange="1"/>
  </ignoredErrors>
</worksheet>
</file>

<file path=xl/worksheets/sheet16.xml><?xml version="1.0" encoding="utf-8"?>
<worksheet xmlns="http://schemas.openxmlformats.org/spreadsheetml/2006/main" xmlns:r="http://schemas.openxmlformats.org/officeDocument/2006/relationships">
  <dimension ref="A1:M22"/>
  <sheetViews>
    <sheetView showGridLines="0" zoomScale="120" zoomScaleNormal="120" zoomScaleSheetLayoutView="100" zoomScalePageLayoutView="0" workbookViewId="0" topLeftCell="A1">
      <selection activeCell="A1" sqref="A1"/>
    </sheetView>
  </sheetViews>
  <sheetFormatPr defaultColWidth="9.00390625" defaultRowHeight="16.5"/>
  <cols>
    <col min="1" max="1" width="10.125" style="50" customWidth="1"/>
    <col min="2" max="2" width="7.125" style="50" customWidth="1"/>
    <col min="3" max="3" width="6.625" style="50" customWidth="1"/>
    <col min="4" max="4" width="7.125" style="50" customWidth="1"/>
    <col min="5" max="5" width="6.625" style="50" customWidth="1"/>
    <col min="6" max="6" width="7.625" style="50" customWidth="1"/>
    <col min="7" max="7" width="7.125" style="50" customWidth="1"/>
    <col min="8" max="8" width="8.125" style="50" customWidth="1"/>
    <col min="9" max="9" width="6.625" style="50" customWidth="1"/>
    <col min="10" max="10" width="8.125" style="50" customWidth="1"/>
    <col min="11" max="16384" width="9.00390625" style="50" customWidth="1"/>
  </cols>
  <sheetData>
    <row r="1" spans="1:10" s="2" customFormat="1" ht="18" customHeight="1">
      <c r="A1" s="281" t="s">
        <v>526</v>
      </c>
      <c r="I1" s="576"/>
      <c r="J1" s="576"/>
    </row>
    <row r="2" spans="1:10" s="37" customFormat="1" ht="24.75" customHeight="1">
      <c r="A2" s="478" t="s">
        <v>1025</v>
      </c>
      <c r="B2" s="478"/>
      <c r="C2" s="478"/>
      <c r="D2" s="478"/>
      <c r="E2" s="478"/>
      <c r="F2" s="478"/>
      <c r="G2" s="478"/>
      <c r="H2" s="478"/>
      <c r="I2" s="478"/>
      <c r="J2" s="478"/>
    </row>
    <row r="3" spans="1:10" s="37" customFormat="1" ht="21.75" customHeight="1">
      <c r="A3" s="478" t="s">
        <v>338</v>
      </c>
      <c r="B3" s="478"/>
      <c r="C3" s="478"/>
      <c r="D3" s="478"/>
      <c r="E3" s="478"/>
      <c r="F3" s="478"/>
      <c r="G3" s="478"/>
      <c r="H3" s="478"/>
      <c r="I3" s="478"/>
      <c r="J3" s="478"/>
    </row>
    <row r="4" spans="1:10" s="2" customFormat="1" ht="15" customHeight="1">
      <c r="A4" s="14"/>
      <c r="B4" s="14"/>
      <c r="C4" s="14"/>
      <c r="H4" s="638" t="s">
        <v>1017</v>
      </c>
      <c r="I4" s="638"/>
      <c r="J4" s="638"/>
    </row>
    <row r="5" spans="1:10" s="2" customFormat="1" ht="15" customHeight="1" thickBot="1">
      <c r="A5" s="10"/>
      <c r="B5" s="10"/>
      <c r="C5" s="10"/>
      <c r="D5" s="10"/>
      <c r="E5" s="10"/>
      <c r="F5" s="10"/>
      <c r="G5" s="10"/>
      <c r="H5" s="594" t="s">
        <v>1026</v>
      </c>
      <c r="I5" s="594"/>
      <c r="J5" s="594"/>
    </row>
    <row r="6" spans="1:10" s="2" customFormat="1" ht="18" customHeight="1">
      <c r="A6" s="636" t="s">
        <v>1018</v>
      </c>
      <c r="B6" s="537" t="s">
        <v>1019</v>
      </c>
      <c r="C6" s="544"/>
      <c r="D6" s="541" t="s">
        <v>1020</v>
      </c>
      <c r="E6" s="544"/>
      <c r="F6" s="562" t="s">
        <v>1021</v>
      </c>
      <c r="G6" s="585" t="s">
        <v>1022</v>
      </c>
      <c r="H6" s="577"/>
      <c r="I6" s="577"/>
      <c r="J6" s="577"/>
    </row>
    <row r="7" spans="1:10" s="2" customFormat="1" ht="18" customHeight="1">
      <c r="A7" s="617"/>
      <c r="B7" s="539"/>
      <c r="C7" s="574"/>
      <c r="D7" s="551"/>
      <c r="E7" s="574"/>
      <c r="F7" s="567"/>
      <c r="G7" s="543" t="s">
        <v>292</v>
      </c>
      <c r="H7" s="587"/>
      <c r="I7" s="587"/>
      <c r="J7" s="587"/>
    </row>
    <row r="8" spans="1:10" s="2" customFormat="1" ht="12" customHeight="1">
      <c r="A8" s="617"/>
      <c r="B8" s="572" t="s">
        <v>1027</v>
      </c>
      <c r="C8" s="527" t="s">
        <v>1023</v>
      </c>
      <c r="D8" s="567" t="s">
        <v>1029</v>
      </c>
      <c r="E8" s="527" t="s">
        <v>1023</v>
      </c>
      <c r="F8" s="567"/>
      <c r="G8" s="542" t="s">
        <v>1024</v>
      </c>
      <c r="H8" s="635" t="s">
        <v>1033</v>
      </c>
      <c r="I8" s="356"/>
      <c r="J8" s="635" t="s">
        <v>1034</v>
      </c>
    </row>
    <row r="9" spans="1:10" s="2" customFormat="1" ht="24.75" customHeight="1">
      <c r="A9" s="617" t="s">
        <v>525</v>
      </c>
      <c r="B9" s="572"/>
      <c r="C9" s="567"/>
      <c r="D9" s="567"/>
      <c r="E9" s="567"/>
      <c r="F9" s="567"/>
      <c r="G9" s="566"/>
      <c r="H9" s="551"/>
      <c r="I9" s="328" t="s">
        <v>1023</v>
      </c>
      <c r="J9" s="551"/>
    </row>
    <row r="10" spans="1:10" s="2" customFormat="1" ht="51.75" customHeight="1" thickBot="1">
      <c r="A10" s="637"/>
      <c r="B10" s="573"/>
      <c r="C10" s="25" t="s">
        <v>1028</v>
      </c>
      <c r="D10" s="568"/>
      <c r="E10" s="25" t="s">
        <v>1028</v>
      </c>
      <c r="F10" s="25" t="s">
        <v>1030</v>
      </c>
      <c r="G10" s="25" t="s">
        <v>307</v>
      </c>
      <c r="H10" s="25" t="s">
        <v>1031</v>
      </c>
      <c r="I10" s="25" t="s">
        <v>1028</v>
      </c>
      <c r="J10" s="27" t="s">
        <v>1032</v>
      </c>
    </row>
    <row r="11" spans="1:10" s="2" customFormat="1" ht="39.75" customHeight="1">
      <c r="A11" s="346" t="s">
        <v>892</v>
      </c>
      <c r="B11" s="17">
        <v>13</v>
      </c>
      <c r="C11" s="17">
        <v>7</v>
      </c>
      <c r="D11" s="17">
        <v>483</v>
      </c>
      <c r="E11" s="17">
        <v>191</v>
      </c>
      <c r="F11" s="17" t="s">
        <v>58</v>
      </c>
      <c r="G11" s="17">
        <f>SUM(H11,J11)</f>
        <v>132006</v>
      </c>
      <c r="H11" s="17">
        <v>132006</v>
      </c>
      <c r="I11" s="17">
        <v>88573</v>
      </c>
      <c r="J11" s="17" t="s">
        <v>58</v>
      </c>
    </row>
    <row r="12" spans="1:10" s="2" customFormat="1" ht="39.75" customHeight="1">
      <c r="A12" s="346" t="s">
        <v>893</v>
      </c>
      <c r="B12" s="17">
        <v>172</v>
      </c>
      <c r="C12" s="17">
        <v>119</v>
      </c>
      <c r="D12" s="17">
        <v>2510</v>
      </c>
      <c r="E12" s="17">
        <v>1577</v>
      </c>
      <c r="F12" s="17" t="s">
        <v>265</v>
      </c>
      <c r="G12" s="17">
        <f aca="true" t="shared" si="0" ref="G12:G19">SUM(H12,J12)</f>
        <v>342076</v>
      </c>
      <c r="H12" s="17">
        <v>342076</v>
      </c>
      <c r="I12" s="17">
        <v>198136</v>
      </c>
      <c r="J12" s="17" t="s">
        <v>58</v>
      </c>
    </row>
    <row r="13" spans="1:10" s="2" customFormat="1" ht="39.75" customHeight="1">
      <c r="A13" s="346" t="s">
        <v>1011</v>
      </c>
      <c r="B13" s="17">
        <v>34</v>
      </c>
      <c r="C13" s="17">
        <v>16</v>
      </c>
      <c r="D13" s="17">
        <v>1332</v>
      </c>
      <c r="E13" s="17">
        <v>370</v>
      </c>
      <c r="F13" s="17">
        <v>4</v>
      </c>
      <c r="G13" s="17">
        <f t="shared" si="0"/>
        <v>1629896</v>
      </c>
      <c r="H13" s="17">
        <v>1602191</v>
      </c>
      <c r="I13" s="17">
        <v>482824</v>
      </c>
      <c r="J13" s="17">
        <v>27705</v>
      </c>
    </row>
    <row r="14" spans="1:10" s="34" customFormat="1" ht="39.75" customHeight="1">
      <c r="A14" s="357" t="s">
        <v>1012</v>
      </c>
      <c r="B14" s="106">
        <v>38</v>
      </c>
      <c r="C14" s="106">
        <v>20</v>
      </c>
      <c r="D14" s="106">
        <v>952</v>
      </c>
      <c r="E14" s="106">
        <v>339</v>
      </c>
      <c r="F14" s="106" t="s">
        <v>58</v>
      </c>
      <c r="G14" s="17">
        <f t="shared" si="0"/>
        <v>1434274</v>
      </c>
      <c r="H14" s="106">
        <v>1434274</v>
      </c>
      <c r="I14" s="106">
        <v>390274</v>
      </c>
      <c r="J14" s="106" t="s">
        <v>58</v>
      </c>
    </row>
    <row r="15" spans="1:10" s="34" customFormat="1" ht="39.75" customHeight="1">
      <c r="A15" s="357" t="s">
        <v>1013</v>
      </c>
      <c r="B15" s="106">
        <v>27</v>
      </c>
      <c r="C15" s="106">
        <v>7</v>
      </c>
      <c r="D15" s="106">
        <v>914</v>
      </c>
      <c r="E15" s="106">
        <v>81</v>
      </c>
      <c r="F15" s="106" t="s">
        <v>58</v>
      </c>
      <c r="G15" s="17">
        <f t="shared" si="0"/>
        <v>1248501</v>
      </c>
      <c r="H15" s="106">
        <v>1248501</v>
      </c>
      <c r="I15" s="106">
        <v>109793</v>
      </c>
      <c r="J15" s="106" t="s">
        <v>58</v>
      </c>
    </row>
    <row r="16" spans="1:10" s="2" customFormat="1" ht="39.75" customHeight="1">
      <c r="A16" s="346" t="s">
        <v>897</v>
      </c>
      <c r="B16" s="17">
        <v>21</v>
      </c>
      <c r="C16" s="17">
        <v>2</v>
      </c>
      <c r="D16" s="17">
        <v>1281</v>
      </c>
      <c r="E16" s="17">
        <v>175</v>
      </c>
      <c r="F16" s="17" t="s">
        <v>58</v>
      </c>
      <c r="G16" s="17">
        <f t="shared" si="0"/>
        <v>1264783</v>
      </c>
      <c r="H16" s="17">
        <v>1264783</v>
      </c>
      <c r="I16" s="17">
        <v>14827</v>
      </c>
      <c r="J16" s="17" t="s">
        <v>58</v>
      </c>
    </row>
    <row r="17" spans="1:10" s="2" customFormat="1" ht="39.75" customHeight="1">
      <c r="A17" s="346" t="s">
        <v>898</v>
      </c>
      <c r="B17" s="17">
        <v>181</v>
      </c>
      <c r="C17" s="17">
        <v>61</v>
      </c>
      <c r="D17" s="17">
        <v>3389</v>
      </c>
      <c r="E17" s="17">
        <v>1121</v>
      </c>
      <c r="F17" s="17" t="s">
        <v>58</v>
      </c>
      <c r="G17" s="17">
        <f t="shared" si="0"/>
        <v>509751</v>
      </c>
      <c r="H17" s="17">
        <v>509751</v>
      </c>
      <c r="I17" s="17">
        <v>4292</v>
      </c>
      <c r="J17" s="17" t="s">
        <v>58</v>
      </c>
    </row>
    <row r="18" spans="1:10" s="2" customFormat="1" ht="39.75" customHeight="1">
      <c r="A18" s="346" t="s">
        <v>1014</v>
      </c>
      <c r="B18" s="17">
        <v>199</v>
      </c>
      <c r="C18" s="17">
        <v>124</v>
      </c>
      <c r="D18" s="17">
        <v>2783</v>
      </c>
      <c r="E18" s="17">
        <v>1606</v>
      </c>
      <c r="F18" s="17" t="s">
        <v>58</v>
      </c>
      <c r="G18" s="17">
        <f t="shared" si="0"/>
        <v>941972</v>
      </c>
      <c r="H18" s="17">
        <v>941972</v>
      </c>
      <c r="I18" s="17">
        <v>18856</v>
      </c>
      <c r="J18" s="17" t="s">
        <v>58</v>
      </c>
    </row>
    <row r="19" spans="1:10" s="2" customFormat="1" ht="39.75" customHeight="1">
      <c r="A19" s="346" t="s">
        <v>1015</v>
      </c>
      <c r="B19" s="17">
        <v>106</v>
      </c>
      <c r="C19" s="17">
        <v>37</v>
      </c>
      <c r="D19" s="17">
        <v>1858</v>
      </c>
      <c r="E19" s="17">
        <v>556</v>
      </c>
      <c r="F19" s="17" t="s">
        <v>58</v>
      </c>
      <c r="G19" s="17">
        <f t="shared" si="0"/>
        <v>1097409</v>
      </c>
      <c r="H19" s="17">
        <v>1097409</v>
      </c>
      <c r="I19" s="17">
        <v>244748</v>
      </c>
      <c r="J19" s="17" t="s">
        <v>58</v>
      </c>
    </row>
    <row r="20" spans="1:10" s="2" customFormat="1" ht="39.75" customHeight="1" thickBot="1">
      <c r="A20" s="347" t="s">
        <v>1016</v>
      </c>
      <c r="B20" s="102">
        <v>7</v>
      </c>
      <c r="C20" s="102">
        <v>5</v>
      </c>
      <c r="D20" s="102">
        <v>319</v>
      </c>
      <c r="E20" s="102">
        <v>204</v>
      </c>
      <c r="F20" s="102">
        <v>3</v>
      </c>
      <c r="G20" s="102">
        <v>172496</v>
      </c>
      <c r="H20" s="102">
        <v>156355</v>
      </c>
      <c r="I20" s="102">
        <v>71713</v>
      </c>
      <c r="J20" s="102">
        <v>16141</v>
      </c>
    </row>
    <row r="21" spans="1:13" s="2" customFormat="1" ht="15" customHeight="1">
      <c r="A21" s="1" t="s">
        <v>667</v>
      </c>
      <c r="B21" s="35"/>
      <c r="C21" s="35"/>
      <c r="J21" s="14"/>
      <c r="M21" s="17"/>
    </row>
    <row r="22" spans="1:13" s="2" customFormat="1" ht="15" customHeight="1">
      <c r="A22" s="62" t="s">
        <v>125</v>
      </c>
      <c r="M22" s="17"/>
    </row>
  </sheetData>
  <sheetProtection/>
  <mergeCells count="19">
    <mergeCell ref="A6:A8"/>
    <mergeCell ref="A9:A10"/>
    <mergeCell ref="A3:J3"/>
    <mergeCell ref="A2:J2"/>
    <mergeCell ref="H4:J4"/>
    <mergeCell ref="H5:J5"/>
    <mergeCell ref="J8:J9"/>
    <mergeCell ref="G7:J7"/>
    <mergeCell ref="E8:E9"/>
    <mergeCell ref="I1:J1"/>
    <mergeCell ref="F6:F9"/>
    <mergeCell ref="H8:H9"/>
    <mergeCell ref="B6:C7"/>
    <mergeCell ref="D6:E7"/>
    <mergeCell ref="G6:J6"/>
    <mergeCell ref="B8:B10"/>
    <mergeCell ref="D8:D10"/>
    <mergeCell ref="G8:G9"/>
    <mergeCell ref="C8:C9"/>
  </mergeCells>
  <printOptions horizontalCentered="1"/>
  <pageMargins left="1.1811023622047245" right="1.1811023622047245" top="1.5748031496062993" bottom="1.5748031496062993" header="0.5118110236220472" footer="0.9055118110236221"/>
  <pageSetup firstPageNumber="368" useFirstPageNumber="1" horizontalDpi="600" verticalDpi="600" orientation="portrait" paperSize="9" r:id="rId1"/>
  <headerFooter alignWithMargins="0">
    <oddFooter>&amp;C&amp;"華康中圓體,標準"&amp;11‧&amp;"Times New Roman,標準"&amp;P&amp;"華康中圓體,標準"‧</oddFooter>
  </headerFooter>
</worksheet>
</file>

<file path=xl/worksheets/sheet17.xml><?xml version="1.0" encoding="utf-8"?>
<worksheet xmlns="http://schemas.openxmlformats.org/spreadsheetml/2006/main" xmlns:r="http://schemas.openxmlformats.org/officeDocument/2006/relationships">
  <dimension ref="A1:H29"/>
  <sheetViews>
    <sheetView showGridLines="0" zoomScale="120" zoomScaleNormal="120" zoomScalePageLayoutView="0" workbookViewId="0" topLeftCell="A1">
      <selection activeCell="A1" sqref="A1"/>
    </sheetView>
  </sheetViews>
  <sheetFormatPr defaultColWidth="9.00390625" defaultRowHeight="16.5"/>
  <cols>
    <col min="1" max="1" width="10.625" style="50" customWidth="1"/>
    <col min="2" max="2" width="11.125" style="50" customWidth="1"/>
    <col min="3" max="3" width="10.125" style="50" customWidth="1"/>
    <col min="4" max="4" width="11.125" style="50" customWidth="1"/>
    <col min="5" max="5" width="10.125" style="50" customWidth="1"/>
    <col min="6" max="6" width="11.125" style="50" customWidth="1"/>
    <col min="7" max="7" width="10.125" style="50" customWidth="1"/>
    <col min="8" max="16384" width="9.00390625" style="50" customWidth="1"/>
  </cols>
  <sheetData>
    <row r="1" spans="1:8" s="2" customFormat="1" ht="18" customHeight="1">
      <c r="A1" s="128"/>
      <c r="B1" s="35"/>
      <c r="C1" s="35"/>
      <c r="G1" s="3" t="s">
        <v>44</v>
      </c>
      <c r="H1" s="14"/>
    </row>
    <row r="2" spans="1:8" s="4" customFormat="1" ht="24.75" customHeight="1">
      <c r="A2" s="609" t="s">
        <v>293</v>
      </c>
      <c r="B2" s="609"/>
      <c r="C2" s="609"/>
      <c r="D2" s="609"/>
      <c r="E2" s="609"/>
      <c r="F2" s="609"/>
      <c r="G2" s="609"/>
      <c r="H2" s="230"/>
    </row>
    <row r="3" spans="1:8" s="4" customFormat="1" ht="21.75" customHeight="1">
      <c r="A3" s="478" t="s">
        <v>339</v>
      </c>
      <c r="B3" s="478"/>
      <c r="C3" s="478"/>
      <c r="D3" s="478"/>
      <c r="E3" s="478"/>
      <c r="F3" s="478"/>
      <c r="G3" s="478"/>
      <c r="H3" s="230"/>
    </row>
    <row r="4" spans="1:8" s="2" customFormat="1" ht="15" customHeight="1">
      <c r="A4" s="14"/>
      <c r="B4" s="14"/>
      <c r="C4" s="14"/>
      <c r="F4" s="14"/>
      <c r="G4" s="57" t="s">
        <v>388</v>
      </c>
      <c r="H4" s="14"/>
    </row>
    <row r="5" spans="1:8" s="2" customFormat="1" ht="15" customHeight="1" thickBot="1">
      <c r="A5" s="14"/>
      <c r="B5" s="14"/>
      <c r="C5" s="14"/>
      <c r="F5" s="14"/>
      <c r="G5" s="3" t="s">
        <v>294</v>
      </c>
      <c r="H5" s="14"/>
    </row>
    <row r="6" spans="1:8" s="2" customFormat="1" ht="18" customHeight="1">
      <c r="A6" s="648" t="s">
        <v>387</v>
      </c>
      <c r="B6" s="639" t="s">
        <v>325</v>
      </c>
      <c r="C6" s="640"/>
      <c r="D6" s="641"/>
      <c r="E6" s="631" t="s">
        <v>326</v>
      </c>
      <c r="F6" s="642"/>
      <c r="G6" s="643"/>
      <c r="H6" s="14"/>
    </row>
    <row r="7" spans="1:8" s="2" customFormat="1" ht="18" customHeight="1">
      <c r="A7" s="616"/>
      <c r="B7" s="655" t="s">
        <v>308</v>
      </c>
      <c r="C7" s="656"/>
      <c r="D7" s="656"/>
      <c r="E7" s="656" t="s">
        <v>309</v>
      </c>
      <c r="F7" s="656"/>
      <c r="G7" s="656"/>
      <c r="H7" s="14"/>
    </row>
    <row r="8" spans="1:8" s="2" customFormat="1" ht="27.75" customHeight="1">
      <c r="A8" s="617" t="s">
        <v>6</v>
      </c>
      <c r="B8" s="645" t="s">
        <v>310</v>
      </c>
      <c r="C8" s="653"/>
      <c r="D8" s="653"/>
      <c r="E8" s="654" t="s">
        <v>311</v>
      </c>
      <c r="F8" s="654"/>
      <c r="G8" s="654"/>
      <c r="H8" s="14"/>
    </row>
    <row r="9" spans="1:8" s="2" customFormat="1" ht="18" customHeight="1">
      <c r="A9" s="617"/>
      <c r="B9" s="223" t="s">
        <v>316</v>
      </c>
      <c r="C9" s="647" t="s">
        <v>317</v>
      </c>
      <c r="D9" s="647"/>
      <c r="E9" s="227" t="s">
        <v>316</v>
      </c>
      <c r="F9" s="647" t="s">
        <v>317</v>
      </c>
      <c r="G9" s="647"/>
      <c r="H9" s="14"/>
    </row>
    <row r="10" spans="1:8" s="2" customFormat="1" ht="18" customHeight="1" thickBot="1">
      <c r="A10" s="637"/>
      <c r="B10" s="225" t="s">
        <v>318</v>
      </c>
      <c r="C10" s="646" t="s">
        <v>319</v>
      </c>
      <c r="D10" s="646"/>
      <c r="E10" s="170" t="s">
        <v>318</v>
      </c>
      <c r="F10" s="646" t="s">
        <v>319</v>
      </c>
      <c r="G10" s="646"/>
      <c r="H10" s="14"/>
    </row>
    <row r="11" spans="1:8" s="2" customFormat="1" ht="27.75" customHeight="1">
      <c r="A11" s="217" t="s">
        <v>320</v>
      </c>
      <c r="B11" s="93">
        <v>1170</v>
      </c>
      <c r="D11" s="93">
        <v>12762792</v>
      </c>
      <c r="E11" s="93">
        <v>52</v>
      </c>
      <c r="G11" s="93">
        <v>17497</v>
      </c>
      <c r="H11" s="14"/>
    </row>
    <row r="12" spans="1:8" s="2" customFormat="1" ht="27.75" customHeight="1">
      <c r="A12" s="217" t="s">
        <v>321</v>
      </c>
      <c r="B12" s="93">
        <v>1952</v>
      </c>
      <c r="D12" s="93">
        <v>26159243</v>
      </c>
      <c r="E12" s="93">
        <v>42</v>
      </c>
      <c r="G12" s="93">
        <v>12743</v>
      </c>
      <c r="H12" s="14"/>
    </row>
    <row r="13" spans="1:8" s="2" customFormat="1" ht="27.75" customHeight="1">
      <c r="A13" s="228" t="s">
        <v>322</v>
      </c>
      <c r="B13" s="93">
        <v>2384</v>
      </c>
      <c r="D13" s="93">
        <v>32255056</v>
      </c>
      <c r="E13" s="107">
        <v>17</v>
      </c>
      <c r="G13" s="107">
        <v>5451</v>
      </c>
      <c r="H13" s="14"/>
    </row>
    <row r="14" spans="1:8" s="2" customFormat="1" ht="27.75" customHeight="1">
      <c r="A14" s="228" t="s">
        <v>323</v>
      </c>
      <c r="B14" s="93">
        <v>2588</v>
      </c>
      <c r="D14" s="93">
        <v>26215318</v>
      </c>
      <c r="E14" s="93">
        <v>78</v>
      </c>
      <c r="G14" s="93">
        <v>24818</v>
      </c>
      <c r="H14" s="14"/>
    </row>
    <row r="15" spans="1:8" s="2" customFormat="1" ht="27.75" customHeight="1" thickBot="1">
      <c r="A15" s="229" t="s">
        <v>324</v>
      </c>
      <c r="B15" s="98">
        <v>3020</v>
      </c>
      <c r="C15" s="10"/>
      <c r="D15" s="98">
        <v>22256631</v>
      </c>
      <c r="E15" s="108">
        <v>107</v>
      </c>
      <c r="F15" s="10"/>
      <c r="G15" s="98">
        <v>27276</v>
      </c>
      <c r="H15" s="14"/>
    </row>
    <row r="16" spans="1:8" s="2" customFormat="1" ht="19.5" customHeight="1" thickBot="1">
      <c r="A16" s="14"/>
      <c r="B16" s="14"/>
      <c r="C16" s="14"/>
      <c r="F16" s="14"/>
      <c r="G16" s="57"/>
      <c r="H16" s="14"/>
    </row>
    <row r="17" spans="1:8" s="2" customFormat="1" ht="18" customHeight="1">
      <c r="A17" s="648" t="s">
        <v>387</v>
      </c>
      <c r="B17" s="657" t="s">
        <v>301</v>
      </c>
      <c r="C17" s="658"/>
      <c r="D17" s="649" t="s">
        <v>1370</v>
      </c>
      <c r="E17" s="650"/>
      <c r="F17" s="650"/>
      <c r="G17" s="650"/>
      <c r="H17" s="14"/>
    </row>
    <row r="18" spans="1:8" s="2" customFormat="1" ht="18" customHeight="1">
      <c r="A18" s="616"/>
      <c r="B18" s="659"/>
      <c r="C18" s="660"/>
      <c r="D18" s="651" t="s">
        <v>328</v>
      </c>
      <c r="E18" s="652"/>
      <c r="F18" s="652"/>
      <c r="G18" s="652"/>
      <c r="H18" s="14"/>
    </row>
    <row r="19" spans="1:8" s="2" customFormat="1" ht="27.75" customHeight="1">
      <c r="A19" s="616"/>
      <c r="B19" s="659"/>
      <c r="C19" s="660"/>
      <c r="D19" s="603" t="s">
        <v>295</v>
      </c>
      <c r="E19" s="605"/>
      <c r="F19" s="635" t="s">
        <v>297</v>
      </c>
      <c r="G19" s="605"/>
      <c r="H19" s="14"/>
    </row>
    <row r="20" spans="1:7" s="14" customFormat="1" ht="27.75" customHeight="1">
      <c r="A20" s="617" t="s">
        <v>6</v>
      </c>
      <c r="B20" s="644" t="s">
        <v>302</v>
      </c>
      <c r="C20" s="645"/>
      <c r="D20" s="533" t="s">
        <v>296</v>
      </c>
      <c r="E20" s="534"/>
      <c r="F20" s="525" t="s">
        <v>53</v>
      </c>
      <c r="G20" s="534"/>
    </row>
    <row r="21" spans="1:8" s="2" customFormat="1" ht="18" customHeight="1">
      <c r="A21" s="617"/>
      <c r="B21" s="81" t="s">
        <v>15</v>
      </c>
      <c r="C21" s="80" t="s">
        <v>16</v>
      </c>
      <c r="D21" s="169" t="s">
        <v>303</v>
      </c>
      <c r="E21" s="80" t="s">
        <v>304</v>
      </c>
      <c r="F21" s="169" t="s">
        <v>303</v>
      </c>
      <c r="G21" s="169" t="s">
        <v>304</v>
      </c>
      <c r="H21" s="14"/>
    </row>
    <row r="22" spans="1:7" s="14" customFormat="1" ht="18" customHeight="1" thickBot="1">
      <c r="A22" s="637"/>
      <c r="B22" s="82" t="s">
        <v>204</v>
      </c>
      <c r="C22" s="83" t="s">
        <v>52</v>
      </c>
      <c r="D22" s="170" t="s">
        <v>300</v>
      </c>
      <c r="E22" s="83" t="s">
        <v>305</v>
      </c>
      <c r="F22" s="170" t="s">
        <v>300</v>
      </c>
      <c r="G22" s="170" t="s">
        <v>305</v>
      </c>
    </row>
    <row r="23" spans="1:8" s="34" customFormat="1" ht="27.75" customHeight="1">
      <c r="A23" s="58" t="s">
        <v>17</v>
      </c>
      <c r="B23" s="84">
        <v>3735</v>
      </c>
      <c r="C23" s="93">
        <v>25938658</v>
      </c>
      <c r="D23" s="93">
        <v>732</v>
      </c>
      <c r="E23" s="93">
        <v>6178500</v>
      </c>
      <c r="F23" s="93">
        <v>1790</v>
      </c>
      <c r="G23" s="93">
        <v>12423000</v>
      </c>
      <c r="H23" s="231"/>
    </row>
    <row r="24" spans="1:8" s="34" customFormat="1" ht="27.75" customHeight="1">
      <c r="A24" s="58" t="s">
        <v>18</v>
      </c>
      <c r="B24" s="84">
        <v>4663</v>
      </c>
      <c r="C24" s="93">
        <v>26928893</v>
      </c>
      <c r="D24" s="93">
        <v>757</v>
      </c>
      <c r="E24" s="93">
        <v>6394000</v>
      </c>
      <c r="F24" s="93">
        <v>2547</v>
      </c>
      <c r="G24" s="93">
        <v>13192339</v>
      </c>
      <c r="H24" s="231"/>
    </row>
    <row r="25" spans="1:8" s="34" customFormat="1" ht="27.75" customHeight="1">
      <c r="A25" s="58" t="s">
        <v>19</v>
      </c>
      <c r="B25" s="84">
        <v>4598</v>
      </c>
      <c r="C25" s="93">
        <v>26840442</v>
      </c>
      <c r="D25" s="93">
        <v>1085</v>
      </c>
      <c r="E25" s="93">
        <v>10797000</v>
      </c>
      <c r="F25" s="93">
        <v>2366</v>
      </c>
      <c r="G25" s="93">
        <v>10642000</v>
      </c>
      <c r="H25" s="231"/>
    </row>
    <row r="26" spans="1:8" s="34" customFormat="1" ht="27.75" customHeight="1">
      <c r="A26" s="58" t="s">
        <v>122</v>
      </c>
      <c r="B26" s="84">
        <v>5154</v>
      </c>
      <c r="C26" s="93">
        <v>35723815</v>
      </c>
      <c r="D26" s="93">
        <v>1165</v>
      </c>
      <c r="E26" s="93">
        <v>12664400</v>
      </c>
      <c r="F26" s="93">
        <v>2670</v>
      </c>
      <c r="G26" s="93">
        <v>14968417</v>
      </c>
      <c r="H26" s="231"/>
    </row>
    <row r="27" spans="1:8" s="34" customFormat="1" ht="27.75" customHeight="1" thickBot="1">
      <c r="A27" s="226" t="s">
        <v>306</v>
      </c>
      <c r="B27" s="96">
        <v>4321</v>
      </c>
      <c r="C27" s="98">
        <v>30852616</v>
      </c>
      <c r="D27" s="98">
        <v>965</v>
      </c>
      <c r="E27" s="98">
        <v>9939870</v>
      </c>
      <c r="F27" s="98">
        <v>2281</v>
      </c>
      <c r="G27" s="98">
        <v>14093270</v>
      </c>
      <c r="H27" s="231"/>
    </row>
    <row r="28" spans="1:8" s="2" customFormat="1" ht="13.5" customHeight="1">
      <c r="A28" s="36" t="s">
        <v>124</v>
      </c>
      <c r="B28" s="17"/>
      <c r="C28" s="17"/>
      <c r="F28" s="17"/>
      <c r="G28" s="17"/>
      <c r="H28" s="14"/>
    </row>
    <row r="29" spans="1:8" ht="13.5" customHeight="1">
      <c r="A29" s="62" t="s">
        <v>125</v>
      </c>
      <c r="H29" s="51"/>
    </row>
  </sheetData>
  <sheetProtection/>
  <mergeCells count="24">
    <mergeCell ref="A20:A22"/>
    <mergeCell ref="B7:D7"/>
    <mergeCell ref="E7:G7"/>
    <mergeCell ref="D19:E19"/>
    <mergeCell ref="D20:E20"/>
    <mergeCell ref="B17:C19"/>
    <mergeCell ref="A8:A10"/>
    <mergeCell ref="F20:G20"/>
    <mergeCell ref="A2:G2"/>
    <mergeCell ref="A3:G3"/>
    <mergeCell ref="A6:A7"/>
    <mergeCell ref="D17:G17"/>
    <mergeCell ref="D18:G18"/>
    <mergeCell ref="F9:G9"/>
    <mergeCell ref="F10:G10"/>
    <mergeCell ref="A17:A19"/>
    <mergeCell ref="B8:D8"/>
    <mergeCell ref="E8:G8"/>
    <mergeCell ref="B6:D6"/>
    <mergeCell ref="E6:G6"/>
    <mergeCell ref="B20:C20"/>
    <mergeCell ref="F19:G19"/>
    <mergeCell ref="C10:D10"/>
    <mergeCell ref="C9:D9"/>
  </mergeCells>
  <printOptions horizontalCentered="1"/>
  <pageMargins left="1.1811023622047245" right="1.1811023622047245" top="1.5748031496062993" bottom="1.5748031496062993" header="0.5118110236220472" footer="0.9055118110236221"/>
  <pageSetup firstPageNumber="369" useFirstPageNumber="1" horizontalDpi="600" verticalDpi="600" orientation="portrait" paperSize="9" r:id="rId1"/>
  <headerFooter alignWithMargins="0">
    <oddFooter>&amp;C&amp;"華康中圓體,標準"&amp;11‧&amp;"Times New Roman,標準"&amp;P&amp;"華康中圓體,標準"‧</oddFooter>
  </headerFooter>
</worksheet>
</file>

<file path=xl/worksheets/sheet18.xml><?xml version="1.0" encoding="utf-8"?>
<worksheet xmlns="http://schemas.openxmlformats.org/spreadsheetml/2006/main" xmlns:r="http://schemas.openxmlformats.org/officeDocument/2006/relationships">
  <dimension ref="A1:O25"/>
  <sheetViews>
    <sheetView showGridLines="0" zoomScale="120" zoomScaleNormal="120" zoomScalePageLayoutView="0" workbookViewId="0" topLeftCell="A1">
      <selection activeCell="A1" sqref="A1"/>
    </sheetView>
  </sheetViews>
  <sheetFormatPr defaultColWidth="9.00390625" defaultRowHeight="16.5"/>
  <cols>
    <col min="1" max="1" width="10.625" style="50" customWidth="1"/>
    <col min="2" max="2" width="11.125" style="50" customWidth="1"/>
    <col min="3" max="7" width="10.625" style="50" customWidth="1"/>
    <col min="8" max="8" width="10.875" style="50" customWidth="1"/>
    <col min="9" max="10" width="9.625" style="50" customWidth="1"/>
    <col min="11" max="11" width="8.625" style="50" customWidth="1"/>
    <col min="12" max="12" width="9.625" style="50" customWidth="1"/>
    <col min="13" max="13" width="8.625" style="50" customWidth="1"/>
    <col min="14" max="14" width="9.625" style="50" customWidth="1"/>
    <col min="15" max="15" width="8.625" style="50" customWidth="1"/>
    <col min="16" max="16384" width="9.00390625" style="50" customWidth="1"/>
  </cols>
  <sheetData>
    <row r="1" spans="1:15" s="2" customFormat="1" ht="18" customHeight="1">
      <c r="A1" s="128" t="s">
        <v>1069</v>
      </c>
      <c r="H1" s="8"/>
      <c r="I1" s="8"/>
      <c r="J1" s="8"/>
      <c r="K1" s="8"/>
      <c r="O1" s="3" t="s">
        <v>44</v>
      </c>
    </row>
    <row r="2" spans="1:15" s="4" customFormat="1" ht="24.75" customHeight="1">
      <c r="A2" s="478" t="s">
        <v>1058</v>
      </c>
      <c r="B2" s="478"/>
      <c r="C2" s="478"/>
      <c r="D2" s="478"/>
      <c r="E2" s="478"/>
      <c r="F2" s="478"/>
      <c r="G2" s="478"/>
      <c r="H2" s="564" t="s">
        <v>1035</v>
      </c>
      <c r="I2" s="478"/>
      <c r="J2" s="478"/>
      <c r="K2" s="478"/>
      <c r="L2" s="478"/>
      <c r="M2" s="478"/>
      <c r="N2" s="478"/>
      <c r="O2" s="478"/>
    </row>
    <row r="3" spans="1:15" s="2" customFormat="1" ht="18" customHeight="1" thickBot="1">
      <c r="A3" s="14"/>
      <c r="B3" s="3"/>
      <c r="C3" s="3"/>
      <c r="D3" s="3"/>
      <c r="E3" s="3"/>
      <c r="G3" s="3" t="s">
        <v>1038</v>
      </c>
      <c r="H3" s="14"/>
      <c r="I3" s="14"/>
      <c r="J3" s="14"/>
      <c r="K3" s="14"/>
      <c r="O3" s="3" t="s">
        <v>294</v>
      </c>
    </row>
    <row r="4" spans="1:15" s="2" customFormat="1" ht="19.5" customHeight="1">
      <c r="A4" s="636" t="s">
        <v>1010</v>
      </c>
      <c r="B4" s="578" t="s">
        <v>1039</v>
      </c>
      <c r="C4" s="579"/>
      <c r="D4" s="579"/>
      <c r="E4" s="579"/>
      <c r="F4" s="579"/>
      <c r="G4" s="585"/>
      <c r="H4" s="578" t="s">
        <v>327</v>
      </c>
      <c r="I4" s="579"/>
      <c r="J4" s="579"/>
      <c r="K4" s="579"/>
      <c r="L4" s="579" t="s">
        <v>1040</v>
      </c>
      <c r="M4" s="579"/>
      <c r="N4" s="579"/>
      <c r="O4" s="585"/>
    </row>
    <row r="5" spans="1:15" s="2" customFormat="1" ht="19.5" customHeight="1">
      <c r="A5" s="617"/>
      <c r="B5" s="589" t="s">
        <v>1041</v>
      </c>
      <c r="C5" s="542"/>
      <c r="D5" s="542"/>
      <c r="E5" s="542" t="s">
        <v>1042</v>
      </c>
      <c r="F5" s="542"/>
      <c r="G5" s="542"/>
      <c r="H5" s="589" t="s">
        <v>1043</v>
      </c>
      <c r="I5" s="542"/>
      <c r="J5" s="542"/>
      <c r="K5" s="542"/>
      <c r="L5" s="566"/>
      <c r="M5" s="566"/>
      <c r="N5" s="566"/>
      <c r="O5" s="586"/>
    </row>
    <row r="6" spans="1:15" s="2" customFormat="1" ht="19.5" customHeight="1">
      <c r="A6" s="617" t="s">
        <v>6</v>
      </c>
      <c r="B6" s="534" t="s">
        <v>312</v>
      </c>
      <c r="C6" s="528"/>
      <c r="D6" s="528"/>
      <c r="E6" s="528" t="s">
        <v>313</v>
      </c>
      <c r="F6" s="528"/>
      <c r="G6" s="528"/>
      <c r="H6" s="534" t="s">
        <v>314</v>
      </c>
      <c r="I6" s="528"/>
      <c r="J6" s="528"/>
      <c r="K6" s="528"/>
      <c r="L6" s="535" t="s">
        <v>315</v>
      </c>
      <c r="M6" s="535"/>
      <c r="N6" s="535"/>
      <c r="O6" s="543"/>
    </row>
    <row r="7" spans="1:15" s="2" customFormat="1" ht="19.5" customHeight="1">
      <c r="A7" s="617"/>
      <c r="B7" s="199" t="s">
        <v>1044</v>
      </c>
      <c r="C7" s="566" t="s">
        <v>1045</v>
      </c>
      <c r="D7" s="566"/>
      <c r="E7" s="279" t="s">
        <v>1044</v>
      </c>
      <c r="F7" s="566" t="s">
        <v>1045</v>
      </c>
      <c r="G7" s="566"/>
      <c r="H7" s="584" t="s">
        <v>1044</v>
      </c>
      <c r="I7" s="566"/>
      <c r="J7" s="566" t="s">
        <v>1045</v>
      </c>
      <c r="K7" s="566"/>
      <c r="L7" s="542" t="s">
        <v>1044</v>
      </c>
      <c r="M7" s="542"/>
      <c r="N7" s="542" t="s">
        <v>1045</v>
      </c>
      <c r="O7" s="588"/>
    </row>
    <row r="8" spans="1:15" s="2" customFormat="1" ht="19.5" customHeight="1" thickBot="1">
      <c r="A8" s="637"/>
      <c r="B8" s="26" t="s">
        <v>1059</v>
      </c>
      <c r="C8" s="570" t="s">
        <v>319</v>
      </c>
      <c r="D8" s="570"/>
      <c r="E8" s="25" t="s">
        <v>1059</v>
      </c>
      <c r="F8" s="570" t="s">
        <v>319</v>
      </c>
      <c r="G8" s="570"/>
      <c r="H8" s="661" t="s">
        <v>318</v>
      </c>
      <c r="I8" s="570"/>
      <c r="J8" s="570" t="s">
        <v>319</v>
      </c>
      <c r="K8" s="570"/>
      <c r="L8" s="570" t="s">
        <v>318</v>
      </c>
      <c r="M8" s="570"/>
      <c r="N8" s="570" t="s">
        <v>319</v>
      </c>
      <c r="O8" s="662"/>
    </row>
    <row r="9" spans="1:15" s="2" customFormat="1" ht="33" customHeight="1">
      <c r="A9" s="278" t="s">
        <v>1046</v>
      </c>
      <c r="B9" s="93">
        <v>384</v>
      </c>
      <c r="D9" s="93">
        <v>3462665</v>
      </c>
      <c r="E9" s="93">
        <v>734</v>
      </c>
      <c r="G9" s="93">
        <v>9282630</v>
      </c>
      <c r="H9" s="14"/>
      <c r="I9" s="17" t="s">
        <v>58</v>
      </c>
      <c r="J9" s="14"/>
      <c r="K9" s="17" t="s">
        <v>58</v>
      </c>
      <c r="L9" s="93"/>
      <c r="M9" s="93">
        <v>2416</v>
      </c>
      <c r="O9" s="93">
        <v>7995000</v>
      </c>
    </row>
    <row r="10" spans="1:15" s="2" customFormat="1" ht="33" customHeight="1">
      <c r="A10" s="278" t="s">
        <v>1047</v>
      </c>
      <c r="B10" s="93">
        <v>645</v>
      </c>
      <c r="D10" s="93">
        <v>9235000</v>
      </c>
      <c r="E10" s="93">
        <v>1265</v>
      </c>
      <c r="G10" s="93">
        <v>16911500</v>
      </c>
      <c r="H10" s="14"/>
      <c r="I10" s="17" t="s">
        <v>58</v>
      </c>
      <c r="J10" s="14"/>
      <c r="K10" s="17" t="s">
        <v>58</v>
      </c>
      <c r="L10" s="93"/>
      <c r="M10" s="93">
        <v>13</v>
      </c>
      <c r="O10" s="93">
        <v>129000</v>
      </c>
    </row>
    <row r="11" spans="1:15" s="2" customFormat="1" ht="33" customHeight="1">
      <c r="A11" s="359" t="s">
        <v>1048</v>
      </c>
      <c r="B11" s="107">
        <v>615</v>
      </c>
      <c r="D11" s="107">
        <v>8872000</v>
      </c>
      <c r="E11" s="107">
        <v>1752</v>
      </c>
      <c r="G11" s="107">
        <v>23377605</v>
      </c>
      <c r="H11" s="14"/>
      <c r="I11" s="106" t="s">
        <v>58</v>
      </c>
      <c r="J11" s="14"/>
      <c r="K11" s="106" t="s">
        <v>58</v>
      </c>
      <c r="L11" s="107"/>
      <c r="M11" s="107">
        <v>74</v>
      </c>
      <c r="O11" s="107">
        <v>680000</v>
      </c>
    </row>
    <row r="12" spans="1:15" s="2" customFormat="1" ht="33" customHeight="1">
      <c r="A12" s="359" t="s">
        <v>1049</v>
      </c>
      <c r="B12" s="93">
        <v>545</v>
      </c>
      <c r="D12" s="93">
        <v>5851000</v>
      </c>
      <c r="E12" s="93">
        <v>1965</v>
      </c>
      <c r="G12" s="93">
        <v>20339500</v>
      </c>
      <c r="H12" s="14"/>
      <c r="I12" s="17" t="s">
        <v>58</v>
      </c>
      <c r="J12" s="14"/>
      <c r="K12" s="17" t="s">
        <v>58</v>
      </c>
      <c r="L12" s="93"/>
      <c r="M12" s="93">
        <v>10</v>
      </c>
      <c r="O12" s="93">
        <v>74000</v>
      </c>
    </row>
    <row r="13" spans="1:15" s="2" customFormat="1" ht="33" customHeight="1" thickBot="1">
      <c r="A13" s="360" t="s">
        <v>1050</v>
      </c>
      <c r="B13" s="108">
        <v>949</v>
      </c>
      <c r="C13" s="10"/>
      <c r="D13" s="108">
        <v>7955455</v>
      </c>
      <c r="E13" s="108">
        <v>1964</v>
      </c>
      <c r="F13" s="10"/>
      <c r="G13" s="108">
        <v>14273900</v>
      </c>
      <c r="H13" s="10"/>
      <c r="I13" s="224" t="s">
        <v>58</v>
      </c>
      <c r="J13" s="10"/>
      <c r="K13" s="224" t="s">
        <v>58</v>
      </c>
      <c r="L13" s="108"/>
      <c r="M13" s="108">
        <v>44</v>
      </c>
      <c r="N13" s="10"/>
      <c r="O13" s="108">
        <v>367000</v>
      </c>
    </row>
    <row r="14" spans="1:13" s="2" customFormat="1" ht="24.75" customHeight="1" thickBot="1">
      <c r="A14" s="14"/>
      <c r="B14" s="3"/>
      <c r="C14" s="3"/>
      <c r="D14" s="3"/>
      <c r="E14" s="3"/>
      <c r="H14" s="14"/>
      <c r="I14" s="14"/>
      <c r="J14" s="14"/>
      <c r="K14" s="14"/>
      <c r="M14" s="3"/>
    </row>
    <row r="15" spans="1:15" s="2" customFormat="1" ht="19.5" customHeight="1">
      <c r="A15" s="636" t="s">
        <v>1010</v>
      </c>
      <c r="B15" s="630" t="s">
        <v>1371</v>
      </c>
      <c r="C15" s="630"/>
      <c r="D15" s="630"/>
      <c r="E15" s="630"/>
      <c r="F15" s="630"/>
      <c r="G15" s="630"/>
      <c r="H15" s="630" t="s">
        <v>329</v>
      </c>
      <c r="I15" s="630"/>
      <c r="J15" s="630"/>
      <c r="K15" s="631"/>
      <c r="L15" s="541" t="s">
        <v>1051</v>
      </c>
      <c r="M15" s="577"/>
      <c r="N15" s="663" t="s">
        <v>1052</v>
      </c>
      <c r="O15" s="577"/>
    </row>
    <row r="16" spans="1:15" s="2" customFormat="1" ht="31.5" customHeight="1">
      <c r="A16" s="617"/>
      <c r="B16" s="548" t="s">
        <v>1053</v>
      </c>
      <c r="C16" s="589"/>
      <c r="D16" s="548" t="s">
        <v>1054</v>
      </c>
      <c r="E16" s="589"/>
      <c r="F16" s="588" t="s">
        <v>1055</v>
      </c>
      <c r="G16" s="589"/>
      <c r="H16" s="583" t="s">
        <v>1056</v>
      </c>
      <c r="I16" s="584"/>
      <c r="J16" s="586" t="s">
        <v>1057</v>
      </c>
      <c r="K16" s="584"/>
      <c r="L16" s="586"/>
      <c r="M16" s="583"/>
      <c r="N16" s="664"/>
      <c r="O16" s="583"/>
    </row>
    <row r="17" spans="1:15" s="14" customFormat="1" ht="31.5" customHeight="1">
      <c r="A17" s="617" t="s">
        <v>6</v>
      </c>
      <c r="B17" s="533" t="s">
        <v>1061</v>
      </c>
      <c r="C17" s="534"/>
      <c r="D17" s="533" t="s">
        <v>1062</v>
      </c>
      <c r="E17" s="534"/>
      <c r="F17" s="525" t="s">
        <v>1063</v>
      </c>
      <c r="G17" s="534"/>
      <c r="H17" s="533" t="s">
        <v>1060</v>
      </c>
      <c r="I17" s="534"/>
      <c r="J17" s="525" t="s">
        <v>330</v>
      </c>
      <c r="K17" s="534"/>
      <c r="L17" s="525" t="s">
        <v>298</v>
      </c>
      <c r="M17" s="587"/>
      <c r="N17" s="665" t="s">
        <v>299</v>
      </c>
      <c r="O17" s="587"/>
    </row>
    <row r="18" spans="1:15" s="2" customFormat="1" ht="19.5" customHeight="1">
      <c r="A18" s="617"/>
      <c r="B18" s="280" t="s">
        <v>1036</v>
      </c>
      <c r="C18" s="351" t="s">
        <v>1037</v>
      </c>
      <c r="D18" s="339" t="s">
        <v>1036</v>
      </c>
      <c r="E18" s="351" t="s">
        <v>1037</v>
      </c>
      <c r="F18" s="339" t="s">
        <v>1036</v>
      </c>
      <c r="G18" s="339" t="s">
        <v>1037</v>
      </c>
      <c r="H18" s="280" t="s">
        <v>1036</v>
      </c>
      <c r="I18" s="351" t="s">
        <v>1037</v>
      </c>
      <c r="J18" s="339" t="s">
        <v>1036</v>
      </c>
      <c r="K18" s="351" t="s">
        <v>1037</v>
      </c>
      <c r="L18" s="339" t="s">
        <v>1036</v>
      </c>
      <c r="M18" s="351" t="s">
        <v>1037</v>
      </c>
      <c r="N18" s="361" t="s">
        <v>1036</v>
      </c>
      <c r="O18" s="351" t="s">
        <v>1037</v>
      </c>
    </row>
    <row r="19" spans="1:15" s="14" customFormat="1" ht="19.5" customHeight="1" thickBot="1">
      <c r="A19" s="637"/>
      <c r="B19" s="358" t="s">
        <v>300</v>
      </c>
      <c r="C19" s="61" t="s">
        <v>305</v>
      </c>
      <c r="D19" s="33" t="s">
        <v>300</v>
      </c>
      <c r="E19" s="61" t="s">
        <v>305</v>
      </c>
      <c r="F19" s="33" t="s">
        <v>300</v>
      </c>
      <c r="G19" s="33" t="s">
        <v>305</v>
      </c>
      <c r="H19" s="358" t="s">
        <v>300</v>
      </c>
      <c r="I19" s="61" t="s">
        <v>305</v>
      </c>
      <c r="J19" s="33" t="s">
        <v>300</v>
      </c>
      <c r="K19" s="61" t="s">
        <v>305</v>
      </c>
      <c r="L19" s="33" t="s">
        <v>300</v>
      </c>
      <c r="M19" s="61" t="s">
        <v>305</v>
      </c>
      <c r="N19" s="362" t="s">
        <v>300</v>
      </c>
      <c r="O19" s="61" t="s">
        <v>305</v>
      </c>
    </row>
    <row r="20" spans="1:15" s="34" customFormat="1" ht="33" customHeight="1">
      <c r="A20" s="359" t="s">
        <v>1064</v>
      </c>
      <c r="B20" s="93">
        <v>605</v>
      </c>
      <c r="C20" s="93">
        <v>4149500</v>
      </c>
      <c r="D20" s="93">
        <v>184</v>
      </c>
      <c r="E20" s="93">
        <v>1372000</v>
      </c>
      <c r="F20" s="93">
        <v>48</v>
      </c>
      <c r="G20" s="93">
        <v>395000</v>
      </c>
      <c r="H20" s="93">
        <v>147</v>
      </c>
      <c r="I20" s="93">
        <v>47658</v>
      </c>
      <c r="J20" s="106" t="s">
        <v>265</v>
      </c>
      <c r="K20" s="106" t="s">
        <v>265</v>
      </c>
      <c r="L20" s="107">
        <v>229</v>
      </c>
      <c r="M20" s="271">
        <v>1373000</v>
      </c>
      <c r="N20" s="272" t="s">
        <v>265</v>
      </c>
      <c r="O20" s="106" t="s">
        <v>265</v>
      </c>
    </row>
    <row r="21" spans="1:15" s="34" customFormat="1" ht="33" customHeight="1">
      <c r="A21" s="359" t="s">
        <v>1065</v>
      </c>
      <c r="B21" s="93">
        <v>726</v>
      </c>
      <c r="C21" s="93">
        <v>4237200</v>
      </c>
      <c r="D21" s="106" t="s">
        <v>265</v>
      </c>
      <c r="E21" s="106" t="s">
        <v>265</v>
      </c>
      <c r="F21" s="93">
        <v>254</v>
      </c>
      <c r="G21" s="93">
        <v>1554000</v>
      </c>
      <c r="H21" s="93">
        <v>108</v>
      </c>
      <c r="I21" s="93">
        <v>32854</v>
      </c>
      <c r="J21" s="106" t="s">
        <v>265</v>
      </c>
      <c r="K21" s="106" t="s">
        <v>265</v>
      </c>
      <c r="L21" s="107">
        <v>271</v>
      </c>
      <c r="M21" s="107">
        <v>1518500</v>
      </c>
      <c r="N21" s="106" t="s">
        <v>265</v>
      </c>
      <c r="O21" s="106" t="s">
        <v>265</v>
      </c>
    </row>
    <row r="22" spans="1:15" s="34" customFormat="1" ht="33" customHeight="1">
      <c r="A22" s="359" t="s">
        <v>1066</v>
      </c>
      <c r="B22" s="93">
        <v>336</v>
      </c>
      <c r="C22" s="93">
        <v>1515000</v>
      </c>
      <c r="D22" s="93">
        <v>1</v>
      </c>
      <c r="E22" s="93">
        <v>3000</v>
      </c>
      <c r="F22" s="93">
        <v>287</v>
      </c>
      <c r="G22" s="93">
        <v>1560000</v>
      </c>
      <c r="H22" s="93">
        <v>175</v>
      </c>
      <c r="I22" s="93">
        <v>50442</v>
      </c>
      <c r="J22" s="106" t="s">
        <v>265</v>
      </c>
      <c r="K22" s="106" t="s">
        <v>265</v>
      </c>
      <c r="L22" s="107">
        <v>348</v>
      </c>
      <c r="M22" s="107">
        <v>2273000</v>
      </c>
      <c r="N22" s="106" t="s">
        <v>265</v>
      </c>
      <c r="O22" s="106" t="s">
        <v>265</v>
      </c>
    </row>
    <row r="23" spans="1:15" s="34" customFormat="1" ht="33" customHeight="1">
      <c r="A23" s="359" t="s">
        <v>1067</v>
      </c>
      <c r="B23" s="93">
        <v>382</v>
      </c>
      <c r="C23" s="93">
        <v>2126000</v>
      </c>
      <c r="D23" s="93">
        <v>16</v>
      </c>
      <c r="E23" s="93">
        <v>82000</v>
      </c>
      <c r="F23" s="93">
        <v>415</v>
      </c>
      <c r="G23" s="93">
        <v>3323795</v>
      </c>
      <c r="H23" s="93">
        <v>176</v>
      </c>
      <c r="I23" s="93">
        <v>41203</v>
      </c>
      <c r="J23" s="106" t="s">
        <v>265</v>
      </c>
      <c r="K23" s="106" t="s">
        <v>265</v>
      </c>
      <c r="L23" s="107">
        <v>330</v>
      </c>
      <c r="M23" s="107">
        <v>2518000</v>
      </c>
      <c r="N23" s="106" t="s">
        <v>265</v>
      </c>
      <c r="O23" s="106" t="s">
        <v>265</v>
      </c>
    </row>
    <row r="24" spans="1:15" s="34" customFormat="1" ht="33" customHeight="1" thickBot="1">
      <c r="A24" s="360" t="s">
        <v>1068</v>
      </c>
      <c r="B24" s="98">
        <v>262</v>
      </c>
      <c r="C24" s="98">
        <v>1721000</v>
      </c>
      <c r="D24" s="98">
        <v>1</v>
      </c>
      <c r="E24" s="98">
        <v>5000</v>
      </c>
      <c r="F24" s="98">
        <v>375</v>
      </c>
      <c r="G24" s="98">
        <v>2827860</v>
      </c>
      <c r="H24" s="98">
        <v>144</v>
      </c>
      <c r="I24" s="98">
        <v>38116</v>
      </c>
      <c r="J24" s="224" t="s">
        <v>265</v>
      </c>
      <c r="K24" s="224" t="s">
        <v>265</v>
      </c>
      <c r="L24" s="108">
        <v>293</v>
      </c>
      <c r="M24" s="108">
        <v>2227500</v>
      </c>
      <c r="N24" s="224" t="s">
        <v>265</v>
      </c>
      <c r="O24" s="224" t="s">
        <v>265</v>
      </c>
    </row>
    <row r="25" ht="12.75">
      <c r="A25" s="9"/>
    </row>
  </sheetData>
  <sheetProtection/>
  <mergeCells count="44">
    <mergeCell ref="H2:O2"/>
    <mergeCell ref="A2:G2"/>
    <mergeCell ref="B15:G15"/>
    <mergeCell ref="H15:K15"/>
    <mergeCell ref="J16:K16"/>
    <mergeCell ref="B17:C17"/>
    <mergeCell ref="B16:C16"/>
    <mergeCell ref="D16:E16"/>
    <mergeCell ref="F16:G16"/>
    <mergeCell ref="H16:I16"/>
    <mergeCell ref="A15:A16"/>
    <mergeCell ref="A17:A19"/>
    <mergeCell ref="L15:M16"/>
    <mergeCell ref="N15:O16"/>
    <mergeCell ref="D17:E17"/>
    <mergeCell ref="F17:G17"/>
    <mergeCell ref="H17:I17"/>
    <mergeCell ref="J17:K17"/>
    <mergeCell ref="L17:M17"/>
    <mergeCell ref="N17:O17"/>
    <mergeCell ref="J8:K8"/>
    <mergeCell ref="L8:M8"/>
    <mergeCell ref="N8:O8"/>
    <mergeCell ref="L6:O6"/>
    <mergeCell ref="F7:G7"/>
    <mergeCell ref="L7:M7"/>
    <mergeCell ref="N7:O7"/>
    <mergeCell ref="L4:O5"/>
    <mergeCell ref="B5:D5"/>
    <mergeCell ref="C7:D7"/>
    <mergeCell ref="A6:A8"/>
    <mergeCell ref="B6:D6"/>
    <mergeCell ref="E6:G6"/>
    <mergeCell ref="H6:K6"/>
    <mergeCell ref="C8:D8"/>
    <mergeCell ref="F8:G8"/>
    <mergeCell ref="H8:I8"/>
    <mergeCell ref="A4:A5"/>
    <mergeCell ref="B4:G4"/>
    <mergeCell ref="H4:K4"/>
    <mergeCell ref="H7:I7"/>
    <mergeCell ref="J7:K7"/>
    <mergeCell ref="E5:G5"/>
    <mergeCell ref="H5:K5"/>
  </mergeCells>
  <printOptions horizontalCentered="1"/>
  <pageMargins left="1.1811023622047245" right="1.1811023622047245" top="1.5748031496062993" bottom="1.5748031496062993" header="0.5118110236220472" footer="0.9055118110236221"/>
  <pageSetup firstPageNumber="370" useFirstPageNumber="1" horizontalDpi="600" verticalDpi="600" orientation="portrait" paperSize="9" r:id="rId1"/>
  <headerFooter alignWithMargins="0">
    <oddFooter>&amp;C&amp;"華康中圓體,標準"&amp;11‧&amp;"Times New Roman,標準"&amp;P&amp;"華康中圓體,標準"‧</oddFooter>
  </headerFooter>
</worksheet>
</file>

<file path=xl/worksheets/sheet19.xml><?xml version="1.0" encoding="utf-8"?>
<worksheet xmlns="http://schemas.openxmlformats.org/spreadsheetml/2006/main" xmlns:r="http://schemas.openxmlformats.org/officeDocument/2006/relationships">
  <dimension ref="A1:M19"/>
  <sheetViews>
    <sheetView showGridLines="0" zoomScale="120" zoomScaleNormal="120" zoomScalePageLayoutView="0" workbookViewId="0" topLeftCell="A1">
      <selection activeCell="A1" sqref="A1"/>
    </sheetView>
  </sheetViews>
  <sheetFormatPr defaultColWidth="9.00390625" defaultRowHeight="16.5"/>
  <cols>
    <col min="1" max="2" width="12.625" style="167" customWidth="1"/>
    <col min="3" max="3" width="11.125" style="167" customWidth="1"/>
    <col min="4" max="4" width="16.125" style="167" customWidth="1"/>
    <col min="5" max="6" width="11.125" style="167" customWidth="1"/>
    <col min="7" max="8" width="10.625" style="167" customWidth="1"/>
    <col min="9" max="9" width="9.125" style="167" customWidth="1"/>
    <col min="10" max="10" width="12.125" style="167" customWidth="1"/>
    <col min="11" max="11" width="10.125" style="167" customWidth="1"/>
    <col min="12" max="12" width="11.625" style="167" customWidth="1"/>
    <col min="13" max="13" width="10.625" style="167" customWidth="1"/>
    <col min="14" max="16384" width="9.00390625" style="167" customWidth="1"/>
  </cols>
  <sheetData>
    <row r="1" spans="1:13" s="152" customFormat="1" ht="18" customHeight="1">
      <c r="A1" s="317" t="s">
        <v>526</v>
      </c>
      <c r="B1" s="171"/>
      <c r="M1" s="3" t="s">
        <v>44</v>
      </c>
    </row>
    <row r="2" spans="1:13" s="363" customFormat="1" ht="24.75" customHeight="1">
      <c r="A2" s="503" t="s">
        <v>1097</v>
      </c>
      <c r="B2" s="503"/>
      <c r="C2" s="503"/>
      <c r="D2" s="503"/>
      <c r="E2" s="503"/>
      <c r="F2" s="503"/>
      <c r="G2" s="503" t="s">
        <v>389</v>
      </c>
      <c r="H2" s="503"/>
      <c r="I2" s="503"/>
      <c r="J2" s="503"/>
      <c r="K2" s="503"/>
      <c r="L2" s="503"/>
      <c r="M2" s="503"/>
    </row>
    <row r="3" spans="1:13" s="152" customFormat="1" ht="15" customHeight="1" thickBot="1">
      <c r="A3" s="364"/>
      <c r="B3" s="364"/>
      <c r="C3" s="364"/>
      <c r="D3" s="364"/>
      <c r="E3" s="364"/>
      <c r="F3" s="171"/>
      <c r="G3" s="171"/>
      <c r="M3" s="336"/>
    </row>
    <row r="4" spans="1:13" s="152" customFormat="1" ht="24.75" customHeight="1">
      <c r="A4" s="666" t="s">
        <v>1082</v>
      </c>
      <c r="B4" s="668" t="s">
        <v>1083</v>
      </c>
      <c r="C4" s="675" t="s">
        <v>1084</v>
      </c>
      <c r="D4" s="676"/>
      <c r="E4" s="678" t="s">
        <v>1411</v>
      </c>
      <c r="F4" s="679"/>
      <c r="G4" s="679" t="s">
        <v>335</v>
      </c>
      <c r="H4" s="679"/>
      <c r="I4" s="680"/>
      <c r="J4" s="672" t="s">
        <v>1085</v>
      </c>
      <c r="K4" s="677"/>
      <c r="L4" s="670" t="s">
        <v>1086</v>
      </c>
      <c r="M4" s="672" t="s">
        <v>1087</v>
      </c>
    </row>
    <row r="5" spans="1:13" s="152" customFormat="1" ht="31.5" customHeight="1">
      <c r="A5" s="667"/>
      <c r="B5" s="669"/>
      <c r="C5" s="365" t="s">
        <v>1088</v>
      </c>
      <c r="D5" s="365" t="s">
        <v>1089</v>
      </c>
      <c r="E5" s="365" t="s">
        <v>1090</v>
      </c>
      <c r="F5" s="366" t="s">
        <v>1091</v>
      </c>
      <c r="G5" s="367" t="s">
        <v>1092</v>
      </c>
      <c r="H5" s="367" t="s">
        <v>1093</v>
      </c>
      <c r="I5" s="366" t="s">
        <v>1094</v>
      </c>
      <c r="J5" s="368" t="s">
        <v>1095</v>
      </c>
      <c r="K5" s="368" t="s">
        <v>1096</v>
      </c>
      <c r="L5" s="671"/>
      <c r="M5" s="673"/>
    </row>
    <row r="6" spans="1:13" s="152" customFormat="1" ht="45" customHeight="1" thickBot="1">
      <c r="A6" s="369" t="s">
        <v>20</v>
      </c>
      <c r="B6" s="370" t="s">
        <v>1071</v>
      </c>
      <c r="C6" s="371" t="s">
        <v>331</v>
      </c>
      <c r="D6" s="371" t="s">
        <v>1072</v>
      </c>
      <c r="E6" s="371" t="s">
        <v>21</v>
      </c>
      <c r="F6" s="371" t="s">
        <v>22</v>
      </c>
      <c r="G6" s="372" t="s">
        <v>332</v>
      </c>
      <c r="H6" s="372" t="s">
        <v>333</v>
      </c>
      <c r="I6" s="371" t="s">
        <v>1</v>
      </c>
      <c r="J6" s="371" t="s">
        <v>1073</v>
      </c>
      <c r="K6" s="373" t="s">
        <v>1074</v>
      </c>
      <c r="L6" s="373" t="s">
        <v>390</v>
      </c>
      <c r="M6" s="373" t="s">
        <v>334</v>
      </c>
    </row>
    <row r="7" spans="1:13" s="364" customFormat="1" ht="43.5" customHeight="1">
      <c r="A7" s="374" t="s">
        <v>1046</v>
      </c>
      <c r="B7" s="375">
        <v>36</v>
      </c>
      <c r="C7" s="70" t="s">
        <v>11</v>
      </c>
      <c r="D7" s="100">
        <v>6430</v>
      </c>
      <c r="E7" s="100">
        <f aca="true" t="shared" si="0" ref="E7:E16">SUM(F7:I7)</f>
        <v>8</v>
      </c>
      <c r="F7" s="100">
        <v>8</v>
      </c>
      <c r="G7" s="100" t="s">
        <v>58</v>
      </c>
      <c r="H7" s="100" t="s">
        <v>58</v>
      </c>
      <c r="I7" s="100" t="s">
        <v>58</v>
      </c>
      <c r="J7" s="100">
        <v>68</v>
      </c>
      <c r="K7" s="100">
        <v>205</v>
      </c>
      <c r="L7" s="100">
        <v>2129</v>
      </c>
      <c r="M7" s="100">
        <v>32916</v>
      </c>
    </row>
    <row r="8" spans="1:13" s="152" customFormat="1" ht="43.5" customHeight="1">
      <c r="A8" s="374" t="s">
        <v>1047</v>
      </c>
      <c r="B8" s="375">
        <v>82</v>
      </c>
      <c r="C8" s="70" t="s">
        <v>11</v>
      </c>
      <c r="D8" s="100" t="s">
        <v>58</v>
      </c>
      <c r="E8" s="100">
        <f t="shared" si="0"/>
        <v>8</v>
      </c>
      <c r="F8" s="100">
        <v>8</v>
      </c>
      <c r="G8" s="100" t="s">
        <v>58</v>
      </c>
      <c r="H8" s="100" t="s">
        <v>58</v>
      </c>
      <c r="I8" s="100" t="s">
        <v>58</v>
      </c>
      <c r="J8" s="100">
        <v>19</v>
      </c>
      <c r="K8" s="100">
        <v>65</v>
      </c>
      <c r="L8" s="100">
        <v>102</v>
      </c>
      <c r="M8" s="100">
        <v>4375</v>
      </c>
    </row>
    <row r="9" spans="1:13" s="364" customFormat="1" ht="43.5" customHeight="1">
      <c r="A9" s="374" t="s">
        <v>1076</v>
      </c>
      <c r="B9" s="375">
        <v>74</v>
      </c>
      <c r="C9" s="70" t="s">
        <v>11</v>
      </c>
      <c r="D9" s="100" t="s">
        <v>58</v>
      </c>
      <c r="E9" s="100">
        <f t="shared" si="0"/>
        <v>22</v>
      </c>
      <c r="F9" s="100">
        <v>22</v>
      </c>
      <c r="G9" s="100" t="s">
        <v>58</v>
      </c>
      <c r="H9" s="100" t="s">
        <v>58</v>
      </c>
      <c r="I9" s="100" t="s">
        <v>58</v>
      </c>
      <c r="J9" s="100">
        <v>2</v>
      </c>
      <c r="K9" s="100">
        <v>5</v>
      </c>
      <c r="L9" s="100">
        <v>201</v>
      </c>
      <c r="M9" s="100">
        <v>4910</v>
      </c>
    </row>
    <row r="10" spans="1:13" s="364" customFormat="1" ht="43.5" customHeight="1">
      <c r="A10" s="374" t="s">
        <v>1077</v>
      </c>
      <c r="B10" s="375">
        <v>74</v>
      </c>
      <c r="C10" s="70" t="s">
        <v>11</v>
      </c>
      <c r="D10" s="100" t="s">
        <v>58</v>
      </c>
      <c r="E10" s="100">
        <f t="shared" si="0"/>
        <v>10</v>
      </c>
      <c r="F10" s="100">
        <v>10</v>
      </c>
      <c r="G10" s="100" t="s">
        <v>58</v>
      </c>
      <c r="H10" s="100" t="s">
        <v>58</v>
      </c>
      <c r="I10" s="100" t="s">
        <v>58</v>
      </c>
      <c r="J10" s="100">
        <v>29</v>
      </c>
      <c r="K10" s="100">
        <v>74</v>
      </c>
      <c r="L10" s="100">
        <v>214</v>
      </c>
      <c r="M10" s="100">
        <v>5635</v>
      </c>
    </row>
    <row r="11" spans="1:13" s="364" customFormat="1" ht="43.5" customHeight="1">
      <c r="A11" s="374" t="s">
        <v>1078</v>
      </c>
      <c r="B11" s="375">
        <v>71</v>
      </c>
      <c r="C11" s="70" t="s">
        <v>11</v>
      </c>
      <c r="D11" s="100" t="s">
        <v>58</v>
      </c>
      <c r="E11" s="100">
        <f t="shared" si="0"/>
        <v>15</v>
      </c>
      <c r="F11" s="100">
        <v>15</v>
      </c>
      <c r="G11" s="100" t="s">
        <v>58</v>
      </c>
      <c r="H11" s="100" t="s">
        <v>58</v>
      </c>
      <c r="I11" s="100" t="s">
        <v>58</v>
      </c>
      <c r="J11" s="100">
        <v>10</v>
      </c>
      <c r="K11" s="100">
        <v>43</v>
      </c>
      <c r="L11" s="100">
        <v>97</v>
      </c>
      <c r="M11" s="100">
        <v>4955</v>
      </c>
    </row>
    <row r="12" spans="1:13" s="152" customFormat="1" ht="43.5" customHeight="1">
      <c r="A12" s="374" t="s">
        <v>1079</v>
      </c>
      <c r="B12" s="375">
        <v>65</v>
      </c>
      <c r="C12" s="70" t="s">
        <v>11</v>
      </c>
      <c r="D12" s="100" t="s">
        <v>58</v>
      </c>
      <c r="E12" s="100">
        <f t="shared" si="0"/>
        <v>4</v>
      </c>
      <c r="F12" s="100">
        <v>4</v>
      </c>
      <c r="G12" s="100" t="s">
        <v>58</v>
      </c>
      <c r="H12" s="100" t="s">
        <v>58</v>
      </c>
      <c r="I12" s="100" t="s">
        <v>58</v>
      </c>
      <c r="J12" s="100">
        <v>4</v>
      </c>
      <c r="K12" s="100">
        <v>9</v>
      </c>
      <c r="L12" s="100">
        <v>66</v>
      </c>
      <c r="M12" s="100">
        <v>2325</v>
      </c>
    </row>
    <row r="13" spans="1:13" s="152" customFormat="1" ht="43.5" customHeight="1">
      <c r="A13" s="374" t="s">
        <v>898</v>
      </c>
      <c r="B13" s="375">
        <v>54</v>
      </c>
      <c r="C13" s="70" t="s">
        <v>11</v>
      </c>
      <c r="D13" s="100" t="s">
        <v>58</v>
      </c>
      <c r="E13" s="100">
        <f t="shared" si="0"/>
        <v>2</v>
      </c>
      <c r="F13" s="100">
        <v>2</v>
      </c>
      <c r="G13" s="100" t="s">
        <v>58</v>
      </c>
      <c r="H13" s="100" t="s">
        <v>58</v>
      </c>
      <c r="I13" s="100" t="s">
        <v>58</v>
      </c>
      <c r="J13" s="100">
        <v>1</v>
      </c>
      <c r="K13" s="100">
        <v>3</v>
      </c>
      <c r="L13" s="100">
        <v>174</v>
      </c>
      <c r="M13" s="100">
        <v>2620</v>
      </c>
    </row>
    <row r="14" spans="1:13" s="152" customFormat="1" ht="43.5" customHeight="1">
      <c r="A14" s="374" t="s">
        <v>899</v>
      </c>
      <c r="B14" s="375">
        <v>71</v>
      </c>
      <c r="C14" s="70" t="s">
        <v>11</v>
      </c>
      <c r="D14" s="100" t="s">
        <v>58</v>
      </c>
      <c r="E14" s="100">
        <f t="shared" si="0"/>
        <v>7</v>
      </c>
      <c r="F14" s="100">
        <v>7</v>
      </c>
      <c r="G14" s="100" t="s">
        <v>58</v>
      </c>
      <c r="H14" s="100" t="s">
        <v>58</v>
      </c>
      <c r="I14" s="100" t="s">
        <v>58</v>
      </c>
      <c r="J14" s="100">
        <v>3</v>
      </c>
      <c r="K14" s="100">
        <v>7</v>
      </c>
      <c r="L14" s="100">
        <v>137</v>
      </c>
      <c r="M14" s="100">
        <v>3435</v>
      </c>
    </row>
    <row r="15" spans="1:13" s="152" customFormat="1" ht="43.5" customHeight="1">
      <c r="A15" s="374" t="s">
        <v>900</v>
      </c>
      <c r="B15" s="375">
        <v>89</v>
      </c>
      <c r="C15" s="100">
        <v>26</v>
      </c>
      <c r="D15" s="100">
        <v>404</v>
      </c>
      <c r="E15" s="100">
        <f>SUM(F15:I15)</f>
        <v>14</v>
      </c>
      <c r="F15" s="100">
        <v>14</v>
      </c>
      <c r="G15" s="100" t="s">
        <v>58</v>
      </c>
      <c r="H15" s="100" t="s">
        <v>58</v>
      </c>
      <c r="I15" s="100" t="s">
        <v>58</v>
      </c>
      <c r="J15" s="100">
        <v>20</v>
      </c>
      <c r="K15" s="100">
        <v>63</v>
      </c>
      <c r="L15" s="100">
        <v>4367</v>
      </c>
      <c r="M15" s="100">
        <v>56094</v>
      </c>
    </row>
    <row r="16" spans="1:13" s="152" customFormat="1" ht="43.5" customHeight="1" thickBot="1">
      <c r="A16" s="376" t="s">
        <v>901</v>
      </c>
      <c r="B16" s="377">
        <v>47</v>
      </c>
      <c r="C16" s="104">
        <v>13</v>
      </c>
      <c r="D16" s="104">
        <v>317</v>
      </c>
      <c r="E16" s="104">
        <f t="shared" si="0"/>
        <v>2</v>
      </c>
      <c r="F16" s="104">
        <v>2</v>
      </c>
      <c r="G16" s="104" t="s">
        <v>58</v>
      </c>
      <c r="H16" s="104" t="s">
        <v>58</v>
      </c>
      <c r="I16" s="104" t="s">
        <v>58</v>
      </c>
      <c r="J16" s="104">
        <v>47</v>
      </c>
      <c r="K16" s="104">
        <v>122</v>
      </c>
      <c r="L16" s="104">
        <v>210</v>
      </c>
      <c r="M16" s="104">
        <v>4585</v>
      </c>
    </row>
    <row r="17" spans="1:13" s="152" customFormat="1" ht="15" customHeight="1">
      <c r="A17" s="378" t="s">
        <v>667</v>
      </c>
      <c r="B17" s="378"/>
      <c r="C17" s="378"/>
      <c r="D17" s="378"/>
      <c r="E17" s="378"/>
      <c r="F17" s="378"/>
      <c r="G17" s="62" t="s">
        <v>125</v>
      </c>
      <c r="H17" s="378"/>
      <c r="I17" s="378"/>
      <c r="J17" s="378"/>
      <c r="K17" s="378"/>
      <c r="L17" s="378"/>
      <c r="M17" s="378"/>
    </row>
    <row r="18" spans="1:13" s="364" customFormat="1" ht="15" customHeight="1">
      <c r="A18" s="674" t="s">
        <v>1080</v>
      </c>
      <c r="B18" s="674"/>
      <c r="C18" s="674"/>
      <c r="D18" s="674"/>
      <c r="E18" s="674"/>
      <c r="F18" s="674"/>
      <c r="G18" s="62" t="s">
        <v>1070</v>
      </c>
      <c r="H18" s="379"/>
      <c r="I18" s="379"/>
      <c r="J18" s="379"/>
      <c r="K18" s="379"/>
      <c r="L18" s="379"/>
      <c r="M18" s="379"/>
    </row>
    <row r="19" spans="1:7" s="152" customFormat="1" ht="15" customHeight="1">
      <c r="A19" s="674" t="s">
        <v>1081</v>
      </c>
      <c r="B19" s="674"/>
      <c r="C19" s="674"/>
      <c r="D19" s="674"/>
      <c r="E19" s="674"/>
      <c r="F19" s="674"/>
      <c r="G19" s="62" t="s">
        <v>1075</v>
      </c>
    </row>
  </sheetData>
  <sheetProtection/>
  <mergeCells count="12">
    <mergeCell ref="A18:F18"/>
    <mergeCell ref="A19:F19"/>
    <mergeCell ref="C4:D4"/>
    <mergeCell ref="J4:K4"/>
    <mergeCell ref="E4:F4"/>
    <mergeCell ref="G4:I4"/>
    <mergeCell ref="A4:A5"/>
    <mergeCell ref="B4:B5"/>
    <mergeCell ref="L4:L5"/>
    <mergeCell ref="M4:M5"/>
    <mergeCell ref="A2:F2"/>
    <mergeCell ref="G2:M2"/>
  </mergeCells>
  <printOptions horizontalCentered="1"/>
  <pageMargins left="1.1811023622047245" right="1.1811023622047245" top="1.5748031496062993" bottom="1.5748031496062993" header="0.5118110236220472" footer="0.9055118110236221"/>
  <pageSetup firstPageNumber="372" useFirstPageNumber="1" horizontalDpi="600" verticalDpi="600" orientation="portrait" paperSize="9" r:id="rId1"/>
  <headerFooter alignWithMargins="0">
    <oddFooter>&amp;C&amp;"華康中圓體,標準"&amp;11‧&amp;"Times New Roman,標準"&amp;P&amp;"華康中圓體,標準"‧</oddFooter>
  </headerFooter>
</worksheet>
</file>

<file path=xl/worksheets/sheet2.xml><?xml version="1.0" encoding="utf-8"?>
<worksheet xmlns="http://schemas.openxmlformats.org/spreadsheetml/2006/main" xmlns:r="http://schemas.openxmlformats.org/officeDocument/2006/relationships">
  <dimension ref="A1:K38"/>
  <sheetViews>
    <sheetView showGridLines="0" zoomScale="120" zoomScaleNormal="120" zoomScalePageLayoutView="0" workbookViewId="0" topLeftCell="A1">
      <selection activeCell="A1" sqref="A1"/>
    </sheetView>
  </sheetViews>
  <sheetFormatPr defaultColWidth="9.00390625" defaultRowHeight="16.5"/>
  <cols>
    <col min="1" max="1" width="10.625" style="133" customWidth="1"/>
    <col min="2" max="2" width="10.125" style="133" customWidth="1"/>
    <col min="3" max="5" width="18.125" style="133" customWidth="1"/>
    <col min="6" max="16384" width="9.00390625" style="133" customWidth="1"/>
  </cols>
  <sheetData>
    <row r="1" spans="1:5" s="41" customFormat="1" ht="18" customHeight="1">
      <c r="A1" s="281" t="s">
        <v>526</v>
      </c>
      <c r="B1" s="134"/>
      <c r="C1" s="134"/>
      <c r="D1" s="134"/>
      <c r="E1" s="111"/>
    </row>
    <row r="2" spans="1:5" ht="24.75" customHeight="1">
      <c r="A2" s="441" t="s">
        <v>592</v>
      </c>
      <c r="B2" s="441"/>
      <c r="C2" s="441"/>
      <c r="D2" s="441"/>
      <c r="E2" s="441"/>
    </row>
    <row r="3" spans="1:5" ht="19.5" customHeight="1">
      <c r="A3" s="441" t="s">
        <v>412</v>
      </c>
      <c r="B3" s="441"/>
      <c r="C3" s="441"/>
      <c r="D3" s="441"/>
      <c r="E3" s="441"/>
    </row>
    <row r="4" spans="1:5" s="41" customFormat="1" ht="15" customHeight="1" thickBot="1">
      <c r="A4" s="114"/>
      <c r="B4" s="114"/>
      <c r="C4" s="114"/>
      <c r="D4" s="114"/>
      <c r="E4" s="114"/>
    </row>
    <row r="5" spans="1:5" s="115" customFormat="1" ht="18.75" customHeight="1">
      <c r="A5" s="444" t="s">
        <v>562</v>
      </c>
      <c r="B5" s="445"/>
      <c r="C5" s="294" t="s">
        <v>563</v>
      </c>
      <c r="D5" s="295" t="s">
        <v>564</v>
      </c>
      <c r="E5" s="296" t="s">
        <v>559</v>
      </c>
    </row>
    <row r="6" spans="1:5" s="115" customFormat="1" ht="33.75" customHeight="1" thickBot="1">
      <c r="A6" s="442" t="s">
        <v>266</v>
      </c>
      <c r="B6" s="443"/>
      <c r="C6" s="116" t="s">
        <v>267</v>
      </c>
      <c r="D6" s="117" t="s">
        <v>375</v>
      </c>
      <c r="E6" s="118" t="s">
        <v>268</v>
      </c>
    </row>
    <row r="7" spans="1:5" s="115" customFormat="1" ht="17.25" customHeight="1">
      <c r="A7" s="297" t="s">
        <v>565</v>
      </c>
      <c r="B7" s="135" t="s">
        <v>80</v>
      </c>
      <c r="C7" s="151">
        <f>251+151</f>
        <v>402</v>
      </c>
      <c r="D7" s="151">
        <f>241</f>
        <v>241</v>
      </c>
      <c r="E7" s="151">
        <f>20236+18665</f>
        <v>38901</v>
      </c>
    </row>
    <row r="8" spans="1:5" s="115" customFormat="1" ht="17.25" customHeight="1">
      <c r="A8" s="297" t="s">
        <v>566</v>
      </c>
      <c r="B8" s="135" t="s">
        <v>81</v>
      </c>
      <c r="C8" s="151">
        <f>252+145</f>
        <v>397</v>
      </c>
      <c r="D8" s="151">
        <v>224</v>
      </c>
      <c r="E8" s="151">
        <f>20537+15764</f>
        <v>36301</v>
      </c>
    </row>
    <row r="9" spans="1:5" s="115" customFormat="1" ht="17.25" customHeight="1">
      <c r="A9" s="297" t="s">
        <v>567</v>
      </c>
      <c r="B9" s="135" t="s">
        <v>61</v>
      </c>
      <c r="C9" s="151">
        <f>254+146</f>
        <v>400</v>
      </c>
      <c r="D9" s="151">
        <v>229</v>
      </c>
      <c r="E9" s="151">
        <f>20084+16981</f>
        <v>37065</v>
      </c>
    </row>
    <row r="10" spans="1:5" s="115" customFormat="1" ht="17.25" customHeight="1">
      <c r="A10" s="297" t="s">
        <v>568</v>
      </c>
      <c r="B10" s="135" t="s">
        <v>62</v>
      </c>
      <c r="C10" s="151">
        <f>255+146</f>
        <v>401</v>
      </c>
      <c r="D10" s="151">
        <v>229</v>
      </c>
      <c r="E10" s="151">
        <f>20121+16981</f>
        <v>37102</v>
      </c>
    </row>
    <row r="11" spans="1:5" s="115" customFormat="1" ht="17.25" customHeight="1">
      <c r="A11" s="297" t="s">
        <v>569</v>
      </c>
      <c r="B11" s="135" t="s">
        <v>63</v>
      </c>
      <c r="C11" s="151">
        <f>261+146</f>
        <v>407</v>
      </c>
      <c r="D11" s="151">
        <v>230</v>
      </c>
      <c r="E11" s="151">
        <f>21644+17691</f>
        <v>39335</v>
      </c>
    </row>
    <row r="12" spans="1:5" s="115" customFormat="1" ht="17.25" customHeight="1">
      <c r="A12" s="297" t="s">
        <v>570</v>
      </c>
      <c r="B12" s="135" t="s">
        <v>82</v>
      </c>
      <c r="C12" s="151">
        <f>267+175</f>
        <v>442</v>
      </c>
      <c r="D12" s="151">
        <v>187</v>
      </c>
      <c r="E12" s="151">
        <f>21601+15124</f>
        <v>36725</v>
      </c>
    </row>
    <row r="13" spans="1:5" s="115" customFormat="1" ht="17.25" customHeight="1">
      <c r="A13" s="297" t="s">
        <v>571</v>
      </c>
      <c r="B13" s="135" t="s">
        <v>83</v>
      </c>
      <c r="C13" s="151">
        <f>270+180</f>
        <v>450</v>
      </c>
      <c r="D13" s="151">
        <v>207</v>
      </c>
      <c r="E13" s="151">
        <f>23439+15633</f>
        <v>39072</v>
      </c>
    </row>
    <row r="14" spans="1:5" s="115" customFormat="1" ht="17.25" customHeight="1">
      <c r="A14" s="297" t="s">
        <v>572</v>
      </c>
      <c r="B14" s="135" t="s">
        <v>64</v>
      </c>
      <c r="C14" s="151">
        <v>455</v>
      </c>
      <c r="D14" s="151">
        <v>248</v>
      </c>
      <c r="E14" s="151">
        <v>39160</v>
      </c>
    </row>
    <row r="15" spans="1:5" s="115" customFormat="1" ht="17.25" customHeight="1">
      <c r="A15" s="297" t="s">
        <v>573</v>
      </c>
      <c r="B15" s="135" t="s">
        <v>120</v>
      </c>
      <c r="C15" s="151">
        <v>466</v>
      </c>
      <c r="D15" s="151">
        <v>220</v>
      </c>
      <c r="E15" s="151">
        <v>53251</v>
      </c>
    </row>
    <row r="16" spans="1:5" s="115" customFormat="1" ht="17.25" customHeight="1">
      <c r="A16" s="297" t="s">
        <v>574</v>
      </c>
      <c r="B16" s="135" t="s">
        <v>148</v>
      </c>
      <c r="C16" s="151">
        <f>SUM(C17,C23)</f>
        <v>468</v>
      </c>
      <c r="D16" s="151">
        <f>SUM(D17,D23)</f>
        <v>231</v>
      </c>
      <c r="E16" s="151">
        <f>E17+E23</f>
        <v>43244</v>
      </c>
    </row>
    <row r="17" spans="1:5" s="115" customFormat="1" ht="17.25" customHeight="1">
      <c r="A17" s="298" t="s">
        <v>575</v>
      </c>
      <c r="B17" s="135"/>
      <c r="C17" s="151">
        <f>SUM(C18:C22)</f>
        <v>278</v>
      </c>
      <c r="D17" s="151" t="s">
        <v>265</v>
      </c>
      <c r="E17" s="151">
        <f>SUM(E18:E22)</f>
        <v>20430</v>
      </c>
    </row>
    <row r="18" spans="1:5" s="115" customFormat="1" ht="17.25" customHeight="1">
      <c r="A18" s="299" t="s">
        <v>576</v>
      </c>
      <c r="B18" s="136" t="s">
        <v>84</v>
      </c>
      <c r="C18" s="151">
        <v>178</v>
      </c>
      <c r="D18" s="151" t="s">
        <v>265</v>
      </c>
      <c r="E18" s="151">
        <v>14750</v>
      </c>
    </row>
    <row r="19" spans="1:5" s="115" customFormat="1" ht="17.25" customHeight="1">
      <c r="A19" s="299" t="s">
        <v>577</v>
      </c>
      <c r="B19" s="136" t="s">
        <v>65</v>
      </c>
      <c r="C19" s="151">
        <v>79</v>
      </c>
      <c r="D19" s="151" t="s">
        <v>265</v>
      </c>
      <c r="E19" s="151">
        <v>4652</v>
      </c>
    </row>
    <row r="20" spans="1:5" s="115" customFormat="1" ht="17.25" customHeight="1">
      <c r="A20" s="299" t="s">
        <v>578</v>
      </c>
      <c r="B20" s="136" t="s">
        <v>85</v>
      </c>
      <c r="C20" s="151">
        <v>20</v>
      </c>
      <c r="D20" s="151" t="s">
        <v>265</v>
      </c>
      <c r="E20" s="151">
        <v>1028</v>
      </c>
    </row>
    <row r="21" spans="1:5" s="115" customFormat="1" ht="17.25" customHeight="1">
      <c r="A21" s="299" t="s">
        <v>579</v>
      </c>
      <c r="B21" s="136" t="s">
        <v>86</v>
      </c>
      <c r="C21" s="151">
        <v>1</v>
      </c>
      <c r="D21" s="151" t="s">
        <v>265</v>
      </c>
      <c r="E21" s="151" t="s">
        <v>265</v>
      </c>
    </row>
    <row r="22" spans="1:5" s="115" customFormat="1" ht="17.25" customHeight="1">
      <c r="A22" s="299" t="s">
        <v>580</v>
      </c>
      <c r="B22" s="136" t="s">
        <v>87</v>
      </c>
      <c r="C22" s="151" t="s">
        <v>265</v>
      </c>
      <c r="D22" s="151" t="s">
        <v>265</v>
      </c>
      <c r="E22" s="151" t="s">
        <v>265</v>
      </c>
    </row>
    <row r="23" spans="1:5" s="115" customFormat="1" ht="17.25" customHeight="1">
      <c r="A23" s="298" t="s">
        <v>581</v>
      </c>
      <c r="B23" s="136"/>
      <c r="C23" s="151">
        <f>SUM(C24:C27)</f>
        <v>190</v>
      </c>
      <c r="D23" s="151">
        <f>SUM(D24:D27)</f>
        <v>231</v>
      </c>
      <c r="E23" s="151">
        <f>SUM(E24:E27)</f>
        <v>22814</v>
      </c>
    </row>
    <row r="24" spans="1:5" s="115" customFormat="1" ht="17.25" customHeight="1">
      <c r="A24" s="299" t="s">
        <v>582</v>
      </c>
      <c r="B24" s="136" t="s">
        <v>88</v>
      </c>
      <c r="C24" s="151">
        <v>32</v>
      </c>
      <c r="D24" s="151">
        <v>34</v>
      </c>
      <c r="E24" s="151">
        <v>10440</v>
      </c>
    </row>
    <row r="25" spans="1:5" s="115" customFormat="1" ht="17.25" customHeight="1">
      <c r="A25" s="299" t="s">
        <v>583</v>
      </c>
      <c r="B25" s="136" t="s">
        <v>89</v>
      </c>
      <c r="C25" s="151">
        <v>157</v>
      </c>
      <c r="D25" s="151">
        <v>195</v>
      </c>
      <c r="E25" s="151">
        <v>11575</v>
      </c>
    </row>
    <row r="26" spans="1:5" s="115" customFormat="1" ht="17.25" customHeight="1">
      <c r="A26" s="299" t="s">
        <v>584</v>
      </c>
      <c r="B26" s="136" t="s">
        <v>66</v>
      </c>
      <c r="C26" s="151">
        <v>1</v>
      </c>
      <c r="D26" s="151">
        <v>2</v>
      </c>
      <c r="E26" s="151">
        <v>799</v>
      </c>
    </row>
    <row r="27" spans="1:5" s="115" customFormat="1" ht="17.25" customHeight="1" thickBot="1">
      <c r="A27" s="300" t="s">
        <v>585</v>
      </c>
      <c r="B27" s="137" t="s">
        <v>87</v>
      </c>
      <c r="C27" s="219" t="s">
        <v>58</v>
      </c>
      <c r="D27" s="219" t="s">
        <v>58</v>
      </c>
      <c r="E27" s="219" t="s">
        <v>58</v>
      </c>
    </row>
    <row r="28" spans="1:11" s="131" customFormat="1" ht="13.5" customHeight="1">
      <c r="A28" s="130" t="s">
        <v>586</v>
      </c>
      <c r="B28" s="129"/>
      <c r="C28" s="129"/>
      <c r="D28" s="129"/>
      <c r="E28" s="129"/>
      <c r="F28" s="129"/>
      <c r="G28" s="129"/>
      <c r="H28" s="129"/>
      <c r="I28" s="129"/>
      <c r="J28" s="129"/>
      <c r="K28" s="129"/>
    </row>
    <row r="29" spans="1:11" s="131" customFormat="1" ht="13.5" customHeight="1">
      <c r="A29" s="130" t="s">
        <v>126</v>
      </c>
      <c r="B29" s="130"/>
      <c r="C29" s="130"/>
      <c r="D29" s="130"/>
      <c r="E29" s="130"/>
      <c r="F29" s="130"/>
      <c r="G29" s="130"/>
      <c r="H29" s="130"/>
      <c r="I29" s="130"/>
      <c r="J29" s="130"/>
      <c r="K29" s="130"/>
    </row>
    <row r="30" spans="1:5" s="131" customFormat="1" ht="13.5" customHeight="1">
      <c r="A30" s="132" t="s">
        <v>560</v>
      </c>
      <c r="B30" s="132"/>
      <c r="C30" s="132"/>
      <c r="D30" s="132"/>
      <c r="E30" s="132"/>
    </row>
    <row r="31" spans="1:5" s="131" customFormat="1" ht="13.5" customHeight="1">
      <c r="A31" s="132" t="s">
        <v>587</v>
      </c>
      <c r="B31" s="132"/>
      <c r="C31" s="132"/>
      <c r="D31" s="132"/>
      <c r="E31" s="132"/>
    </row>
    <row r="32" s="132" customFormat="1" ht="13.5" customHeight="1">
      <c r="A32" s="132" t="s">
        <v>561</v>
      </c>
    </row>
    <row r="33" ht="13.5" customHeight="1">
      <c r="A33" s="130" t="s">
        <v>130</v>
      </c>
    </row>
    <row r="34" ht="13.5" customHeight="1">
      <c r="A34" s="130" t="s">
        <v>588</v>
      </c>
    </row>
    <row r="35" ht="13.5" customHeight="1">
      <c r="A35" s="130" t="s">
        <v>589</v>
      </c>
    </row>
    <row r="36" ht="13.5" customHeight="1">
      <c r="A36" s="130" t="s">
        <v>590</v>
      </c>
    </row>
    <row r="37" ht="13.5" customHeight="1">
      <c r="A37" s="130" t="s">
        <v>591</v>
      </c>
    </row>
    <row r="38" ht="13.5" customHeight="1">
      <c r="A38" s="130" t="s">
        <v>131</v>
      </c>
    </row>
  </sheetData>
  <sheetProtection/>
  <mergeCells count="4">
    <mergeCell ref="A2:E2"/>
    <mergeCell ref="A6:B6"/>
    <mergeCell ref="A3:E3"/>
    <mergeCell ref="A5:B5"/>
  </mergeCells>
  <printOptions horizontalCentered="1"/>
  <pageMargins left="1.1811023622047245" right="1.1811023622047245" top="1.5748031496062993" bottom="1.5748031496062993" header="0.5118110236220472" footer="0.9055118110236221"/>
  <pageSetup firstPageNumber="342" useFirstPageNumber="1" horizontalDpi="600" verticalDpi="600" orientation="portrait" paperSize="9" r:id="rId1"/>
  <headerFooter alignWithMargins="0">
    <oddFooter>&amp;C&amp;"華康中圓體,標準"&amp;11‧&amp;"Times New Roman,標準"&amp;P&amp;"華康中圓體,標準"‧</oddFooter>
  </headerFooter>
</worksheet>
</file>

<file path=xl/worksheets/sheet20.xml><?xml version="1.0" encoding="utf-8"?>
<worksheet xmlns="http://schemas.openxmlformats.org/spreadsheetml/2006/main" xmlns:r="http://schemas.openxmlformats.org/officeDocument/2006/relationships">
  <dimension ref="A1:S20"/>
  <sheetViews>
    <sheetView showGridLines="0" zoomScale="120" zoomScaleNormal="120" zoomScalePageLayoutView="0" workbookViewId="0" topLeftCell="A1">
      <selection activeCell="A1" sqref="A1"/>
    </sheetView>
  </sheetViews>
  <sheetFormatPr defaultColWidth="9.00390625" defaultRowHeight="16.5"/>
  <cols>
    <col min="1" max="1" width="9.625" style="50" customWidth="1"/>
    <col min="2" max="2" width="13.625" style="50" customWidth="1"/>
    <col min="3" max="7" width="8.125" style="50" customWidth="1"/>
    <col min="8" max="8" width="11.125" style="50" customWidth="1"/>
    <col min="9" max="9" width="7.125" style="50" customWidth="1"/>
    <col min="10" max="13" width="8.625" style="50" customWidth="1"/>
    <col min="14" max="14" width="9.625" style="50" customWidth="1"/>
    <col min="15" max="15" width="8.125" style="50" customWidth="1"/>
    <col min="16" max="16" width="8.125" style="2" customWidth="1"/>
    <col min="17" max="17" width="7.625" style="2" customWidth="1"/>
    <col min="18" max="16384" width="9.00390625" style="50" customWidth="1"/>
  </cols>
  <sheetData>
    <row r="1" spans="1:17" s="2" customFormat="1" ht="18" customHeight="1">
      <c r="A1" s="317" t="s">
        <v>526</v>
      </c>
      <c r="P1" s="576" t="s">
        <v>44</v>
      </c>
      <c r="Q1" s="576"/>
    </row>
    <row r="2" spans="1:17" s="4" customFormat="1" ht="24.75" customHeight="1">
      <c r="A2" s="564" t="s">
        <v>1114</v>
      </c>
      <c r="B2" s="564"/>
      <c r="C2" s="564"/>
      <c r="D2" s="564"/>
      <c r="E2" s="564"/>
      <c r="F2" s="564"/>
      <c r="G2" s="564"/>
      <c r="H2" s="564"/>
      <c r="I2" s="564" t="s">
        <v>392</v>
      </c>
      <c r="J2" s="564"/>
      <c r="K2" s="564"/>
      <c r="L2" s="564"/>
      <c r="M2" s="564"/>
      <c r="N2" s="564"/>
      <c r="O2" s="564"/>
      <c r="P2" s="564"/>
      <c r="Q2" s="564"/>
    </row>
    <row r="3" spans="1:15" s="2" customFormat="1" ht="15" customHeight="1" thickBot="1">
      <c r="A3" s="14"/>
      <c r="B3" s="14"/>
      <c r="C3" s="14"/>
      <c r="D3" s="14"/>
      <c r="E3" s="14"/>
      <c r="G3" s="14"/>
      <c r="H3" s="14"/>
      <c r="I3" s="14"/>
      <c r="J3" s="14"/>
      <c r="K3" s="14"/>
      <c r="L3" s="14"/>
      <c r="M3" s="14"/>
      <c r="N3" s="14"/>
      <c r="O3" s="14"/>
    </row>
    <row r="4" spans="1:19" s="238" customFormat="1" ht="20.25" customHeight="1">
      <c r="A4" s="536" t="s">
        <v>1100</v>
      </c>
      <c r="B4" s="561" t="s">
        <v>1101</v>
      </c>
      <c r="C4" s="562" t="s">
        <v>1372</v>
      </c>
      <c r="D4" s="562"/>
      <c r="E4" s="562"/>
      <c r="F4" s="562"/>
      <c r="G4" s="562"/>
      <c r="H4" s="541"/>
      <c r="I4" s="538" t="s">
        <v>341</v>
      </c>
      <c r="J4" s="538"/>
      <c r="K4" s="538"/>
      <c r="L4" s="538"/>
      <c r="M4" s="538"/>
      <c r="N4" s="538"/>
      <c r="O4" s="538"/>
      <c r="P4" s="538"/>
      <c r="Q4" s="538"/>
      <c r="R4" s="28"/>
      <c r="S4" s="28"/>
    </row>
    <row r="5" spans="1:19" s="238" customFormat="1" ht="20.25" customHeight="1">
      <c r="A5" s="530"/>
      <c r="B5" s="572"/>
      <c r="C5" s="546" t="s">
        <v>1119</v>
      </c>
      <c r="D5" s="527" t="s">
        <v>1102</v>
      </c>
      <c r="E5" s="527" t="s">
        <v>1103</v>
      </c>
      <c r="F5" s="527" t="s">
        <v>1104</v>
      </c>
      <c r="G5" s="546" t="s">
        <v>1118</v>
      </c>
      <c r="H5" s="527" t="s">
        <v>1105</v>
      </c>
      <c r="I5" s="529" t="s">
        <v>1106</v>
      </c>
      <c r="J5" s="527"/>
      <c r="K5" s="527"/>
      <c r="L5" s="527"/>
      <c r="M5" s="527"/>
      <c r="N5" s="527"/>
      <c r="O5" s="527"/>
      <c r="P5" s="527" t="s">
        <v>1107</v>
      </c>
      <c r="Q5" s="580" t="s">
        <v>1108</v>
      </c>
      <c r="R5" s="28"/>
      <c r="S5" s="28"/>
    </row>
    <row r="6" spans="1:19" s="238" customFormat="1" ht="20.25" customHeight="1">
      <c r="A6" s="530"/>
      <c r="B6" s="572" t="s">
        <v>340</v>
      </c>
      <c r="C6" s="567"/>
      <c r="D6" s="567"/>
      <c r="E6" s="567"/>
      <c r="F6" s="567"/>
      <c r="G6" s="567"/>
      <c r="H6" s="567"/>
      <c r="I6" s="534" t="s">
        <v>342</v>
      </c>
      <c r="J6" s="528"/>
      <c r="K6" s="528"/>
      <c r="L6" s="528"/>
      <c r="M6" s="528"/>
      <c r="N6" s="528"/>
      <c r="O6" s="528"/>
      <c r="P6" s="567"/>
      <c r="Q6" s="551"/>
      <c r="R6" s="28"/>
      <c r="S6" s="28"/>
    </row>
    <row r="7" spans="1:19" s="238" customFormat="1" ht="30" customHeight="1">
      <c r="A7" s="530"/>
      <c r="B7" s="572"/>
      <c r="C7" s="567" t="s">
        <v>170</v>
      </c>
      <c r="D7" s="567" t="s">
        <v>1098</v>
      </c>
      <c r="E7" s="567" t="s">
        <v>346</v>
      </c>
      <c r="F7" s="567" t="s">
        <v>347</v>
      </c>
      <c r="G7" s="567" t="s">
        <v>348</v>
      </c>
      <c r="H7" s="567" t="s">
        <v>1099</v>
      </c>
      <c r="I7" s="337" t="s">
        <v>754</v>
      </c>
      <c r="J7" s="218" t="s">
        <v>1115</v>
      </c>
      <c r="K7" s="198" t="s">
        <v>1109</v>
      </c>
      <c r="L7" s="198" t="s">
        <v>1110</v>
      </c>
      <c r="M7" s="198" t="s">
        <v>1111</v>
      </c>
      <c r="N7" s="218" t="s">
        <v>1116</v>
      </c>
      <c r="O7" s="218" t="s">
        <v>1117</v>
      </c>
      <c r="P7" s="567" t="s">
        <v>344</v>
      </c>
      <c r="Q7" s="551" t="s">
        <v>182</v>
      </c>
      <c r="R7" s="28"/>
      <c r="S7" s="28"/>
    </row>
    <row r="8" spans="1:19" s="238" customFormat="1" ht="34.5" customHeight="1" thickBot="1">
      <c r="A8" s="12" t="s">
        <v>24</v>
      </c>
      <c r="B8" s="573"/>
      <c r="C8" s="568"/>
      <c r="D8" s="568"/>
      <c r="E8" s="568"/>
      <c r="F8" s="568"/>
      <c r="G8" s="568"/>
      <c r="H8" s="568"/>
      <c r="I8" s="26" t="s">
        <v>343</v>
      </c>
      <c r="J8" s="25" t="s">
        <v>345</v>
      </c>
      <c r="K8" s="25" t="s">
        <v>349</v>
      </c>
      <c r="L8" s="25" t="s">
        <v>350</v>
      </c>
      <c r="M8" s="25" t="s">
        <v>351</v>
      </c>
      <c r="N8" s="25" t="s">
        <v>352</v>
      </c>
      <c r="O8" s="25" t="s">
        <v>353</v>
      </c>
      <c r="P8" s="568"/>
      <c r="Q8" s="571"/>
      <c r="R8" s="28"/>
      <c r="S8" s="28"/>
    </row>
    <row r="9" spans="1:17" s="2" customFormat="1" ht="45" customHeight="1">
      <c r="A9" s="278" t="s">
        <v>1046</v>
      </c>
      <c r="B9" s="232">
        <v>49</v>
      </c>
      <c r="C9" s="233">
        <f>SUM(D9:I9,P9,Q9)</f>
        <v>51</v>
      </c>
      <c r="D9" s="233">
        <v>22</v>
      </c>
      <c r="E9" s="70" t="s">
        <v>11</v>
      </c>
      <c r="F9" s="70" t="s">
        <v>11</v>
      </c>
      <c r="G9" s="70" t="s">
        <v>11</v>
      </c>
      <c r="H9" s="70" t="s">
        <v>11</v>
      </c>
      <c r="I9" s="233">
        <v>26</v>
      </c>
      <c r="J9" s="233">
        <v>4</v>
      </c>
      <c r="K9" s="233">
        <v>2</v>
      </c>
      <c r="L9" s="233">
        <v>1</v>
      </c>
      <c r="M9" s="233" t="s">
        <v>265</v>
      </c>
      <c r="N9" s="233">
        <v>17</v>
      </c>
      <c r="O9" s="233">
        <v>2</v>
      </c>
      <c r="P9" s="233">
        <v>3</v>
      </c>
      <c r="Q9" s="233" t="s">
        <v>265</v>
      </c>
    </row>
    <row r="10" spans="1:17" s="2" customFormat="1" ht="45" customHeight="1">
      <c r="A10" s="278" t="s">
        <v>1047</v>
      </c>
      <c r="B10" s="234">
        <v>60</v>
      </c>
      <c r="C10" s="235">
        <f aca="true" t="shared" si="0" ref="C10:C18">SUM(D10:I10,P10,Q10)</f>
        <v>60</v>
      </c>
      <c r="D10" s="235">
        <v>32</v>
      </c>
      <c r="E10" s="70" t="s">
        <v>11</v>
      </c>
      <c r="F10" s="70" t="s">
        <v>11</v>
      </c>
      <c r="G10" s="70" t="s">
        <v>11</v>
      </c>
      <c r="H10" s="70" t="s">
        <v>11</v>
      </c>
      <c r="I10" s="235">
        <v>21</v>
      </c>
      <c r="J10" s="235">
        <v>8</v>
      </c>
      <c r="K10" s="235" t="s">
        <v>356</v>
      </c>
      <c r="L10" s="235" t="s">
        <v>356</v>
      </c>
      <c r="M10" s="235" t="s">
        <v>356</v>
      </c>
      <c r="N10" s="235">
        <v>13</v>
      </c>
      <c r="O10" s="235" t="s">
        <v>356</v>
      </c>
      <c r="P10" s="235">
        <v>3</v>
      </c>
      <c r="Q10" s="235">
        <v>4</v>
      </c>
    </row>
    <row r="11" spans="1:17" s="14" customFormat="1" ht="45" customHeight="1">
      <c r="A11" s="278" t="s">
        <v>1076</v>
      </c>
      <c r="B11" s="234">
        <v>29</v>
      </c>
      <c r="C11" s="235">
        <f t="shared" si="0"/>
        <v>36</v>
      </c>
      <c r="D11" s="235">
        <v>21</v>
      </c>
      <c r="E11" s="70" t="s">
        <v>11</v>
      </c>
      <c r="F11" s="70" t="s">
        <v>11</v>
      </c>
      <c r="G11" s="70" t="s">
        <v>11</v>
      </c>
      <c r="H11" s="70" t="s">
        <v>11</v>
      </c>
      <c r="I11" s="235">
        <v>11</v>
      </c>
      <c r="J11" s="235" t="s">
        <v>391</v>
      </c>
      <c r="K11" s="235" t="s">
        <v>391</v>
      </c>
      <c r="L11" s="235">
        <v>9</v>
      </c>
      <c r="M11" s="235">
        <v>2</v>
      </c>
      <c r="N11" s="235" t="s">
        <v>356</v>
      </c>
      <c r="O11" s="235" t="s">
        <v>356</v>
      </c>
      <c r="P11" s="235">
        <v>4</v>
      </c>
      <c r="Q11" s="235" t="s">
        <v>356</v>
      </c>
    </row>
    <row r="12" spans="1:17" s="14" customFormat="1" ht="45" customHeight="1">
      <c r="A12" s="278" t="s">
        <v>1077</v>
      </c>
      <c r="B12" s="234">
        <v>57</v>
      </c>
      <c r="C12" s="235">
        <f t="shared" si="0"/>
        <v>64</v>
      </c>
      <c r="D12" s="235">
        <v>13</v>
      </c>
      <c r="E12" s="70" t="s">
        <v>11</v>
      </c>
      <c r="F12" s="70" t="s">
        <v>11</v>
      </c>
      <c r="G12" s="70" t="s">
        <v>11</v>
      </c>
      <c r="H12" s="70" t="s">
        <v>11</v>
      </c>
      <c r="I12" s="235">
        <v>42</v>
      </c>
      <c r="J12" s="235">
        <v>12</v>
      </c>
      <c r="K12" s="235">
        <v>10</v>
      </c>
      <c r="L12" s="235">
        <v>18</v>
      </c>
      <c r="M12" s="235" t="s">
        <v>355</v>
      </c>
      <c r="N12" s="235" t="s">
        <v>356</v>
      </c>
      <c r="O12" s="235">
        <v>2</v>
      </c>
      <c r="P12" s="235">
        <v>9</v>
      </c>
      <c r="Q12" s="235" t="s">
        <v>356</v>
      </c>
    </row>
    <row r="13" spans="1:17" s="2" customFormat="1" ht="45" customHeight="1">
      <c r="A13" s="278" t="s">
        <v>1112</v>
      </c>
      <c r="B13" s="234">
        <v>74</v>
      </c>
      <c r="C13" s="235">
        <f t="shared" si="0"/>
        <v>77</v>
      </c>
      <c r="D13" s="235">
        <v>9</v>
      </c>
      <c r="E13" s="70" t="s">
        <v>11</v>
      </c>
      <c r="F13" s="70" t="s">
        <v>11</v>
      </c>
      <c r="G13" s="70" t="s">
        <v>11</v>
      </c>
      <c r="H13" s="70" t="s">
        <v>11</v>
      </c>
      <c r="I13" s="235">
        <v>56</v>
      </c>
      <c r="J13" s="235">
        <v>19</v>
      </c>
      <c r="K13" s="235" t="s">
        <v>355</v>
      </c>
      <c r="L13" s="235">
        <v>30</v>
      </c>
      <c r="M13" s="235" t="s">
        <v>355</v>
      </c>
      <c r="N13" s="235" t="s">
        <v>356</v>
      </c>
      <c r="O13" s="235">
        <v>7</v>
      </c>
      <c r="P13" s="235">
        <v>9</v>
      </c>
      <c r="Q13" s="235">
        <v>3</v>
      </c>
    </row>
    <row r="14" spans="1:17" s="2" customFormat="1" ht="45" customHeight="1">
      <c r="A14" s="278" t="s">
        <v>1079</v>
      </c>
      <c r="B14" s="234">
        <v>52</v>
      </c>
      <c r="C14" s="235">
        <f t="shared" si="0"/>
        <v>610</v>
      </c>
      <c r="D14" s="235">
        <v>15</v>
      </c>
      <c r="E14" s="235">
        <v>434</v>
      </c>
      <c r="F14" s="70" t="s">
        <v>11</v>
      </c>
      <c r="G14" s="235" t="s">
        <v>354</v>
      </c>
      <c r="H14" s="235" t="s">
        <v>355</v>
      </c>
      <c r="I14" s="235">
        <v>23</v>
      </c>
      <c r="J14" s="235">
        <v>8</v>
      </c>
      <c r="K14" s="235" t="s">
        <v>355</v>
      </c>
      <c r="L14" s="235">
        <v>13</v>
      </c>
      <c r="M14" s="235">
        <v>1</v>
      </c>
      <c r="N14" s="235">
        <v>1</v>
      </c>
      <c r="O14" s="235" t="s">
        <v>355</v>
      </c>
      <c r="P14" s="235">
        <v>11</v>
      </c>
      <c r="Q14" s="235">
        <v>127</v>
      </c>
    </row>
    <row r="15" spans="1:17" s="2" customFormat="1" ht="45" customHeight="1">
      <c r="A15" s="278" t="s">
        <v>1113</v>
      </c>
      <c r="B15" s="234">
        <v>80</v>
      </c>
      <c r="C15" s="235">
        <f t="shared" si="0"/>
        <v>447</v>
      </c>
      <c r="D15" s="235">
        <v>5</v>
      </c>
      <c r="E15" s="235">
        <v>87</v>
      </c>
      <c r="F15" s="70" t="s">
        <v>11</v>
      </c>
      <c r="G15" s="235">
        <v>1</v>
      </c>
      <c r="H15" s="235" t="s">
        <v>354</v>
      </c>
      <c r="I15" s="235">
        <v>19</v>
      </c>
      <c r="J15" s="235">
        <v>8</v>
      </c>
      <c r="K15" s="235">
        <v>1</v>
      </c>
      <c r="L15" s="235">
        <v>10</v>
      </c>
      <c r="M15" s="235" t="s">
        <v>355</v>
      </c>
      <c r="N15" s="235" t="s">
        <v>355</v>
      </c>
      <c r="O15" s="235" t="s">
        <v>355</v>
      </c>
      <c r="P15" s="235">
        <v>7</v>
      </c>
      <c r="Q15" s="235">
        <v>328</v>
      </c>
    </row>
    <row r="16" spans="1:17" s="2" customFormat="1" ht="45" customHeight="1">
      <c r="A16" s="278" t="s">
        <v>1014</v>
      </c>
      <c r="B16" s="234">
        <v>26</v>
      </c>
      <c r="C16" s="235">
        <f>SUM(D16:I16,P16,Q16)</f>
        <v>1631</v>
      </c>
      <c r="D16" s="235">
        <v>5</v>
      </c>
      <c r="E16" s="235">
        <v>514</v>
      </c>
      <c r="F16" s="235">
        <v>989</v>
      </c>
      <c r="G16" s="235">
        <v>3</v>
      </c>
      <c r="H16" s="235">
        <v>3</v>
      </c>
      <c r="I16" s="235">
        <v>31</v>
      </c>
      <c r="J16" s="235">
        <v>7</v>
      </c>
      <c r="K16" s="235" t="s">
        <v>355</v>
      </c>
      <c r="L16" s="235">
        <v>10</v>
      </c>
      <c r="M16" s="235" t="s">
        <v>355</v>
      </c>
      <c r="N16" s="235">
        <v>12</v>
      </c>
      <c r="O16" s="235">
        <v>2</v>
      </c>
      <c r="P16" s="235">
        <v>5</v>
      </c>
      <c r="Q16" s="235">
        <v>81</v>
      </c>
    </row>
    <row r="17" spans="1:17" s="2" customFormat="1" ht="45" customHeight="1">
      <c r="A17" s="278" t="s">
        <v>1015</v>
      </c>
      <c r="B17" s="234">
        <v>100</v>
      </c>
      <c r="C17" s="235">
        <f t="shared" si="0"/>
        <v>3231</v>
      </c>
      <c r="D17" s="235">
        <v>7</v>
      </c>
      <c r="E17" s="235">
        <v>1953</v>
      </c>
      <c r="F17" s="235">
        <v>473</v>
      </c>
      <c r="G17" s="235">
        <v>326</v>
      </c>
      <c r="H17" s="235">
        <v>105</v>
      </c>
      <c r="I17" s="235">
        <v>62</v>
      </c>
      <c r="J17" s="235">
        <v>8</v>
      </c>
      <c r="K17" s="235" t="s">
        <v>356</v>
      </c>
      <c r="L17" s="235">
        <v>14</v>
      </c>
      <c r="M17" s="235">
        <v>1</v>
      </c>
      <c r="N17" s="235">
        <v>35</v>
      </c>
      <c r="O17" s="235">
        <v>4</v>
      </c>
      <c r="P17" s="235">
        <v>15</v>
      </c>
      <c r="Q17" s="235">
        <v>290</v>
      </c>
    </row>
    <row r="18" spans="1:17" s="2" customFormat="1" ht="45" customHeight="1" thickBot="1">
      <c r="A18" s="12" t="s">
        <v>1016</v>
      </c>
      <c r="B18" s="236">
        <v>97</v>
      </c>
      <c r="C18" s="237">
        <f t="shared" si="0"/>
        <v>3660</v>
      </c>
      <c r="D18" s="237" t="s">
        <v>356</v>
      </c>
      <c r="E18" s="237">
        <v>2515</v>
      </c>
      <c r="F18" s="237">
        <v>450</v>
      </c>
      <c r="G18" s="237">
        <v>217</v>
      </c>
      <c r="H18" s="237">
        <v>76</v>
      </c>
      <c r="I18" s="237">
        <v>36</v>
      </c>
      <c r="J18" s="237">
        <v>2</v>
      </c>
      <c r="K18" s="237" t="s">
        <v>356</v>
      </c>
      <c r="L18" s="237">
        <v>5</v>
      </c>
      <c r="M18" s="237" t="s">
        <v>356</v>
      </c>
      <c r="N18" s="237">
        <v>29</v>
      </c>
      <c r="O18" s="237" t="s">
        <v>356</v>
      </c>
      <c r="P18" s="237">
        <v>9</v>
      </c>
      <c r="Q18" s="237">
        <v>357</v>
      </c>
    </row>
    <row r="19" spans="1:15" s="2" customFormat="1" ht="15" customHeight="1">
      <c r="A19" s="8" t="s">
        <v>667</v>
      </c>
      <c r="B19" s="17"/>
      <c r="C19" s="17"/>
      <c r="D19" s="17"/>
      <c r="G19" s="17"/>
      <c r="H19" s="17"/>
      <c r="I19" s="62" t="s">
        <v>125</v>
      </c>
      <c r="J19" s="17"/>
      <c r="K19" s="17"/>
      <c r="L19" s="17"/>
      <c r="M19" s="17"/>
      <c r="N19" s="17"/>
      <c r="O19" s="17"/>
    </row>
    <row r="20" spans="2:17" s="5" customFormat="1" ht="15" customHeight="1">
      <c r="B20" s="2"/>
      <c r="C20" s="2"/>
      <c r="D20" s="2"/>
      <c r="E20" s="2"/>
      <c r="F20" s="2"/>
      <c r="G20" s="2"/>
      <c r="H20" s="2"/>
      <c r="I20" s="2"/>
      <c r="J20" s="2"/>
      <c r="K20" s="2"/>
      <c r="L20" s="2"/>
      <c r="M20" s="2"/>
      <c r="N20" s="2"/>
      <c r="O20" s="2"/>
      <c r="P20" s="2"/>
      <c r="Q20" s="2"/>
    </row>
  </sheetData>
  <sheetProtection/>
  <mergeCells count="26">
    <mergeCell ref="P1:Q1"/>
    <mergeCell ref="P7:P8"/>
    <mergeCell ref="Q7:Q8"/>
    <mergeCell ref="Q5:Q6"/>
    <mergeCell ref="I2:Q2"/>
    <mergeCell ref="A2:H2"/>
    <mergeCell ref="I6:O6"/>
    <mergeCell ref="I5:O5"/>
    <mergeCell ref="G7:G8"/>
    <mergeCell ref="H7:H8"/>
    <mergeCell ref="I4:Q4"/>
    <mergeCell ref="P5:P6"/>
    <mergeCell ref="E5:E6"/>
    <mergeCell ref="F5:F6"/>
    <mergeCell ref="G5:G6"/>
    <mergeCell ref="H5:H6"/>
    <mergeCell ref="B4:B5"/>
    <mergeCell ref="B6:B8"/>
    <mergeCell ref="A4:A7"/>
    <mergeCell ref="C4:H4"/>
    <mergeCell ref="C5:C6"/>
    <mergeCell ref="D5:D6"/>
    <mergeCell ref="C7:C8"/>
    <mergeCell ref="D7:D8"/>
    <mergeCell ref="E7:E8"/>
    <mergeCell ref="F7:F8"/>
  </mergeCells>
  <printOptions horizontalCentered="1"/>
  <pageMargins left="1.1811023622047245" right="1.1811023622047245" top="1.5748031496062993" bottom="1.5748031496062993" header="0.5118110236220472" footer="0.9055118110236221"/>
  <pageSetup firstPageNumber="374" useFirstPageNumber="1" horizontalDpi="600" verticalDpi="600" orientation="portrait" paperSize="9" r:id="rId1"/>
  <headerFooter alignWithMargins="0">
    <oddFooter>&amp;C&amp;"華康中圓體,標準"&amp;11‧&amp;"Times New Roman,標準"&amp;P&amp;"華康中圓體,標準"‧</oddFooter>
  </headerFooter>
  <ignoredErrors>
    <ignoredError sqref="C16:C18" formulaRange="1"/>
  </ignoredErrors>
</worksheet>
</file>

<file path=xl/worksheets/sheet21.xml><?xml version="1.0" encoding="utf-8"?>
<worksheet xmlns="http://schemas.openxmlformats.org/spreadsheetml/2006/main" xmlns:r="http://schemas.openxmlformats.org/officeDocument/2006/relationships">
  <dimension ref="A1:Z26"/>
  <sheetViews>
    <sheetView showGridLines="0" zoomScale="120" zoomScaleNormal="120" zoomScalePageLayoutView="0" workbookViewId="0" topLeftCell="A1">
      <selection activeCell="A1" sqref="A1"/>
    </sheetView>
  </sheetViews>
  <sheetFormatPr defaultColWidth="9.00390625" defaultRowHeight="16.5"/>
  <cols>
    <col min="1" max="1" width="8.125" style="50" customWidth="1"/>
    <col min="2" max="2" width="6.625" style="50" customWidth="1"/>
    <col min="3" max="4" width="4.625" style="50" customWidth="1"/>
    <col min="5" max="5" width="5.125" style="50" customWidth="1"/>
    <col min="6" max="6" width="6.625" style="50" customWidth="1"/>
    <col min="7" max="8" width="4.625" style="50" customWidth="1"/>
    <col min="9" max="9" width="5.125" style="50" customWidth="1"/>
    <col min="10" max="10" width="7.125" style="50" customWidth="1"/>
    <col min="11" max="11" width="5.625" style="50" customWidth="1"/>
    <col min="12" max="13" width="6.125" style="50" customWidth="1"/>
    <col min="14" max="14" width="7.125" style="50" customWidth="1"/>
    <col min="15" max="15" width="5.625" style="50" customWidth="1"/>
    <col min="16" max="17" width="6.125" style="2" customWidth="1"/>
    <col min="18" max="18" width="7.125" style="2" customWidth="1"/>
    <col min="19" max="19" width="5.625" style="2" customWidth="1"/>
    <col min="20" max="21" width="6.125" style="2" customWidth="1"/>
    <col min="22" max="22" width="7.125" style="2" customWidth="1"/>
    <col min="23" max="23" width="5.625" style="2" customWidth="1"/>
    <col min="24" max="25" width="6.125" style="2" customWidth="1"/>
    <col min="26" max="89" width="9.00390625" style="2" customWidth="1"/>
    <col min="90" max="16384" width="9.00390625" style="50" customWidth="1"/>
  </cols>
  <sheetData>
    <row r="1" spans="1:25" s="2" customFormat="1" ht="18" customHeight="1">
      <c r="A1" s="317" t="s">
        <v>526</v>
      </c>
      <c r="X1" s="576" t="s">
        <v>44</v>
      </c>
      <c r="Y1" s="576"/>
    </row>
    <row r="2" spans="1:25" s="4" customFormat="1" ht="24.75" customHeight="1">
      <c r="A2" s="564" t="s">
        <v>1121</v>
      </c>
      <c r="B2" s="564"/>
      <c r="C2" s="564"/>
      <c r="D2" s="564"/>
      <c r="E2" s="564"/>
      <c r="F2" s="564"/>
      <c r="G2" s="564"/>
      <c r="H2" s="564"/>
      <c r="I2" s="564"/>
      <c r="J2" s="564"/>
      <c r="K2" s="564"/>
      <c r="L2" s="564"/>
      <c r="M2" s="564"/>
      <c r="N2" s="564" t="s">
        <v>357</v>
      </c>
      <c r="O2" s="564"/>
      <c r="P2" s="564"/>
      <c r="Q2" s="564"/>
      <c r="R2" s="564"/>
      <c r="S2" s="564"/>
      <c r="T2" s="564"/>
      <c r="U2" s="564"/>
      <c r="V2" s="564"/>
      <c r="W2" s="564"/>
      <c r="X2" s="564"/>
      <c r="Y2" s="564"/>
    </row>
    <row r="3" spans="1:25" s="2" customFormat="1" ht="15" customHeight="1" thickBot="1">
      <c r="A3" s="14"/>
      <c r="B3" s="14"/>
      <c r="C3" s="14"/>
      <c r="D3" s="14"/>
      <c r="E3" s="14"/>
      <c r="G3" s="14"/>
      <c r="H3" s="14"/>
      <c r="I3" s="14"/>
      <c r="J3" s="14"/>
      <c r="K3" s="14"/>
      <c r="L3" s="14"/>
      <c r="M3" s="327" t="s">
        <v>1120</v>
      </c>
      <c r="N3" s="14"/>
      <c r="O3" s="14"/>
      <c r="Y3" s="3" t="s">
        <v>1147</v>
      </c>
    </row>
    <row r="4" spans="1:26" s="63" customFormat="1" ht="15.75" customHeight="1">
      <c r="A4" s="697" t="s">
        <v>1122</v>
      </c>
      <c r="B4" s="696" t="s">
        <v>1367</v>
      </c>
      <c r="C4" s="686"/>
      <c r="D4" s="686"/>
      <c r="E4" s="686"/>
      <c r="F4" s="686"/>
      <c r="G4" s="686"/>
      <c r="H4" s="686"/>
      <c r="I4" s="686"/>
      <c r="J4" s="686"/>
      <c r="K4" s="686"/>
      <c r="L4" s="686"/>
      <c r="M4" s="686"/>
      <c r="N4" s="381"/>
      <c r="O4" s="381"/>
      <c r="P4" s="381"/>
      <c r="Q4" s="382"/>
      <c r="R4" s="685" t="s">
        <v>1123</v>
      </c>
      <c r="S4" s="686"/>
      <c r="T4" s="686"/>
      <c r="U4" s="686"/>
      <c r="V4" s="685" t="s">
        <v>1124</v>
      </c>
      <c r="W4" s="686"/>
      <c r="X4" s="686"/>
      <c r="Y4" s="700"/>
      <c r="Z4" s="383"/>
    </row>
    <row r="5" spans="1:26" s="63" customFormat="1" ht="15.75" customHeight="1">
      <c r="A5" s="698"/>
      <c r="B5" s="694" t="s">
        <v>358</v>
      </c>
      <c r="C5" s="690"/>
      <c r="D5" s="690"/>
      <c r="E5" s="690"/>
      <c r="F5" s="690"/>
      <c r="G5" s="690"/>
      <c r="H5" s="690"/>
      <c r="I5" s="690"/>
      <c r="J5" s="690"/>
      <c r="K5" s="690"/>
      <c r="L5" s="690"/>
      <c r="M5" s="690"/>
      <c r="N5" s="385"/>
      <c r="O5" s="385"/>
      <c r="P5" s="385"/>
      <c r="Q5" s="386"/>
      <c r="R5" s="687"/>
      <c r="S5" s="688"/>
      <c r="T5" s="688"/>
      <c r="U5" s="688"/>
      <c r="V5" s="687"/>
      <c r="W5" s="688"/>
      <c r="X5" s="688"/>
      <c r="Y5" s="684"/>
      <c r="Z5" s="383"/>
    </row>
    <row r="6" spans="1:26" s="63" customFormat="1" ht="15.75" customHeight="1">
      <c r="A6" s="698"/>
      <c r="B6" s="693" t="s">
        <v>1125</v>
      </c>
      <c r="C6" s="559"/>
      <c r="D6" s="559"/>
      <c r="E6" s="559"/>
      <c r="F6" s="559"/>
      <c r="G6" s="559"/>
      <c r="H6" s="559"/>
      <c r="I6" s="559"/>
      <c r="J6" s="559"/>
      <c r="K6" s="559"/>
      <c r="L6" s="559"/>
      <c r="M6" s="554"/>
      <c r="N6" s="559" t="s">
        <v>1126</v>
      </c>
      <c r="O6" s="559"/>
      <c r="P6" s="559"/>
      <c r="Q6" s="554"/>
      <c r="R6" s="687"/>
      <c r="S6" s="688"/>
      <c r="T6" s="688"/>
      <c r="U6" s="688"/>
      <c r="V6" s="687"/>
      <c r="W6" s="688"/>
      <c r="X6" s="688"/>
      <c r="Y6" s="684"/>
      <c r="Z6" s="383"/>
    </row>
    <row r="7" spans="1:26" s="63" customFormat="1" ht="15.75" customHeight="1">
      <c r="A7" s="698"/>
      <c r="B7" s="694" t="s">
        <v>359</v>
      </c>
      <c r="C7" s="690"/>
      <c r="D7" s="690"/>
      <c r="E7" s="690"/>
      <c r="F7" s="690"/>
      <c r="G7" s="690"/>
      <c r="H7" s="690"/>
      <c r="I7" s="690"/>
      <c r="J7" s="690"/>
      <c r="K7" s="690"/>
      <c r="L7" s="690"/>
      <c r="M7" s="695"/>
      <c r="N7" s="688"/>
      <c r="O7" s="688"/>
      <c r="P7" s="688"/>
      <c r="Q7" s="684"/>
      <c r="R7" s="687" t="s">
        <v>364</v>
      </c>
      <c r="S7" s="688"/>
      <c r="T7" s="688"/>
      <c r="U7" s="688"/>
      <c r="V7" s="687" t="s">
        <v>365</v>
      </c>
      <c r="W7" s="688"/>
      <c r="X7" s="688"/>
      <c r="Y7" s="684"/>
      <c r="Z7" s="383"/>
    </row>
    <row r="8" spans="1:26" s="63" customFormat="1" ht="15.75" customHeight="1">
      <c r="A8" s="698"/>
      <c r="B8" s="682" t="s">
        <v>1127</v>
      </c>
      <c r="C8" s="550"/>
      <c r="D8" s="550"/>
      <c r="E8" s="550"/>
      <c r="F8" s="550" t="s">
        <v>1128</v>
      </c>
      <c r="G8" s="550"/>
      <c r="H8" s="550"/>
      <c r="I8" s="550"/>
      <c r="J8" s="550" t="s">
        <v>1129</v>
      </c>
      <c r="K8" s="550"/>
      <c r="L8" s="550"/>
      <c r="M8" s="550"/>
      <c r="N8" s="684" t="s">
        <v>420</v>
      </c>
      <c r="O8" s="597"/>
      <c r="P8" s="597"/>
      <c r="Q8" s="597"/>
      <c r="R8" s="687"/>
      <c r="S8" s="688"/>
      <c r="T8" s="688"/>
      <c r="U8" s="688"/>
      <c r="V8" s="687"/>
      <c r="W8" s="688"/>
      <c r="X8" s="688"/>
      <c r="Y8" s="684"/>
      <c r="Z8" s="383"/>
    </row>
    <row r="9" spans="1:26" s="63" customFormat="1" ht="15.75" customHeight="1">
      <c r="A9" s="698" t="s">
        <v>20</v>
      </c>
      <c r="B9" s="683" t="s">
        <v>360</v>
      </c>
      <c r="C9" s="681"/>
      <c r="D9" s="681"/>
      <c r="E9" s="681"/>
      <c r="F9" s="681" t="s">
        <v>363</v>
      </c>
      <c r="G9" s="681"/>
      <c r="H9" s="681"/>
      <c r="I9" s="681"/>
      <c r="J9" s="692" t="s">
        <v>1146</v>
      </c>
      <c r="K9" s="692"/>
      <c r="L9" s="692"/>
      <c r="M9" s="692"/>
      <c r="N9" s="684"/>
      <c r="O9" s="597"/>
      <c r="P9" s="597"/>
      <c r="Q9" s="597"/>
      <c r="R9" s="689"/>
      <c r="S9" s="690"/>
      <c r="T9" s="690"/>
      <c r="U9" s="690"/>
      <c r="V9" s="689"/>
      <c r="W9" s="690"/>
      <c r="X9" s="690"/>
      <c r="Y9" s="695"/>
      <c r="Z9" s="383"/>
    </row>
    <row r="10" spans="1:26" s="63" customFormat="1" ht="15.75" customHeight="1">
      <c r="A10" s="698"/>
      <c r="B10" s="599" t="s">
        <v>1130</v>
      </c>
      <c r="C10" s="550" t="s">
        <v>1131</v>
      </c>
      <c r="D10" s="550"/>
      <c r="E10" s="550"/>
      <c r="F10" s="550" t="s">
        <v>1132</v>
      </c>
      <c r="G10" s="550" t="s">
        <v>1131</v>
      </c>
      <c r="H10" s="550"/>
      <c r="I10" s="550"/>
      <c r="J10" s="550" t="s">
        <v>1132</v>
      </c>
      <c r="K10" s="550" t="s">
        <v>1131</v>
      </c>
      <c r="L10" s="550"/>
      <c r="M10" s="550"/>
      <c r="N10" s="554" t="s">
        <v>1132</v>
      </c>
      <c r="O10" s="550" t="s">
        <v>1131</v>
      </c>
      <c r="P10" s="550"/>
      <c r="Q10" s="550"/>
      <c r="R10" s="550" t="s">
        <v>1132</v>
      </c>
      <c r="S10" s="550" t="s">
        <v>1131</v>
      </c>
      <c r="T10" s="550"/>
      <c r="U10" s="550"/>
      <c r="V10" s="550" t="s">
        <v>1132</v>
      </c>
      <c r="W10" s="550" t="s">
        <v>1131</v>
      </c>
      <c r="X10" s="550"/>
      <c r="Y10" s="550"/>
      <c r="Z10" s="383"/>
    </row>
    <row r="11" spans="1:26" s="63" customFormat="1" ht="15.75" customHeight="1">
      <c r="A11" s="698"/>
      <c r="B11" s="599"/>
      <c r="C11" s="681" t="s">
        <v>361</v>
      </c>
      <c r="D11" s="681"/>
      <c r="E11" s="681"/>
      <c r="F11" s="597"/>
      <c r="G11" s="681" t="s">
        <v>361</v>
      </c>
      <c r="H11" s="681"/>
      <c r="I11" s="681"/>
      <c r="J11" s="597"/>
      <c r="K11" s="681" t="s">
        <v>361</v>
      </c>
      <c r="L11" s="681"/>
      <c r="M11" s="681"/>
      <c r="N11" s="684"/>
      <c r="O11" s="681" t="s">
        <v>361</v>
      </c>
      <c r="P11" s="681"/>
      <c r="Q11" s="681"/>
      <c r="R11" s="597"/>
      <c r="S11" s="681" t="s">
        <v>361</v>
      </c>
      <c r="T11" s="681"/>
      <c r="U11" s="681"/>
      <c r="V11" s="597"/>
      <c r="W11" s="681" t="s">
        <v>361</v>
      </c>
      <c r="X11" s="681"/>
      <c r="Y11" s="681"/>
      <c r="Z11" s="383"/>
    </row>
    <row r="12" spans="1:26" s="63" customFormat="1" ht="15.75" customHeight="1">
      <c r="A12" s="698"/>
      <c r="B12" s="599" t="s">
        <v>362</v>
      </c>
      <c r="C12" s="352" t="s">
        <v>1133</v>
      </c>
      <c r="D12" s="352" t="s">
        <v>1134</v>
      </c>
      <c r="E12" s="352" t="s">
        <v>1135</v>
      </c>
      <c r="F12" s="597" t="s">
        <v>362</v>
      </c>
      <c r="G12" s="352" t="s">
        <v>1133</v>
      </c>
      <c r="H12" s="352" t="s">
        <v>1134</v>
      </c>
      <c r="I12" s="352" t="s">
        <v>1135</v>
      </c>
      <c r="J12" s="597" t="s">
        <v>362</v>
      </c>
      <c r="K12" s="352" t="s">
        <v>1133</v>
      </c>
      <c r="L12" s="352" t="s">
        <v>1134</v>
      </c>
      <c r="M12" s="352" t="s">
        <v>1135</v>
      </c>
      <c r="N12" s="684" t="s">
        <v>362</v>
      </c>
      <c r="O12" s="352" t="s">
        <v>1133</v>
      </c>
      <c r="P12" s="352" t="s">
        <v>1134</v>
      </c>
      <c r="Q12" s="352" t="s">
        <v>1135</v>
      </c>
      <c r="R12" s="597" t="s">
        <v>362</v>
      </c>
      <c r="S12" s="352" t="s">
        <v>1133</v>
      </c>
      <c r="T12" s="352" t="s">
        <v>1134</v>
      </c>
      <c r="U12" s="352" t="s">
        <v>1135</v>
      </c>
      <c r="V12" s="597" t="s">
        <v>362</v>
      </c>
      <c r="W12" s="352" t="s">
        <v>1133</v>
      </c>
      <c r="X12" s="352" t="s">
        <v>1134</v>
      </c>
      <c r="Y12" s="352" t="s">
        <v>1135</v>
      </c>
      <c r="Z12" s="383"/>
    </row>
    <row r="13" spans="1:26" s="63" customFormat="1" ht="15.75" customHeight="1" thickBot="1">
      <c r="A13" s="699"/>
      <c r="B13" s="600"/>
      <c r="C13" s="39" t="s">
        <v>21</v>
      </c>
      <c r="D13" s="39" t="s">
        <v>188</v>
      </c>
      <c r="E13" s="39" t="s">
        <v>189</v>
      </c>
      <c r="F13" s="598"/>
      <c r="G13" s="39" t="s">
        <v>21</v>
      </c>
      <c r="H13" s="39" t="s">
        <v>188</v>
      </c>
      <c r="I13" s="39" t="s">
        <v>189</v>
      </c>
      <c r="J13" s="598"/>
      <c r="K13" s="39" t="s">
        <v>21</v>
      </c>
      <c r="L13" s="39" t="s">
        <v>188</v>
      </c>
      <c r="M13" s="39" t="s">
        <v>189</v>
      </c>
      <c r="N13" s="691"/>
      <c r="O13" s="39" t="s">
        <v>21</v>
      </c>
      <c r="P13" s="39" t="s">
        <v>188</v>
      </c>
      <c r="Q13" s="39" t="s">
        <v>189</v>
      </c>
      <c r="R13" s="598"/>
      <c r="S13" s="39" t="s">
        <v>21</v>
      </c>
      <c r="T13" s="39" t="s">
        <v>188</v>
      </c>
      <c r="U13" s="39" t="s">
        <v>189</v>
      </c>
      <c r="V13" s="598"/>
      <c r="W13" s="39" t="s">
        <v>21</v>
      </c>
      <c r="X13" s="39" t="s">
        <v>188</v>
      </c>
      <c r="Y13" s="39" t="s">
        <v>189</v>
      </c>
      <c r="Z13" s="383"/>
    </row>
    <row r="14" spans="1:25" s="38" customFormat="1" ht="38.25" customHeight="1">
      <c r="A14" s="384" t="s">
        <v>1136</v>
      </c>
      <c r="B14" s="232">
        <v>7</v>
      </c>
      <c r="C14" s="70">
        <f aca="true" t="shared" si="0" ref="C14:C22">SUM(D14:E14)</f>
        <v>176</v>
      </c>
      <c r="D14" s="233">
        <v>87</v>
      </c>
      <c r="E14" s="70">
        <v>89</v>
      </c>
      <c r="F14" s="70">
        <v>45</v>
      </c>
      <c r="G14" s="70">
        <f aca="true" t="shared" si="1" ref="G14:G22">SUM(H14:I14)</f>
        <v>1075</v>
      </c>
      <c r="H14" s="70">
        <v>580</v>
      </c>
      <c r="I14" s="233">
        <v>495</v>
      </c>
      <c r="J14" s="233">
        <v>1</v>
      </c>
      <c r="K14" s="70">
        <f>SUM(L14:M14)</f>
        <v>28</v>
      </c>
      <c r="L14" s="233">
        <v>14</v>
      </c>
      <c r="M14" s="233">
        <v>14</v>
      </c>
      <c r="N14" s="233" t="s">
        <v>337</v>
      </c>
      <c r="O14" s="233" t="s">
        <v>337</v>
      </c>
      <c r="P14" s="233" t="s">
        <v>337</v>
      </c>
      <c r="Q14" s="233" t="s">
        <v>337</v>
      </c>
      <c r="R14" s="233" t="s">
        <v>337</v>
      </c>
      <c r="S14" s="233" t="s">
        <v>337</v>
      </c>
      <c r="T14" s="233" t="s">
        <v>337</v>
      </c>
      <c r="U14" s="233" t="s">
        <v>337</v>
      </c>
      <c r="V14" s="233" t="s">
        <v>337</v>
      </c>
      <c r="W14" s="233" t="s">
        <v>337</v>
      </c>
      <c r="X14" s="233" t="s">
        <v>337</v>
      </c>
      <c r="Y14" s="233" t="s">
        <v>337</v>
      </c>
    </row>
    <row r="15" spans="1:25" s="38" customFormat="1" ht="38.25" customHeight="1">
      <c r="A15" s="384" t="s">
        <v>1137</v>
      </c>
      <c r="B15" s="234">
        <v>6</v>
      </c>
      <c r="C15" s="70">
        <f t="shared" si="0"/>
        <v>201</v>
      </c>
      <c r="D15" s="235">
        <v>94</v>
      </c>
      <c r="E15" s="70">
        <v>107</v>
      </c>
      <c r="F15" s="70">
        <v>47</v>
      </c>
      <c r="G15" s="70">
        <f t="shared" si="1"/>
        <v>1174</v>
      </c>
      <c r="H15" s="70">
        <v>605</v>
      </c>
      <c r="I15" s="235">
        <v>569</v>
      </c>
      <c r="J15" s="235" t="s">
        <v>337</v>
      </c>
      <c r="K15" s="235" t="s">
        <v>337</v>
      </c>
      <c r="L15" s="235" t="s">
        <v>337</v>
      </c>
      <c r="M15" s="235" t="s">
        <v>337</v>
      </c>
      <c r="N15" s="235" t="s">
        <v>337</v>
      </c>
      <c r="O15" s="235" t="s">
        <v>337</v>
      </c>
      <c r="P15" s="235" t="s">
        <v>337</v>
      </c>
      <c r="Q15" s="235" t="s">
        <v>337</v>
      </c>
      <c r="R15" s="235" t="s">
        <v>337</v>
      </c>
      <c r="S15" s="235" t="s">
        <v>337</v>
      </c>
      <c r="T15" s="235" t="s">
        <v>337</v>
      </c>
      <c r="U15" s="235" t="s">
        <v>337</v>
      </c>
      <c r="V15" s="235" t="s">
        <v>337</v>
      </c>
      <c r="W15" s="235" t="s">
        <v>337</v>
      </c>
      <c r="X15" s="235" t="s">
        <v>337</v>
      </c>
      <c r="Y15" s="235" t="s">
        <v>337</v>
      </c>
    </row>
    <row r="16" spans="1:25" s="389" customFormat="1" ht="38.25" customHeight="1">
      <c r="A16" s="384" t="s">
        <v>1138</v>
      </c>
      <c r="B16" s="234">
        <v>6</v>
      </c>
      <c r="C16" s="70">
        <f t="shared" si="0"/>
        <v>227</v>
      </c>
      <c r="D16" s="235">
        <v>110</v>
      </c>
      <c r="E16" s="70">
        <v>117</v>
      </c>
      <c r="F16" s="70">
        <v>48</v>
      </c>
      <c r="G16" s="70">
        <f t="shared" si="1"/>
        <v>1375</v>
      </c>
      <c r="H16" s="70">
        <v>688</v>
      </c>
      <c r="I16" s="235">
        <v>687</v>
      </c>
      <c r="J16" s="235" t="s">
        <v>337</v>
      </c>
      <c r="K16" s="235" t="s">
        <v>337</v>
      </c>
      <c r="L16" s="235" t="s">
        <v>337</v>
      </c>
      <c r="M16" s="235" t="s">
        <v>337</v>
      </c>
      <c r="N16" s="235" t="s">
        <v>337</v>
      </c>
      <c r="O16" s="235" t="s">
        <v>337</v>
      </c>
      <c r="P16" s="235" t="s">
        <v>337</v>
      </c>
      <c r="Q16" s="235" t="s">
        <v>337</v>
      </c>
      <c r="R16" s="235" t="s">
        <v>337</v>
      </c>
      <c r="S16" s="235" t="s">
        <v>337</v>
      </c>
      <c r="T16" s="235" t="s">
        <v>337</v>
      </c>
      <c r="U16" s="235" t="s">
        <v>337</v>
      </c>
      <c r="V16" s="235" t="s">
        <v>337</v>
      </c>
      <c r="W16" s="235" t="s">
        <v>337</v>
      </c>
      <c r="X16" s="235" t="s">
        <v>337</v>
      </c>
      <c r="Y16" s="235" t="s">
        <v>337</v>
      </c>
    </row>
    <row r="17" spans="1:25" s="389" customFormat="1" ht="38.25" customHeight="1">
      <c r="A17" s="384" t="s">
        <v>1139</v>
      </c>
      <c r="B17" s="234">
        <v>5</v>
      </c>
      <c r="C17" s="70">
        <f t="shared" si="0"/>
        <v>143</v>
      </c>
      <c r="D17" s="235">
        <v>73</v>
      </c>
      <c r="E17" s="70">
        <v>70</v>
      </c>
      <c r="F17" s="70">
        <v>48</v>
      </c>
      <c r="G17" s="70">
        <f t="shared" si="1"/>
        <v>1444</v>
      </c>
      <c r="H17" s="70">
        <v>733</v>
      </c>
      <c r="I17" s="235">
        <v>711</v>
      </c>
      <c r="J17" s="235" t="s">
        <v>337</v>
      </c>
      <c r="K17" s="235" t="s">
        <v>337</v>
      </c>
      <c r="L17" s="235" t="s">
        <v>337</v>
      </c>
      <c r="M17" s="235" t="s">
        <v>337</v>
      </c>
      <c r="N17" s="235" t="s">
        <v>337</v>
      </c>
      <c r="O17" s="235" t="s">
        <v>337</v>
      </c>
      <c r="P17" s="235" t="s">
        <v>337</v>
      </c>
      <c r="Q17" s="235" t="s">
        <v>337</v>
      </c>
      <c r="R17" s="235" t="s">
        <v>337</v>
      </c>
      <c r="S17" s="235" t="s">
        <v>337</v>
      </c>
      <c r="T17" s="235" t="s">
        <v>337</v>
      </c>
      <c r="U17" s="235" t="s">
        <v>337</v>
      </c>
      <c r="V17" s="235" t="s">
        <v>337</v>
      </c>
      <c r="W17" s="235" t="s">
        <v>337</v>
      </c>
      <c r="X17" s="235" t="s">
        <v>337</v>
      </c>
      <c r="Y17" s="235" t="s">
        <v>337</v>
      </c>
    </row>
    <row r="18" spans="1:25" s="38" customFormat="1" ht="38.25" customHeight="1">
      <c r="A18" s="384" t="s">
        <v>1140</v>
      </c>
      <c r="B18" s="234">
        <v>5</v>
      </c>
      <c r="C18" s="70">
        <f t="shared" si="0"/>
        <v>140</v>
      </c>
      <c r="D18" s="235">
        <v>70</v>
      </c>
      <c r="E18" s="70">
        <v>70</v>
      </c>
      <c r="F18" s="70">
        <v>51</v>
      </c>
      <c r="G18" s="70">
        <f t="shared" si="1"/>
        <v>1651</v>
      </c>
      <c r="H18" s="70">
        <f>49+794</f>
        <v>843</v>
      </c>
      <c r="I18" s="235">
        <f>39+769</f>
        <v>808</v>
      </c>
      <c r="J18" s="235" t="s">
        <v>337</v>
      </c>
      <c r="K18" s="235" t="s">
        <v>337</v>
      </c>
      <c r="L18" s="235" t="s">
        <v>337</v>
      </c>
      <c r="M18" s="235" t="s">
        <v>337</v>
      </c>
      <c r="N18" s="235" t="s">
        <v>337</v>
      </c>
      <c r="O18" s="235" t="s">
        <v>337</v>
      </c>
      <c r="P18" s="235" t="s">
        <v>337</v>
      </c>
      <c r="Q18" s="235" t="s">
        <v>337</v>
      </c>
      <c r="R18" s="235" t="s">
        <v>337</v>
      </c>
      <c r="S18" s="235" t="s">
        <v>337</v>
      </c>
      <c r="T18" s="235" t="s">
        <v>337</v>
      </c>
      <c r="U18" s="235" t="s">
        <v>337</v>
      </c>
      <c r="V18" s="235" t="s">
        <v>337</v>
      </c>
      <c r="W18" s="235" t="s">
        <v>337</v>
      </c>
      <c r="X18" s="235" t="s">
        <v>337</v>
      </c>
      <c r="Y18" s="235" t="s">
        <v>337</v>
      </c>
    </row>
    <row r="19" spans="1:25" s="38" customFormat="1" ht="38.25" customHeight="1">
      <c r="A19" s="384" t="s">
        <v>1141</v>
      </c>
      <c r="B19" s="234">
        <v>5</v>
      </c>
      <c r="C19" s="235">
        <f t="shared" si="0"/>
        <v>170</v>
      </c>
      <c r="D19" s="235">
        <f>32+55</f>
        <v>87</v>
      </c>
      <c r="E19" s="235">
        <f>35+48</f>
        <v>83</v>
      </c>
      <c r="F19" s="70">
        <f>7+43</f>
        <v>50</v>
      </c>
      <c r="G19" s="235">
        <f t="shared" si="1"/>
        <v>1739</v>
      </c>
      <c r="H19" s="235">
        <f>73+824</f>
        <v>897</v>
      </c>
      <c r="I19" s="235">
        <f>79+763</f>
        <v>842</v>
      </c>
      <c r="J19" s="235" t="s">
        <v>337</v>
      </c>
      <c r="K19" s="235" t="s">
        <v>337</v>
      </c>
      <c r="L19" s="235" t="s">
        <v>337</v>
      </c>
      <c r="M19" s="235" t="s">
        <v>337</v>
      </c>
      <c r="N19" s="235" t="s">
        <v>337</v>
      </c>
      <c r="O19" s="235" t="s">
        <v>337</v>
      </c>
      <c r="P19" s="235" t="s">
        <v>337</v>
      </c>
      <c r="Q19" s="235" t="s">
        <v>337</v>
      </c>
      <c r="R19" s="235" t="s">
        <v>337</v>
      </c>
      <c r="S19" s="235" t="s">
        <v>337</v>
      </c>
      <c r="T19" s="235" t="s">
        <v>337</v>
      </c>
      <c r="U19" s="235" t="s">
        <v>337</v>
      </c>
      <c r="V19" s="235" t="s">
        <v>337</v>
      </c>
      <c r="W19" s="235" t="s">
        <v>337</v>
      </c>
      <c r="X19" s="235" t="s">
        <v>337</v>
      </c>
      <c r="Y19" s="235" t="s">
        <v>337</v>
      </c>
    </row>
    <row r="20" spans="1:25" s="38" customFormat="1" ht="38.25" customHeight="1">
      <c r="A20" s="384" t="s">
        <v>1142</v>
      </c>
      <c r="B20" s="234">
        <v>4</v>
      </c>
      <c r="C20" s="235">
        <f t="shared" si="0"/>
        <v>108</v>
      </c>
      <c r="D20" s="235">
        <v>54</v>
      </c>
      <c r="E20" s="235">
        <v>54</v>
      </c>
      <c r="F20" s="70">
        <v>49</v>
      </c>
      <c r="G20" s="235">
        <f t="shared" si="1"/>
        <v>1824</v>
      </c>
      <c r="H20" s="235">
        <f>174+748</f>
        <v>922</v>
      </c>
      <c r="I20" s="235">
        <f>161+741</f>
        <v>902</v>
      </c>
      <c r="J20" s="235" t="s">
        <v>337</v>
      </c>
      <c r="K20" s="235" t="s">
        <v>337</v>
      </c>
      <c r="L20" s="235" t="s">
        <v>337</v>
      </c>
      <c r="M20" s="235" t="s">
        <v>337</v>
      </c>
      <c r="N20" s="235" t="s">
        <v>337</v>
      </c>
      <c r="O20" s="235" t="s">
        <v>337</v>
      </c>
      <c r="P20" s="235" t="s">
        <v>337</v>
      </c>
      <c r="Q20" s="235" t="s">
        <v>337</v>
      </c>
      <c r="R20" s="235" t="s">
        <v>337</v>
      </c>
      <c r="S20" s="235" t="s">
        <v>337</v>
      </c>
      <c r="T20" s="235" t="s">
        <v>337</v>
      </c>
      <c r="U20" s="235" t="s">
        <v>337</v>
      </c>
      <c r="V20" s="235" t="s">
        <v>337</v>
      </c>
      <c r="W20" s="235" t="s">
        <v>337</v>
      </c>
      <c r="X20" s="235" t="s">
        <v>337</v>
      </c>
      <c r="Y20" s="235" t="s">
        <v>337</v>
      </c>
    </row>
    <row r="21" spans="1:25" s="38" customFormat="1" ht="38.25" customHeight="1">
      <c r="A21" s="384" t="s">
        <v>1143</v>
      </c>
      <c r="B21" s="234">
        <v>4</v>
      </c>
      <c r="C21" s="235">
        <f t="shared" si="0"/>
        <v>97</v>
      </c>
      <c r="D21" s="235">
        <f>16+36</f>
        <v>52</v>
      </c>
      <c r="E21" s="235">
        <f>11+34</f>
        <v>45</v>
      </c>
      <c r="F21" s="235">
        <f>13+35</f>
        <v>48</v>
      </c>
      <c r="G21" s="235">
        <f t="shared" si="1"/>
        <v>1852</v>
      </c>
      <c r="H21" s="235">
        <f>249+721</f>
        <v>970</v>
      </c>
      <c r="I21" s="235">
        <f>238+644</f>
        <v>882</v>
      </c>
      <c r="J21" s="235" t="s">
        <v>337</v>
      </c>
      <c r="K21" s="235" t="s">
        <v>337</v>
      </c>
      <c r="L21" s="235" t="s">
        <v>337</v>
      </c>
      <c r="M21" s="235" t="s">
        <v>337</v>
      </c>
      <c r="N21" s="235" t="s">
        <v>337</v>
      </c>
      <c r="O21" s="235" t="s">
        <v>337</v>
      </c>
      <c r="P21" s="235" t="s">
        <v>337</v>
      </c>
      <c r="Q21" s="235" t="s">
        <v>337</v>
      </c>
      <c r="R21" s="235" t="s">
        <v>337</v>
      </c>
      <c r="S21" s="235" t="s">
        <v>337</v>
      </c>
      <c r="T21" s="235" t="s">
        <v>337</v>
      </c>
      <c r="U21" s="235" t="s">
        <v>337</v>
      </c>
      <c r="V21" s="235" t="s">
        <v>337</v>
      </c>
      <c r="W21" s="235" t="s">
        <v>337</v>
      </c>
      <c r="X21" s="235" t="s">
        <v>337</v>
      </c>
      <c r="Y21" s="235" t="s">
        <v>337</v>
      </c>
    </row>
    <row r="22" spans="1:25" s="38" customFormat="1" ht="38.25" customHeight="1">
      <c r="A22" s="384" t="s">
        <v>1144</v>
      </c>
      <c r="B22" s="234">
        <v>4</v>
      </c>
      <c r="C22" s="235">
        <f t="shared" si="0"/>
        <v>113</v>
      </c>
      <c r="D22" s="235">
        <f>49+15</f>
        <v>64</v>
      </c>
      <c r="E22" s="235">
        <f>37+12</f>
        <v>49</v>
      </c>
      <c r="F22" s="235">
        <v>51</v>
      </c>
      <c r="G22" s="235">
        <f t="shared" si="1"/>
        <v>1763</v>
      </c>
      <c r="H22" s="235">
        <f>764+143</f>
        <v>907</v>
      </c>
      <c r="I22" s="235">
        <f>731+125</f>
        <v>856</v>
      </c>
      <c r="J22" s="235" t="s">
        <v>337</v>
      </c>
      <c r="K22" s="235" t="s">
        <v>337</v>
      </c>
      <c r="L22" s="235" t="s">
        <v>337</v>
      </c>
      <c r="M22" s="235" t="s">
        <v>337</v>
      </c>
      <c r="N22" s="235" t="s">
        <v>337</v>
      </c>
      <c r="O22" s="235" t="s">
        <v>337</v>
      </c>
      <c r="P22" s="235" t="s">
        <v>337</v>
      </c>
      <c r="Q22" s="235" t="s">
        <v>337</v>
      </c>
      <c r="R22" s="235" t="s">
        <v>337</v>
      </c>
      <c r="S22" s="235" t="s">
        <v>337</v>
      </c>
      <c r="T22" s="235" t="s">
        <v>337</v>
      </c>
      <c r="U22" s="235" t="s">
        <v>337</v>
      </c>
      <c r="V22" s="235" t="s">
        <v>337</v>
      </c>
      <c r="W22" s="235" t="s">
        <v>337</v>
      </c>
      <c r="X22" s="235" t="s">
        <v>337</v>
      </c>
      <c r="Y22" s="235" t="s">
        <v>337</v>
      </c>
    </row>
    <row r="23" spans="1:25" s="38" customFormat="1" ht="38.25" customHeight="1" thickBot="1">
      <c r="A23" s="388" t="s">
        <v>1145</v>
      </c>
      <c r="B23" s="237">
        <v>4</v>
      </c>
      <c r="C23" s="237">
        <f>SUM(D23:E23)</f>
        <v>126</v>
      </c>
      <c r="D23" s="237">
        <v>63</v>
      </c>
      <c r="E23" s="237">
        <v>63</v>
      </c>
      <c r="F23" s="237">
        <v>49</v>
      </c>
      <c r="G23" s="237">
        <f>SUM(H23:I23)</f>
        <v>1825</v>
      </c>
      <c r="H23" s="237">
        <f>933+19</f>
        <v>952</v>
      </c>
      <c r="I23" s="237">
        <f>856+17</f>
        <v>873</v>
      </c>
      <c r="J23" s="237" t="s">
        <v>337</v>
      </c>
      <c r="K23" s="237" t="s">
        <v>337</v>
      </c>
      <c r="L23" s="237" t="s">
        <v>337</v>
      </c>
      <c r="M23" s="237" t="s">
        <v>337</v>
      </c>
      <c r="N23" s="237" t="s">
        <v>337</v>
      </c>
      <c r="O23" s="237" t="s">
        <v>337</v>
      </c>
      <c r="P23" s="237" t="s">
        <v>337</v>
      </c>
      <c r="Q23" s="237" t="s">
        <v>337</v>
      </c>
      <c r="R23" s="237" t="s">
        <v>337</v>
      </c>
      <c r="S23" s="237" t="s">
        <v>337</v>
      </c>
      <c r="T23" s="237" t="s">
        <v>337</v>
      </c>
      <c r="U23" s="237" t="s">
        <v>337</v>
      </c>
      <c r="V23" s="237" t="s">
        <v>337</v>
      </c>
      <c r="W23" s="237" t="s">
        <v>337</v>
      </c>
      <c r="X23" s="237" t="s">
        <v>337</v>
      </c>
      <c r="Y23" s="237" t="s">
        <v>337</v>
      </c>
    </row>
    <row r="24" spans="1:15" s="38" customFormat="1" ht="15" customHeight="1">
      <c r="A24" s="349" t="s">
        <v>1374</v>
      </c>
      <c r="B24" s="65"/>
      <c r="C24" s="65"/>
      <c r="D24" s="65"/>
      <c r="G24" s="65"/>
      <c r="H24" s="65"/>
      <c r="J24" s="65"/>
      <c r="K24" s="65"/>
      <c r="L24" s="65"/>
      <c r="M24" s="65"/>
      <c r="N24" s="313" t="s">
        <v>125</v>
      </c>
      <c r="O24" s="65"/>
    </row>
    <row r="25" spans="1:14" s="38" customFormat="1" ht="15" customHeight="1">
      <c r="A25" s="53" t="s">
        <v>1375</v>
      </c>
      <c r="N25" s="1" t="s">
        <v>1373</v>
      </c>
    </row>
    <row r="26" ht="15" customHeight="1">
      <c r="N26" s="1" t="s">
        <v>1376</v>
      </c>
    </row>
  </sheetData>
  <sheetProtection/>
  <mergeCells count="45">
    <mergeCell ref="A4:A8"/>
    <mergeCell ref="A9:A13"/>
    <mergeCell ref="V4:Y6"/>
    <mergeCell ref="V7:Y9"/>
    <mergeCell ref="R10:R11"/>
    <mergeCell ref="S10:U10"/>
    <mergeCell ref="S11:U11"/>
    <mergeCell ref="R12:R13"/>
    <mergeCell ref="W10:Y10"/>
    <mergeCell ref="V12:V13"/>
    <mergeCell ref="B6:M6"/>
    <mergeCell ref="B7:M7"/>
    <mergeCell ref="N6:Q7"/>
    <mergeCell ref="N8:Q9"/>
    <mergeCell ref="B4:M4"/>
    <mergeCell ref="B5:M5"/>
    <mergeCell ref="R4:U6"/>
    <mergeCell ref="O10:Q10"/>
    <mergeCell ref="R7:U9"/>
    <mergeCell ref="N12:N13"/>
    <mergeCell ref="N2:Y2"/>
    <mergeCell ref="A2:M2"/>
    <mergeCell ref="J8:M8"/>
    <mergeCell ref="J9:M9"/>
    <mergeCell ref="J10:J11"/>
    <mergeCell ref="K10:M10"/>
    <mergeCell ref="V10:V11"/>
    <mergeCell ref="F9:I9"/>
    <mergeCell ref="W11:Y11"/>
    <mergeCell ref="G11:I11"/>
    <mergeCell ref="B10:B11"/>
    <mergeCell ref="N10:N11"/>
    <mergeCell ref="C10:E10"/>
    <mergeCell ref="C11:E11"/>
    <mergeCell ref="O11:Q11"/>
    <mergeCell ref="B12:B13"/>
    <mergeCell ref="F12:F13"/>
    <mergeCell ref="X1:Y1"/>
    <mergeCell ref="K11:M11"/>
    <mergeCell ref="J12:J13"/>
    <mergeCell ref="B8:E8"/>
    <mergeCell ref="B9:E9"/>
    <mergeCell ref="F8:I8"/>
    <mergeCell ref="F10:F11"/>
    <mergeCell ref="G10:I10"/>
  </mergeCells>
  <printOptions horizontalCentered="1"/>
  <pageMargins left="1.1811023622047245" right="1.1811023622047245" top="1.5748031496062993" bottom="1.5748031496062993" header="0.5118110236220472" footer="0.9055118110236221"/>
  <pageSetup firstPageNumber="376" useFirstPageNumber="1" horizontalDpi="600" verticalDpi="600" orientation="portrait" paperSize="9" r:id="rId1"/>
  <headerFooter alignWithMargins="0">
    <oddFooter>&amp;C&amp;"華康中圓體,標準"&amp;11‧&amp;"Times New Roman,標準"&amp;P&amp;"華康中圓體,標準"‧</oddFooter>
  </headerFooter>
  <ignoredErrors>
    <ignoredError sqref="G14:G23 C14:C23" formulaRange="1"/>
  </ignoredErrors>
</worksheet>
</file>

<file path=xl/worksheets/sheet22.xml><?xml version="1.0" encoding="utf-8"?>
<worksheet xmlns="http://schemas.openxmlformats.org/spreadsheetml/2006/main" xmlns:r="http://schemas.openxmlformats.org/officeDocument/2006/relationships">
  <dimension ref="A1:BS19"/>
  <sheetViews>
    <sheetView showGridLines="0" zoomScale="120" zoomScaleNormal="120" zoomScalePageLayoutView="0" workbookViewId="0" topLeftCell="A1">
      <selection activeCell="A1" sqref="A1"/>
    </sheetView>
  </sheetViews>
  <sheetFormatPr defaultColWidth="9.00390625" defaultRowHeight="16.5"/>
  <cols>
    <col min="1" max="1" width="9.625" style="50" customWidth="1"/>
    <col min="2" max="2" width="8.625" style="2" customWidth="1"/>
    <col min="3" max="4" width="12.625" style="2" customWidth="1"/>
    <col min="5" max="5" width="17.125" style="2" customWidth="1"/>
    <col min="6" max="6" width="14.125" style="2" customWidth="1"/>
    <col min="7" max="7" width="11.625" style="2" customWidth="1"/>
    <col min="8" max="11" width="9.625" style="2" customWidth="1"/>
    <col min="12" max="13" width="12.125" style="2" customWidth="1"/>
    <col min="14" max="71" width="9.00390625" style="2" customWidth="1"/>
    <col min="72" max="16384" width="9.00390625" style="50" customWidth="1"/>
  </cols>
  <sheetData>
    <row r="1" spans="1:13" s="2" customFormat="1" ht="18" customHeight="1">
      <c r="A1" s="317" t="s">
        <v>526</v>
      </c>
      <c r="L1" s="576" t="s">
        <v>44</v>
      </c>
      <c r="M1" s="576"/>
    </row>
    <row r="2" spans="1:71" s="4" customFormat="1" ht="24.75" customHeight="1">
      <c r="A2" s="564" t="s">
        <v>1163</v>
      </c>
      <c r="B2" s="564"/>
      <c r="C2" s="564"/>
      <c r="D2" s="564"/>
      <c r="E2" s="564"/>
      <c r="F2" s="564"/>
      <c r="G2" s="564" t="s">
        <v>371</v>
      </c>
      <c r="H2" s="564"/>
      <c r="I2" s="564"/>
      <c r="J2" s="564"/>
      <c r="K2" s="564"/>
      <c r="L2" s="564"/>
      <c r="M2" s="564"/>
      <c r="N2" s="239"/>
      <c r="O2" s="239"/>
      <c r="P2" s="239"/>
      <c r="Q2" s="239"/>
      <c r="R2" s="239"/>
      <c r="S2" s="390"/>
      <c r="T2" s="390"/>
      <c r="U2" s="390"/>
      <c r="V2" s="390"/>
      <c r="W2" s="390"/>
      <c r="X2" s="390"/>
      <c r="Y2" s="390"/>
      <c r="Z2" s="390"/>
      <c r="AA2" s="390"/>
      <c r="AB2" s="390"/>
      <c r="AC2" s="390"/>
      <c r="AD2" s="390"/>
      <c r="AE2" s="390"/>
      <c r="AF2" s="390"/>
      <c r="AG2" s="390"/>
      <c r="AH2" s="390"/>
      <c r="AI2" s="390"/>
      <c r="AJ2" s="390"/>
      <c r="AK2" s="390"/>
      <c r="AL2" s="390"/>
      <c r="AM2" s="390"/>
      <c r="AN2" s="390"/>
      <c r="AO2" s="390"/>
      <c r="AP2" s="390"/>
      <c r="AQ2" s="390"/>
      <c r="AR2" s="390"/>
      <c r="AS2" s="390"/>
      <c r="AT2" s="390"/>
      <c r="AU2" s="390"/>
      <c r="AV2" s="390"/>
      <c r="AW2" s="390"/>
      <c r="AX2" s="390"/>
      <c r="AY2" s="390"/>
      <c r="AZ2" s="390"/>
      <c r="BA2" s="390"/>
      <c r="BB2" s="390"/>
      <c r="BC2" s="390"/>
      <c r="BD2" s="390"/>
      <c r="BE2" s="390"/>
      <c r="BF2" s="390"/>
      <c r="BG2" s="390"/>
      <c r="BH2" s="390"/>
      <c r="BI2" s="390"/>
      <c r="BJ2" s="390"/>
      <c r="BK2" s="390"/>
      <c r="BL2" s="390"/>
      <c r="BM2" s="390"/>
      <c r="BN2" s="390"/>
      <c r="BO2" s="390"/>
      <c r="BP2" s="390"/>
      <c r="BQ2" s="390"/>
      <c r="BR2" s="390"/>
      <c r="BS2" s="390"/>
    </row>
    <row r="3" spans="1:13" s="2" customFormat="1" ht="15" customHeight="1" thickBot="1">
      <c r="A3" s="14"/>
      <c r="F3" s="327" t="s">
        <v>1150</v>
      </c>
      <c r="M3" s="3" t="s">
        <v>1147</v>
      </c>
    </row>
    <row r="4" spans="1:13" s="238" customFormat="1" ht="24.75" customHeight="1">
      <c r="A4" s="536" t="s">
        <v>1151</v>
      </c>
      <c r="B4" s="537" t="s">
        <v>1152</v>
      </c>
      <c r="C4" s="538"/>
      <c r="D4" s="538"/>
      <c r="E4" s="538"/>
      <c r="F4" s="380"/>
      <c r="G4" s="544" t="s">
        <v>1153</v>
      </c>
      <c r="H4" s="562"/>
      <c r="I4" s="562"/>
      <c r="J4" s="562" t="s">
        <v>1154</v>
      </c>
      <c r="K4" s="562"/>
      <c r="L4" s="562" t="s">
        <v>1155</v>
      </c>
      <c r="M4" s="541"/>
    </row>
    <row r="5" spans="1:13" s="238" customFormat="1" ht="24.75" customHeight="1">
      <c r="A5" s="530"/>
      <c r="B5" s="532" t="s">
        <v>366</v>
      </c>
      <c r="C5" s="533"/>
      <c r="D5" s="533"/>
      <c r="E5" s="533"/>
      <c r="F5" s="268"/>
      <c r="G5" s="534" t="s">
        <v>367</v>
      </c>
      <c r="H5" s="528"/>
      <c r="I5" s="528"/>
      <c r="J5" s="528" t="s">
        <v>368</v>
      </c>
      <c r="K5" s="528"/>
      <c r="L5" s="528" t="s">
        <v>1148</v>
      </c>
      <c r="M5" s="525"/>
    </row>
    <row r="6" spans="1:13" s="238" customFormat="1" ht="43.5" customHeight="1">
      <c r="A6" s="530"/>
      <c r="B6" s="330" t="s">
        <v>809</v>
      </c>
      <c r="C6" s="328" t="s">
        <v>1156</v>
      </c>
      <c r="D6" s="328" t="s">
        <v>1157</v>
      </c>
      <c r="E6" s="328" t="s">
        <v>1158</v>
      </c>
      <c r="F6" s="329" t="s">
        <v>1167</v>
      </c>
      <c r="G6" s="329" t="s">
        <v>1159</v>
      </c>
      <c r="H6" s="328" t="s">
        <v>1160</v>
      </c>
      <c r="I6" s="11" t="s">
        <v>1168</v>
      </c>
      <c r="J6" s="328" t="s">
        <v>1161</v>
      </c>
      <c r="K6" s="328" t="s">
        <v>1162</v>
      </c>
      <c r="L6" s="328" t="s">
        <v>1161</v>
      </c>
      <c r="M6" s="340" t="s">
        <v>1162</v>
      </c>
    </row>
    <row r="7" spans="1:13" s="238" customFormat="1" ht="55.5" customHeight="1" thickBot="1">
      <c r="A7" s="12"/>
      <c r="B7" s="276" t="s">
        <v>307</v>
      </c>
      <c r="C7" s="275" t="s">
        <v>1164</v>
      </c>
      <c r="D7" s="275" t="s">
        <v>1165</v>
      </c>
      <c r="E7" s="275" t="s">
        <v>1166</v>
      </c>
      <c r="F7" s="277" t="s">
        <v>1</v>
      </c>
      <c r="G7" s="277" t="s">
        <v>1149</v>
      </c>
      <c r="H7" s="275" t="s">
        <v>373</v>
      </c>
      <c r="I7" s="275" t="s">
        <v>374</v>
      </c>
      <c r="J7" s="275" t="s">
        <v>369</v>
      </c>
      <c r="K7" s="275" t="s">
        <v>370</v>
      </c>
      <c r="L7" s="275" t="s">
        <v>369</v>
      </c>
      <c r="M7" s="335" t="s">
        <v>370</v>
      </c>
    </row>
    <row r="8" spans="1:13" s="2" customFormat="1" ht="42.75" customHeight="1">
      <c r="A8" s="278" t="s">
        <v>1046</v>
      </c>
      <c r="B8" s="240">
        <f aca="true" t="shared" si="0" ref="B8:B16">SUM(C8:F8)</f>
        <v>162</v>
      </c>
      <c r="C8" s="240" t="s">
        <v>287</v>
      </c>
      <c r="D8" s="240" t="s">
        <v>287</v>
      </c>
      <c r="E8" s="240">
        <v>131</v>
      </c>
      <c r="F8" s="240">
        <v>31</v>
      </c>
      <c r="G8" s="240" t="s">
        <v>287</v>
      </c>
      <c r="H8" s="240">
        <v>48</v>
      </c>
      <c r="I8" s="240">
        <v>5540</v>
      </c>
      <c r="J8" s="240">
        <v>428</v>
      </c>
      <c r="K8" s="240">
        <f>2121</f>
        <v>2121</v>
      </c>
      <c r="L8" s="240">
        <v>276</v>
      </c>
      <c r="M8" s="240">
        <v>2833</v>
      </c>
    </row>
    <row r="9" spans="1:13" s="2" customFormat="1" ht="42.75" customHeight="1">
      <c r="A9" s="278" t="s">
        <v>1047</v>
      </c>
      <c r="B9" s="240">
        <f t="shared" si="0"/>
        <v>177</v>
      </c>
      <c r="C9" s="240">
        <v>2</v>
      </c>
      <c r="D9" s="240">
        <v>12</v>
      </c>
      <c r="E9" s="240">
        <v>131</v>
      </c>
      <c r="F9" s="240">
        <v>32</v>
      </c>
      <c r="G9" s="240">
        <v>2</v>
      </c>
      <c r="H9" s="240">
        <v>146</v>
      </c>
      <c r="I9" s="240">
        <v>4791</v>
      </c>
      <c r="J9" s="240">
        <v>626</v>
      </c>
      <c r="K9" s="240">
        <f>31902+3525</f>
        <v>35427</v>
      </c>
      <c r="L9" s="240">
        <v>185</v>
      </c>
      <c r="M9" s="240">
        <f>1120+1157</f>
        <v>2277</v>
      </c>
    </row>
    <row r="10" spans="1:13" s="14" customFormat="1" ht="42.75" customHeight="1">
      <c r="A10" s="278" t="s">
        <v>1076</v>
      </c>
      <c r="B10" s="235">
        <f t="shared" si="0"/>
        <v>185</v>
      </c>
      <c r="C10" s="235">
        <v>2</v>
      </c>
      <c r="D10" s="235">
        <v>14</v>
      </c>
      <c r="E10" s="235">
        <v>81</v>
      </c>
      <c r="F10" s="235">
        <v>88</v>
      </c>
      <c r="G10" s="235">
        <v>2</v>
      </c>
      <c r="H10" s="235">
        <v>150</v>
      </c>
      <c r="I10" s="235">
        <v>5457</v>
      </c>
      <c r="J10" s="235">
        <v>1006</v>
      </c>
      <c r="K10" s="235">
        <f>100000+32281</f>
        <v>132281</v>
      </c>
      <c r="L10" s="235">
        <v>511</v>
      </c>
      <c r="M10" s="235">
        <f>164595+10392</f>
        <v>174987</v>
      </c>
    </row>
    <row r="11" spans="1:13" s="14" customFormat="1" ht="42.75" customHeight="1">
      <c r="A11" s="278" t="s">
        <v>1077</v>
      </c>
      <c r="B11" s="235">
        <f t="shared" si="0"/>
        <v>257</v>
      </c>
      <c r="C11" s="235">
        <v>2</v>
      </c>
      <c r="D11" s="235">
        <v>14</v>
      </c>
      <c r="E11" s="235">
        <v>114</v>
      </c>
      <c r="F11" s="235">
        <v>127</v>
      </c>
      <c r="G11" s="235">
        <v>2</v>
      </c>
      <c r="H11" s="235">
        <v>81</v>
      </c>
      <c r="I11" s="235">
        <v>4303</v>
      </c>
      <c r="J11" s="235">
        <v>1286</v>
      </c>
      <c r="K11" s="235">
        <f>125130+19299</f>
        <v>144429</v>
      </c>
      <c r="L11" s="235">
        <v>695</v>
      </c>
      <c r="M11" s="235">
        <f>123167+94506</f>
        <v>217673</v>
      </c>
    </row>
    <row r="12" spans="1:13" s="2" customFormat="1" ht="42.75" customHeight="1">
      <c r="A12" s="278" t="s">
        <v>1112</v>
      </c>
      <c r="B12" s="240">
        <f t="shared" si="0"/>
        <v>241</v>
      </c>
      <c r="C12" s="240">
        <v>2</v>
      </c>
      <c r="D12" s="240">
        <v>14</v>
      </c>
      <c r="E12" s="240">
        <v>107</v>
      </c>
      <c r="F12" s="240">
        <v>118</v>
      </c>
      <c r="G12" s="240">
        <v>2</v>
      </c>
      <c r="H12" s="240">
        <v>119</v>
      </c>
      <c r="I12" s="240">
        <v>5803</v>
      </c>
      <c r="J12" s="240">
        <v>1111</v>
      </c>
      <c r="K12" s="240">
        <f>107351+111197</f>
        <v>218548</v>
      </c>
      <c r="L12" s="240">
        <v>446</v>
      </c>
      <c r="M12" s="240">
        <f>115951+161879</f>
        <v>277830</v>
      </c>
    </row>
    <row r="13" spans="1:13" s="2" customFormat="1" ht="42.75" customHeight="1">
      <c r="A13" s="278" t="s">
        <v>1079</v>
      </c>
      <c r="B13" s="240">
        <f t="shared" si="0"/>
        <v>165</v>
      </c>
      <c r="C13" s="240">
        <v>2</v>
      </c>
      <c r="D13" s="240">
        <v>13</v>
      </c>
      <c r="E13" s="240">
        <v>113</v>
      </c>
      <c r="F13" s="240">
        <v>37</v>
      </c>
      <c r="G13" s="240">
        <v>2</v>
      </c>
      <c r="H13" s="240">
        <v>156</v>
      </c>
      <c r="I13" s="240">
        <v>4490</v>
      </c>
      <c r="J13" s="240">
        <v>911</v>
      </c>
      <c r="K13" s="240">
        <f>67377+55659</f>
        <v>123036</v>
      </c>
      <c r="L13" s="240">
        <v>234</v>
      </c>
      <c r="M13" s="240">
        <f>39094+69652</f>
        <v>108746</v>
      </c>
    </row>
    <row r="14" spans="1:13" s="2" customFormat="1" ht="42.75" customHeight="1">
      <c r="A14" s="278" t="s">
        <v>1113</v>
      </c>
      <c r="B14" s="240">
        <f t="shared" si="0"/>
        <v>182</v>
      </c>
      <c r="C14" s="240">
        <v>2</v>
      </c>
      <c r="D14" s="240">
        <v>16</v>
      </c>
      <c r="E14" s="240">
        <v>126</v>
      </c>
      <c r="F14" s="240">
        <v>38</v>
      </c>
      <c r="G14" s="240">
        <v>10</v>
      </c>
      <c r="H14" s="240">
        <v>203</v>
      </c>
      <c r="I14" s="240">
        <v>5982</v>
      </c>
      <c r="J14" s="240">
        <v>1266</v>
      </c>
      <c r="K14" s="240">
        <f>102690+67229</f>
        <v>169919</v>
      </c>
      <c r="L14" s="240">
        <v>362</v>
      </c>
      <c r="M14" s="240">
        <f>44978+49523</f>
        <v>94501</v>
      </c>
    </row>
    <row r="15" spans="1:13" s="2" customFormat="1" ht="42.75" customHeight="1">
      <c r="A15" s="278" t="s">
        <v>1014</v>
      </c>
      <c r="B15" s="240">
        <f t="shared" si="0"/>
        <v>174</v>
      </c>
      <c r="C15" s="240">
        <v>2</v>
      </c>
      <c r="D15" s="240">
        <v>14</v>
      </c>
      <c r="E15" s="240">
        <v>126</v>
      </c>
      <c r="F15" s="240">
        <v>32</v>
      </c>
      <c r="G15" s="240">
        <v>2</v>
      </c>
      <c r="H15" s="240">
        <v>176</v>
      </c>
      <c r="I15" s="240">
        <v>5508</v>
      </c>
      <c r="J15" s="240">
        <f>1537</f>
        <v>1537</v>
      </c>
      <c r="K15" s="240">
        <f>130374+112532</f>
        <v>242906</v>
      </c>
      <c r="L15" s="240">
        <v>309</v>
      </c>
      <c r="M15" s="240">
        <f>63463+14213</f>
        <v>77676</v>
      </c>
    </row>
    <row r="16" spans="1:13" s="2" customFormat="1" ht="42.75" customHeight="1">
      <c r="A16" s="278" t="s">
        <v>1015</v>
      </c>
      <c r="B16" s="240">
        <f t="shared" si="0"/>
        <v>146</v>
      </c>
      <c r="C16" s="240">
        <v>2</v>
      </c>
      <c r="D16" s="240">
        <v>14</v>
      </c>
      <c r="E16" s="240">
        <v>98</v>
      </c>
      <c r="F16" s="240">
        <v>32</v>
      </c>
      <c r="G16" s="240">
        <v>3</v>
      </c>
      <c r="H16" s="240">
        <v>127</v>
      </c>
      <c r="I16" s="240">
        <v>4450</v>
      </c>
      <c r="J16" s="240">
        <v>1750</v>
      </c>
      <c r="K16" s="240">
        <f>152792+137908</f>
        <v>290700</v>
      </c>
      <c r="L16" s="240">
        <v>314</v>
      </c>
      <c r="M16" s="240">
        <f>53235+50295</f>
        <v>103530</v>
      </c>
    </row>
    <row r="17" spans="1:13" s="2" customFormat="1" ht="42.75" customHeight="1" thickBot="1">
      <c r="A17" s="12" t="s">
        <v>1016</v>
      </c>
      <c r="B17" s="237">
        <f>SUM(C17:F17)</f>
        <v>141</v>
      </c>
      <c r="C17" s="237">
        <v>2</v>
      </c>
      <c r="D17" s="237">
        <v>14</v>
      </c>
      <c r="E17" s="237">
        <v>93</v>
      </c>
      <c r="F17" s="237">
        <v>32</v>
      </c>
      <c r="G17" s="237">
        <v>16</v>
      </c>
      <c r="H17" s="237">
        <v>344</v>
      </c>
      <c r="I17" s="237">
        <v>11231</v>
      </c>
      <c r="J17" s="237">
        <v>1981</v>
      </c>
      <c r="K17" s="237">
        <v>326381</v>
      </c>
      <c r="L17" s="237">
        <v>320</v>
      </c>
      <c r="M17" s="237">
        <v>106121</v>
      </c>
    </row>
    <row r="18" spans="1:71" s="5" customFormat="1" ht="15" customHeight="1">
      <c r="A18" s="8"/>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row>
    <row r="19" spans="2:71" s="5" customFormat="1" ht="15" customHeight="1">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row>
  </sheetData>
  <sheetProtection/>
  <mergeCells count="12">
    <mergeCell ref="L1:M1"/>
    <mergeCell ref="G4:I4"/>
    <mergeCell ref="G5:I5"/>
    <mergeCell ref="J4:K4"/>
    <mergeCell ref="J5:K5"/>
    <mergeCell ref="G2:M2"/>
    <mergeCell ref="L4:M4"/>
    <mergeCell ref="L5:M5"/>
    <mergeCell ref="B4:E4"/>
    <mergeCell ref="B5:E5"/>
    <mergeCell ref="A4:A6"/>
    <mergeCell ref="A2:F2"/>
  </mergeCells>
  <printOptions horizontalCentered="1"/>
  <pageMargins left="1.1811023622047245" right="1.1811023622047245" top="1.5748031496062993" bottom="1.5748031496062993" header="0.5118110236220472" footer="0.9055118110236221"/>
  <pageSetup firstPageNumber="378" useFirstPageNumber="1" horizontalDpi="600" verticalDpi="600" orientation="portrait" paperSize="9" r:id="rId1"/>
  <headerFooter alignWithMargins="0">
    <oddFooter>&amp;C&amp;"華康中圓體,標準"&amp;11‧&amp;"Times New Roman,標準"&amp;P&amp;"華康中圓體,標準"‧</oddFooter>
  </headerFooter>
  <ignoredErrors>
    <ignoredError sqref="B8:B17" formulaRange="1"/>
  </ignoredErrors>
</worksheet>
</file>

<file path=xl/worksheets/sheet23.xml><?xml version="1.0" encoding="utf-8"?>
<worksheet xmlns="http://schemas.openxmlformats.org/spreadsheetml/2006/main" xmlns:r="http://schemas.openxmlformats.org/officeDocument/2006/relationships">
  <dimension ref="A1:CJ24"/>
  <sheetViews>
    <sheetView showGridLines="0" zoomScale="120" zoomScaleNormal="120" zoomScalePageLayoutView="0" workbookViewId="0" topLeftCell="A1">
      <selection activeCell="A1" sqref="A1"/>
    </sheetView>
  </sheetViews>
  <sheetFormatPr defaultColWidth="9.00390625" defaultRowHeight="16.5"/>
  <cols>
    <col min="1" max="1" width="8.625" style="50" customWidth="1"/>
    <col min="2" max="2" width="7.125" style="50" customWidth="1"/>
    <col min="3" max="4" width="4.625" style="50" customWidth="1"/>
    <col min="5" max="5" width="5.125" style="50" customWidth="1"/>
    <col min="6" max="6" width="8.125" style="50" customWidth="1"/>
    <col min="7" max="8" width="4.625" style="50" customWidth="1"/>
    <col min="9" max="9" width="5.125" style="50" customWidth="1"/>
    <col min="10" max="10" width="8.125" style="50" customWidth="1"/>
    <col min="11" max="12" width="4.625" style="50" customWidth="1"/>
    <col min="13" max="13" width="5.125" style="50" customWidth="1"/>
    <col min="14" max="14" width="8.625" style="50" customWidth="1"/>
    <col min="15" max="15" width="6.125" style="50" customWidth="1"/>
    <col min="16" max="17" width="6.125" style="2" customWidth="1"/>
    <col min="18" max="23" width="6.625" style="2" customWidth="1"/>
    <col min="24" max="24" width="8.125" style="2" customWidth="1"/>
    <col min="25" max="88" width="9.00390625" style="2" customWidth="1"/>
    <col min="89" max="16384" width="9.00390625" style="50" customWidth="1"/>
  </cols>
  <sheetData>
    <row r="1" spans="1:25" s="2" customFormat="1" ht="18" customHeight="1">
      <c r="A1" s="317" t="s">
        <v>526</v>
      </c>
      <c r="X1" s="3" t="s">
        <v>44</v>
      </c>
      <c r="Y1" s="8"/>
    </row>
    <row r="2" spans="1:88" s="4" customFormat="1" ht="24.75" customHeight="1">
      <c r="A2" s="564" t="s">
        <v>1172</v>
      </c>
      <c r="B2" s="564"/>
      <c r="C2" s="564"/>
      <c r="D2" s="564"/>
      <c r="E2" s="564"/>
      <c r="F2" s="564"/>
      <c r="G2" s="564"/>
      <c r="H2" s="564"/>
      <c r="I2" s="564"/>
      <c r="J2" s="564"/>
      <c r="K2" s="564"/>
      <c r="L2" s="564"/>
      <c r="M2" s="564"/>
      <c r="N2" s="564" t="s">
        <v>406</v>
      </c>
      <c r="O2" s="564"/>
      <c r="P2" s="564"/>
      <c r="Q2" s="564"/>
      <c r="R2" s="564"/>
      <c r="S2" s="564"/>
      <c r="T2" s="564"/>
      <c r="U2" s="564"/>
      <c r="V2" s="564"/>
      <c r="W2" s="564"/>
      <c r="X2" s="564"/>
      <c r="Y2" s="390"/>
      <c r="Z2" s="390"/>
      <c r="AA2" s="390"/>
      <c r="AB2" s="390"/>
      <c r="AC2" s="390"/>
      <c r="AD2" s="390"/>
      <c r="AE2" s="390"/>
      <c r="AF2" s="390"/>
      <c r="AG2" s="390"/>
      <c r="AH2" s="390"/>
      <c r="AI2" s="390"/>
      <c r="AJ2" s="390"/>
      <c r="AK2" s="390"/>
      <c r="AL2" s="390"/>
      <c r="AM2" s="390"/>
      <c r="AN2" s="390"/>
      <c r="AO2" s="390"/>
      <c r="AP2" s="390"/>
      <c r="AQ2" s="390"/>
      <c r="AR2" s="390"/>
      <c r="AS2" s="390"/>
      <c r="AT2" s="390"/>
      <c r="AU2" s="390"/>
      <c r="AV2" s="390"/>
      <c r="AW2" s="390"/>
      <c r="AX2" s="390"/>
      <c r="AY2" s="390"/>
      <c r="AZ2" s="390"/>
      <c r="BA2" s="390"/>
      <c r="BB2" s="390"/>
      <c r="BC2" s="390"/>
      <c r="BD2" s="390"/>
      <c r="BE2" s="390"/>
      <c r="BF2" s="390"/>
      <c r="BG2" s="390"/>
      <c r="BH2" s="390"/>
      <c r="BI2" s="390"/>
      <c r="BJ2" s="390"/>
      <c r="BK2" s="390"/>
      <c r="BL2" s="390"/>
      <c r="BM2" s="390"/>
      <c r="BN2" s="390"/>
      <c r="BO2" s="390"/>
      <c r="BP2" s="390"/>
      <c r="BQ2" s="390"/>
      <c r="BR2" s="390"/>
      <c r="BS2" s="390"/>
      <c r="BT2" s="390"/>
      <c r="BU2" s="390"/>
      <c r="BV2" s="390"/>
      <c r="BW2" s="390"/>
      <c r="BX2" s="390"/>
      <c r="BY2" s="390"/>
      <c r="BZ2" s="390"/>
      <c r="CA2" s="390"/>
      <c r="CB2" s="390"/>
      <c r="CC2" s="390"/>
      <c r="CD2" s="390"/>
      <c r="CE2" s="390"/>
      <c r="CF2" s="390"/>
      <c r="CG2" s="390"/>
      <c r="CH2" s="390"/>
      <c r="CI2" s="390"/>
      <c r="CJ2" s="390"/>
    </row>
    <row r="3" spans="1:24" s="2" customFormat="1" ht="15" customHeight="1" thickBot="1">
      <c r="A3" s="14"/>
      <c r="B3" s="14"/>
      <c r="C3" s="14"/>
      <c r="D3" s="14"/>
      <c r="E3" s="14"/>
      <c r="G3" s="14"/>
      <c r="H3" s="14"/>
      <c r="I3" s="14"/>
      <c r="J3" s="14"/>
      <c r="K3" s="14"/>
      <c r="L3" s="14"/>
      <c r="M3" s="327" t="s">
        <v>1169</v>
      </c>
      <c r="N3" s="14"/>
      <c r="O3" s="14"/>
      <c r="X3" s="3" t="s">
        <v>209</v>
      </c>
    </row>
    <row r="4" spans="1:25" s="63" customFormat="1" ht="15.75" customHeight="1">
      <c r="A4" s="697" t="s">
        <v>1184</v>
      </c>
      <c r="B4" s="696" t="s">
        <v>1185</v>
      </c>
      <c r="C4" s="686"/>
      <c r="D4" s="686"/>
      <c r="E4" s="686"/>
      <c r="F4" s="686"/>
      <c r="G4" s="686"/>
      <c r="H4" s="686"/>
      <c r="I4" s="686"/>
      <c r="J4" s="686"/>
      <c r="K4" s="686"/>
      <c r="L4" s="686"/>
      <c r="M4" s="700"/>
      <c r="N4" s="700" t="s">
        <v>1377</v>
      </c>
      <c r="O4" s="701"/>
      <c r="P4" s="701"/>
      <c r="Q4" s="701"/>
      <c r="R4" s="701" t="s">
        <v>1186</v>
      </c>
      <c r="S4" s="701"/>
      <c r="T4" s="701"/>
      <c r="U4" s="701"/>
      <c r="V4" s="701"/>
      <c r="W4" s="701"/>
      <c r="X4" s="685" t="s">
        <v>1187</v>
      </c>
      <c r="Y4" s="383"/>
    </row>
    <row r="5" spans="1:25" s="63" customFormat="1" ht="15.75" customHeight="1">
      <c r="A5" s="698"/>
      <c r="B5" s="694" t="s">
        <v>393</v>
      </c>
      <c r="C5" s="690"/>
      <c r="D5" s="690"/>
      <c r="E5" s="690"/>
      <c r="F5" s="690"/>
      <c r="G5" s="690"/>
      <c r="H5" s="690"/>
      <c r="I5" s="690"/>
      <c r="J5" s="690"/>
      <c r="K5" s="690"/>
      <c r="L5" s="690"/>
      <c r="M5" s="695"/>
      <c r="N5" s="684" t="s">
        <v>397</v>
      </c>
      <c r="O5" s="597"/>
      <c r="P5" s="597"/>
      <c r="Q5" s="597"/>
      <c r="R5" s="597" t="s">
        <v>398</v>
      </c>
      <c r="S5" s="597"/>
      <c r="T5" s="597"/>
      <c r="U5" s="597"/>
      <c r="V5" s="597"/>
      <c r="W5" s="597"/>
      <c r="X5" s="687"/>
      <c r="Y5" s="383"/>
    </row>
    <row r="6" spans="1:25" s="63" customFormat="1" ht="30" customHeight="1">
      <c r="A6" s="698"/>
      <c r="B6" s="682" t="s">
        <v>1412</v>
      </c>
      <c r="C6" s="550"/>
      <c r="D6" s="550"/>
      <c r="E6" s="550"/>
      <c r="F6" s="550" t="s">
        <v>1413</v>
      </c>
      <c r="G6" s="550"/>
      <c r="H6" s="550"/>
      <c r="I6" s="550"/>
      <c r="J6" s="550" t="s">
        <v>1414</v>
      </c>
      <c r="K6" s="550"/>
      <c r="L6" s="550"/>
      <c r="M6" s="550"/>
      <c r="N6" s="554" t="s">
        <v>1173</v>
      </c>
      <c r="O6" s="550" t="s">
        <v>1174</v>
      </c>
      <c r="P6" s="550"/>
      <c r="Q6" s="550"/>
      <c r="R6" s="550" t="s">
        <v>1175</v>
      </c>
      <c r="S6" s="550"/>
      <c r="T6" s="550" t="s">
        <v>1176</v>
      </c>
      <c r="U6" s="550"/>
      <c r="V6" s="550" t="s">
        <v>1177</v>
      </c>
      <c r="W6" s="550"/>
      <c r="X6" s="687"/>
      <c r="Y6" s="383"/>
    </row>
    <row r="7" spans="1:25" s="63" customFormat="1" ht="30" customHeight="1">
      <c r="A7" s="698" t="s">
        <v>20</v>
      </c>
      <c r="B7" s="683" t="s">
        <v>395</v>
      </c>
      <c r="C7" s="681"/>
      <c r="D7" s="681"/>
      <c r="E7" s="681"/>
      <c r="F7" s="681" t="s">
        <v>396</v>
      </c>
      <c r="G7" s="681"/>
      <c r="H7" s="681"/>
      <c r="I7" s="681"/>
      <c r="J7" s="681" t="s">
        <v>505</v>
      </c>
      <c r="K7" s="681"/>
      <c r="L7" s="681"/>
      <c r="M7" s="681"/>
      <c r="N7" s="684"/>
      <c r="O7" s="597" t="s">
        <v>400</v>
      </c>
      <c r="P7" s="597"/>
      <c r="Q7" s="597"/>
      <c r="R7" s="597" t="s">
        <v>401</v>
      </c>
      <c r="S7" s="597"/>
      <c r="T7" s="597" t="s">
        <v>402</v>
      </c>
      <c r="U7" s="597"/>
      <c r="V7" s="597" t="s">
        <v>513</v>
      </c>
      <c r="W7" s="597"/>
      <c r="X7" s="687"/>
      <c r="Y7" s="383"/>
    </row>
    <row r="8" spans="1:25" s="63" customFormat="1" ht="15.75" customHeight="1">
      <c r="A8" s="698"/>
      <c r="B8" s="599" t="s">
        <v>1130</v>
      </c>
      <c r="C8" s="550" t="s">
        <v>1178</v>
      </c>
      <c r="D8" s="550"/>
      <c r="E8" s="550"/>
      <c r="F8" s="550" t="s">
        <v>1179</v>
      </c>
      <c r="G8" s="550" t="s">
        <v>1180</v>
      </c>
      <c r="H8" s="550"/>
      <c r="I8" s="550"/>
      <c r="J8" s="550" t="s">
        <v>1179</v>
      </c>
      <c r="K8" s="550" t="s">
        <v>1180</v>
      </c>
      <c r="L8" s="550"/>
      <c r="M8" s="550"/>
      <c r="N8" s="684"/>
      <c r="O8" s="597"/>
      <c r="P8" s="597"/>
      <c r="Q8" s="597"/>
      <c r="R8" s="597"/>
      <c r="S8" s="597"/>
      <c r="T8" s="597"/>
      <c r="U8" s="597"/>
      <c r="V8" s="597"/>
      <c r="W8" s="597"/>
      <c r="X8" s="687" t="s">
        <v>405</v>
      </c>
      <c r="Y8" s="383"/>
    </row>
    <row r="9" spans="1:25" s="63" customFormat="1" ht="15.75" customHeight="1">
      <c r="A9" s="698"/>
      <c r="B9" s="599"/>
      <c r="C9" s="681" t="s">
        <v>403</v>
      </c>
      <c r="D9" s="681"/>
      <c r="E9" s="681"/>
      <c r="F9" s="597"/>
      <c r="G9" s="681" t="s">
        <v>404</v>
      </c>
      <c r="H9" s="681"/>
      <c r="I9" s="681"/>
      <c r="J9" s="597"/>
      <c r="K9" s="681" t="s">
        <v>404</v>
      </c>
      <c r="L9" s="681"/>
      <c r="M9" s="681"/>
      <c r="N9" s="684" t="s">
        <v>399</v>
      </c>
      <c r="O9" s="681"/>
      <c r="P9" s="681"/>
      <c r="Q9" s="681"/>
      <c r="R9" s="681"/>
      <c r="S9" s="681"/>
      <c r="T9" s="681"/>
      <c r="U9" s="681"/>
      <c r="V9" s="681"/>
      <c r="W9" s="681"/>
      <c r="X9" s="687"/>
      <c r="Y9" s="383"/>
    </row>
    <row r="10" spans="1:25" s="63" customFormat="1" ht="15.75" customHeight="1">
      <c r="A10" s="698"/>
      <c r="B10" s="599" t="s">
        <v>362</v>
      </c>
      <c r="C10" s="352" t="s">
        <v>1133</v>
      </c>
      <c r="D10" s="352" t="s">
        <v>1134</v>
      </c>
      <c r="E10" s="352" t="s">
        <v>1135</v>
      </c>
      <c r="F10" s="597" t="s">
        <v>1183</v>
      </c>
      <c r="G10" s="352" t="s">
        <v>1133</v>
      </c>
      <c r="H10" s="352" t="s">
        <v>1134</v>
      </c>
      <c r="I10" s="352" t="s">
        <v>1135</v>
      </c>
      <c r="J10" s="597" t="s">
        <v>394</v>
      </c>
      <c r="K10" s="352" t="s">
        <v>1133</v>
      </c>
      <c r="L10" s="352" t="s">
        <v>1134</v>
      </c>
      <c r="M10" s="352" t="s">
        <v>1135</v>
      </c>
      <c r="N10" s="684"/>
      <c r="O10" s="352" t="s">
        <v>1133</v>
      </c>
      <c r="P10" s="352" t="s">
        <v>1134</v>
      </c>
      <c r="Q10" s="352" t="s">
        <v>1135</v>
      </c>
      <c r="R10" s="352" t="s">
        <v>1181</v>
      </c>
      <c r="S10" s="352" t="s">
        <v>1182</v>
      </c>
      <c r="T10" s="352" t="s">
        <v>1181</v>
      </c>
      <c r="U10" s="352" t="s">
        <v>1182</v>
      </c>
      <c r="V10" s="352" t="s">
        <v>1181</v>
      </c>
      <c r="W10" s="352" t="s">
        <v>1182</v>
      </c>
      <c r="X10" s="687"/>
      <c r="Y10" s="383"/>
    </row>
    <row r="11" spans="1:25" s="63" customFormat="1" ht="30" customHeight="1" thickBot="1">
      <c r="A11" s="699"/>
      <c r="B11" s="600"/>
      <c r="C11" s="39" t="s">
        <v>21</v>
      </c>
      <c r="D11" s="39" t="s">
        <v>188</v>
      </c>
      <c r="E11" s="39" t="s">
        <v>189</v>
      </c>
      <c r="F11" s="598"/>
      <c r="G11" s="39" t="s">
        <v>21</v>
      </c>
      <c r="H11" s="39" t="s">
        <v>188</v>
      </c>
      <c r="I11" s="39" t="s">
        <v>189</v>
      </c>
      <c r="J11" s="598"/>
      <c r="K11" s="39" t="s">
        <v>21</v>
      </c>
      <c r="L11" s="39" t="s">
        <v>188</v>
      </c>
      <c r="M11" s="39" t="s">
        <v>189</v>
      </c>
      <c r="N11" s="691"/>
      <c r="O11" s="39" t="s">
        <v>21</v>
      </c>
      <c r="P11" s="39" t="s">
        <v>188</v>
      </c>
      <c r="Q11" s="39" t="s">
        <v>189</v>
      </c>
      <c r="R11" s="39" t="s">
        <v>370</v>
      </c>
      <c r="S11" s="39" t="s">
        <v>9</v>
      </c>
      <c r="T11" s="39" t="s">
        <v>370</v>
      </c>
      <c r="U11" s="39" t="s">
        <v>9</v>
      </c>
      <c r="V11" s="39" t="s">
        <v>370</v>
      </c>
      <c r="W11" s="39" t="s">
        <v>9</v>
      </c>
      <c r="X11" s="702"/>
      <c r="Y11" s="383"/>
    </row>
    <row r="12" spans="1:24" s="38" customFormat="1" ht="37.5" customHeight="1">
      <c r="A12" s="384" t="s">
        <v>1136</v>
      </c>
      <c r="B12" s="232">
        <v>3</v>
      </c>
      <c r="C12" s="70">
        <v>63</v>
      </c>
      <c r="D12" s="233">
        <v>39</v>
      </c>
      <c r="E12" s="70">
        <v>24</v>
      </c>
      <c r="F12" s="235" t="s">
        <v>407</v>
      </c>
      <c r="G12" s="235" t="s">
        <v>407</v>
      </c>
      <c r="H12" s="235" t="s">
        <v>407</v>
      </c>
      <c r="I12" s="235" t="s">
        <v>407</v>
      </c>
      <c r="J12" s="235" t="s">
        <v>407</v>
      </c>
      <c r="K12" s="235" t="s">
        <v>407</v>
      </c>
      <c r="L12" s="235" t="s">
        <v>407</v>
      </c>
      <c r="M12" s="235" t="s">
        <v>407</v>
      </c>
      <c r="N12" s="233">
        <v>48</v>
      </c>
      <c r="O12" s="233">
        <v>168</v>
      </c>
      <c r="P12" s="233">
        <v>85</v>
      </c>
      <c r="Q12" s="233">
        <v>83</v>
      </c>
      <c r="R12" s="233">
        <v>13795</v>
      </c>
      <c r="S12" s="233">
        <v>20693</v>
      </c>
      <c r="T12" s="235" t="s">
        <v>408</v>
      </c>
      <c r="U12" s="235" t="s">
        <v>408</v>
      </c>
      <c r="V12" s="233">
        <v>1566</v>
      </c>
      <c r="W12" s="233">
        <v>2055</v>
      </c>
      <c r="X12" s="233">
        <v>5401</v>
      </c>
    </row>
    <row r="13" spans="1:24" s="38" customFormat="1" ht="37.5" customHeight="1">
      <c r="A13" s="384" t="s">
        <v>1137</v>
      </c>
      <c r="B13" s="234">
        <v>5</v>
      </c>
      <c r="C13" s="70">
        <v>110</v>
      </c>
      <c r="D13" s="235">
        <v>66</v>
      </c>
      <c r="E13" s="70">
        <v>44</v>
      </c>
      <c r="F13" s="235" t="s">
        <v>407</v>
      </c>
      <c r="G13" s="235" t="s">
        <v>407</v>
      </c>
      <c r="H13" s="235" t="s">
        <v>407</v>
      </c>
      <c r="I13" s="235" t="s">
        <v>407</v>
      </c>
      <c r="J13" s="235" t="s">
        <v>407</v>
      </c>
      <c r="K13" s="235" t="s">
        <v>407</v>
      </c>
      <c r="L13" s="235" t="s">
        <v>407</v>
      </c>
      <c r="M13" s="235" t="s">
        <v>407</v>
      </c>
      <c r="N13" s="235">
        <v>66</v>
      </c>
      <c r="O13" s="235">
        <v>197</v>
      </c>
      <c r="P13" s="235">
        <v>100</v>
      </c>
      <c r="Q13" s="235">
        <v>97</v>
      </c>
      <c r="R13" s="235">
        <v>18574</v>
      </c>
      <c r="S13" s="235">
        <v>27861</v>
      </c>
      <c r="T13" s="235" t="s">
        <v>408</v>
      </c>
      <c r="U13" s="235" t="s">
        <v>408</v>
      </c>
      <c r="V13" s="235">
        <v>1451</v>
      </c>
      <c r="W13" s="235">
        <v>1917</v>
      </c>
      <c r="X13" s="235">
        <v>2228</v>
      </c>
    </row>
    <row r="14" spans="1:24" s="389" customFormat="1" ht="37.5" customHeight="1">
      <c r="A14" s="384" t="s">
        <v>1138</v>
      </c>
      <c r="B14" s="234">
        <v>4</v>
      </c>
      <c r="C14" s="70">
        <v>125</v>
      </c>
      <c r="D14" s="235">
        <v>75</v>
      </c>
      <c r="E14" s="70">
        <v>50</v>
      </c>
      <c r="F14" s="235" t="s">
        <v>407</v>
      </c>
      <c r="G14" s="235" t="s">
        <v>407</v>
      </c>
      <c r="H14" s="235" t="s">
        <v>407</v>
      </c>
      <c r="I14" s="235" t="s">
        <v>407</v>
      </c>
      <c r="J14" s="235" t="s">
        <v>407</v>
      </c>
      <c r="K14" s="235" t="s">
        <v>407</v>
      </c>
      <c r="L14" s="235" t="s">
        <v>407</v>
      </c>
      <c r="M14" s="235" t="s">
        <v>407</v>
      </c>
      <c r="N14" s="235">
        <v>124</v>
      </c>
      <c r="O14" s="235">
        <v>127</v>
      </c>
      <c r="P14" s="235">
        <v>74</v>
      </c>
      <c r="Q14" s="235">
        <v>53</v>
      </c>
      <c r="R14" s="235">
        <v>20982</v>
      </c>
      <c r="S14" s="235">
        <v>31308</v>
      </c>
      <c r="T14" s="235" t="s">
        <v>408</v>
      </c>
      <c r="U14" s="235" t="s">
        <v>408</v>
      </c>
      <c r="V14" s="235">
        <v>1587</v>
      </c>
      <c r="W14" s="235">
        <v>2201</v>
      </c>
      <c r="X14" s="235">
        <v>705</v>
      </c>
    </row>
    <row r="15" spans="1:24" s="389" customFormat="1" ht="37.5" customHeight="1">
      <c r="A15" s="384" t="s">
        <v>1139</v>
      </c>
      <c r="B15" s="234">
        <v>4</v>
      </c>
      <c r="C15" s="70">
        <v>142</v>
      </c>
      <c r="D15" s="235">
        <v>86</v>
      </c>
      <c r="E15" s="70">
        <v>56</v>
      </c>
      <c r="F15" s="235" t="s">
        <v>407</v>
      </c>
      <c r="G15" s="235" t="s">
        <v>407</v>
      </c>
      <c r="H15" s="235" t="s">
        <v>407</v>
      </c>
      <c r="I15" s="235" t="s">
        <v>407</v>
      </c>
      <c r="J15" s="235" t="s">
        <v>407</v>
      </c>
      <c r="K15" s="235" t="s">
        <v>407</v>
      </c>
      <c r="L15" s="235" t="s">
        <v>407</v>
      </c>
      <c r="M15" s="235" t="s">
        <v>407</v>
      </c>
      <c r="N15" s="235">
        <v>56</v>
      </c>
      <c r="O15" s="235">
        <v>91</v>
      </c>
      <c r="P15" s="235">
        <v>52</v>
      </c>
      <c r="Q15" s="235">
        <v>39</v>
      </c>
      <c r="R15" s="235">
        <v>32521</v>
      </c>
      <c r="S15" s="235">
        <v>48782</v>
      </c>
      <c r="T15" s="235" t="s">
        <v>408</v>
      </c>
      <c r="U15" s="235" t="s">
        <v>408</v>
      </c>
      <c r="V15" s="235">
        <v>1771</v>
      </c>
      <c r="W15" s="235">
        <v>2266</v>
      </c>
      <c r="X15" s="235">
        <v>2602</v>
      </c>
    </row>
    <row r="16" spans="1:24" s="38" customFormat="1" ht="37.5" customHeight="1">
      <c r="A16" s="384" t="s">
        <v>1140</v>
      </c>
      <c r="B16" s="234">
        <v>6</v>
      </c>
      <c r="C16" s="70">
        <v>281</v>
      </c>
      <c r="D16" s="235">
        <v>161</v>
      </c>
      <c r="E16" s="70">
        <v>120</v>
      </c>
      <c r="F16" s="235" t="s">
        <v>407</v>
      </c>
      <c r="G16" s="235" t="s">
        <v>407</v>
      </c>
      <c r="H16" s="235" t="s">
        <v>407</v>
      </c>
      <c r="I16" s="235" t="s">
        <v>407</v>
      </c>
      <c r="J16" s="235" t="s">
        <v>407</v>
      </c>
      <c r="K16" s="235" t="s">
        <v>407</v>
      </c>
      <c r="L16" s="235" t="s">
        <v>407</v>
      </c>
      <c r="M16" s="235" t="s">
        <v>407</v>
      </c>
      <c r="N16" s="235">
        <v>69</v>
      </c>
      <c r="O16" s="235">
        <v>67</v>
      </c>
      <c r="P16" s="235">
        <v>35</v>
      </c>
      <c r="Q16" s="235">
        <v>32</v>
      </c>
      <c r="R16" s="235">
        <v>39205</v>
      </c>
      <c r="S16" s="235">
        <v>58044</v>
      </c>
      <c r="T16" s="235" t="s">
        <v>408</v>
      </c>
      <c r="U16" s="235" t="s">
        <v>408</v>
      </c>
      <c r="V16" s="235">
        <v>897</v>
      </c>
      <c r="W16" s="235">
        <v>1218</v>
      </c>
      <c r="X16" s="235">
        <v>4590</v>
      </c>
    </row>
    <row r="17" spans="1:24" s="38" customFormat="1" ht="37.5" customHeight="1">
      <c r="A17" s="384" t="s">
        <v>1141</v>
      </c>
      <c r="B17" s="234">
        <v>9</v>
      </c>
      <c r="C17" s="235">
        <v>253</v>
      </c>
      <c r="D17" s="235">
        <v>136</v>
      </c>
      <c r="E17" s="235">
        <v>117</v>
      </c>
      <c r="F17" s="235" t="s">
        <v>407</v>
      </c>
      <c r="G17" s="235" t="s">
        <v>407</v>
      </c>
      <c r="H17" s="235" t="s">
        <v>407</v>
      </c>
      <c r="I17" s="235" t="s">
        <v>407</v>
      </c>
      <c r="J17" s="235" t="s">
        <v>407</v>
      </c>
      <c r="K17" s="235" t="s">
        <v>407</v>
      </c>
      <c r="L17" s="235" t="s">
        <v>407</v>
      </c>
      <c r="M17" s="235" t="s">
        <v>407</v>
      </c>
      <c r="N17" s="235">
        <v>62</v>
      </c>
      <c r="O17" s="235">
        <v>70</v>
      </c>
      <c r="P17" s="235">
        <v>35</v>
      </c>
      <c r="Q17" s="235">
        <v>35</v>
      </c>
      <c r="R17" s="235">
        <v>57193</v>
      </c>
      <c r="S17" s="235">
        <v>89945</v>
      </c>
      <c r="T17" s="235" t="s">
        <v>408</v>
      </c>
      <c r="U17" s="235" t="s">
        <v>408</v>
      </c>
      <c r="V17" s="235">
        <v>1231</v>
      </c>
      <c r="W17" s="235">
        <v>1835</v>
      </c>
      <c r="X17" s="235">
        <v>11236</v>
      </c>
    </row>
    <row r="18" spans="1:24" s="38" customFormat="1" ht="37.5" customHeight="1">
      <c r="A18" s="384" t="s">
        <v>1142</v>
      </c>
      <c r="B18" s="234">
        <v>7</v>
      </c>
      <c r="C18" s="235">
        <v>281</v>
      </c>
      <c r="D18" s="235">
        <v>144</v>
      </c>
      <c r="E18" s="235">
        <v>137</v>
      </c>
      <c r="F18" s="235" t="s">
        <v>407</v>
      </c>
      <c r="G18" s="235" t="s">
        <v>407</v>
      </c>
      <c r="H18" s="235" t="s">
        <v>407</v>
      </c>
      <c r="I18" s="235" t="s">
        <v>407</v>
      </c>
      <c r="J18" s="235" t="s">
        <v>407</v>
      </c>
      <c r="K18" s="235" t="s">
        <v>407</v>
      </c>
      <c r="L18" s="235" t="s">
        <v>407</v>
      </c>
      <c r="M18" s="235" t="s">
        <v>407</v>
      </c>
      <c r="N18" s="235">
        <v>56</v>
      </c>
      <c r="O18" s="235">
        <v>73</v>
      </c>
      <c r="P18" s="235">
        <v>31</v>
      </c>
      <c r="Q18" s="235">
        <v>42</v>
      </c>
      <c r="R18" s="235">
        <v>86687</v>
      </c>
      <c r="S18" s="235">
        <v>130031</v>
      </c>
      <c r="T18" s="235" t="s">
        <v>408</v>
      </c>
      <c r="U18" s="235" t="s">
        <v>408</v>
      </c>
      <c r="V18" s="235">
        <v>1654</v>
      </c>
      <c r="W18" s="235">
        <v>2382</v>
      </c>
      <c r="X18" s="235">
        <v>9544</v>
      </c>
    </row>
    <row r="19" spans="1:24" s="38" customFormat="1" ht="37.5" customHeight="1">
      <c r="A19" s="384" t="s">
        <v>1143</v>
      </c>
      <c r="B19" s="234">
        <v>8</v>
      </c>
      <c r="C19" s="235">
        <v>259</v>
      </c>
      <c r="D19" s="235">
        <v>142</v>
      </c>
      <c r="E19" s="235">
        <v>117</v>
      </c>
      <c r="F19" s="235" t="s">
        <v>407</v>
      </c>
      <c r="G19" s="235" t="s">
        <v>407</v>
      </c>
      <c r="H19" s="235" t="s">
        <v>407</v>
      </c>
      <c r="I19" s="235" t="s">
        <v>407</v>
      </c>
      <c r="J19" s="235" t="s">
        <v>407</v>
      </c>
      <c r="K19" s="235" t="s">
        <v>407</v>
      </c>
      <c r="L19" s="235" t="s">
        <v>407</v>
      </c>
      <c r="M19" s="235" t="s">
        <v>407</v>
      </c>
      <c r="N19" s="235">
        <v>54</v>
      </c>
      <c r="O19" s="235">
        <v>79</v>
      </c>
      <c r="P19" s="235">
        <v>37</v>
      </c>
      <c r="Q19" s="235">
        <v>42</v>
      </c>
      <c r="R19" s="235">
        <v>65434</v>
      </c>
      <c r="S19" s="235">
        <v>98151</v>
      </c>
      <c r="T19" s="235" t="s">
        <v>408</v>
      </c>
      <c r="U19" s="235" t="s">
        <v>408</v>
      </c>
      <c r="V19" s="235">
        <v>1596</v>
      </c>
      <c r="W19" s="235">
        <v>2319</v>
      </c>
      <c r="X19" s="235">
        <v>8584</v>
      </c>
    </row>
    <row r="20" spans="1:24" s="38" customFormat="1" ht="37.5" customHeight="1">
      <c r="A20" s="384" t="s">
        <v>1144</v>
      </c>
      <c r="B20" s="234">
        <v>9</v>
      </c>
      <c r="C20" s="235">
        <v>253</v>
      </c>
      <c r="D20" s="235">
        <v>139</v>
      </c>
      <c r="E20" s="235">
        <v>114</v>
      </c>
      <c r="F20" s="235" t="s">
        <v>407</v>
      </c>
      <c r="G20" s="235" t="s">
        <v>407</v>
      </c>
      <c r="H20" s="235" t="s">
        <v>407</v>
      </c>
      <c r="I20" s="235" t="s">
        <v>407</v>
      </c>
      <c r="J20" s="235" t="s">
        <v>407</v>
      </c>
      <c r="K20" s="235" t="s">
        <v>407</v>
      </c>
      <c r="L20" s="235" t="s">
        <v>407</v>
      </c>
      <c r="M20" s="235" t="s">
        <v>407</v>
      </c>
      <c r="N20" s="235">
        <v>44</v>
      </c>
      <c r="O20" s="235">
        <v>76</v>
      </c>
      <c r="P20" s="235">
        <v>35</v>
      </c>
      <c r="Q20" s="235">
        <v>41</v>
      </c>
      <c r="R20" s="235">
        <v>76022</v>
      </c>
      <c r="S20" s="235">
        <v>152037</v>
      </c>
      <c r="T20" s="235">
        <v>1087</v>
      </c>
      <c r="U20" s="235">
        <v>4307</v>
      </c>
      <c r="V20" s="235">
        <v>1670</v>
      </c>
      <c r="W20" s="235">
        <v>2300</v>
      </c>
      <c r="X20" s="235">
        <v>18819</v>
      </c>
    </row>
    <row r="21" spans="1:24" s="38" customFormat="1" ht="37.5" customHeight="1" thickBot="1">
      <c r="A21" s="388" t="s">
        <v>1145</v>
      </c>
      <c r="B21" s="237">
        <v>10</v>
      </c>
      <c r="C21" s="237">
        <v>252</v>
      </c>
      <c r="D21" s="237">
        <v>131</v>
      </c>
      <c r="E21" s="237">
        <v>121</v>
      </c>
      <c r="F21" s="237" t="s">
        <v>407</v>
      </c>
      <c r="G21" s="237" t="s">
        <v>407</v>
      </c>
      <c r="H21" s="237" t="s">
        <v>407</v>
      </c>
      <c r="I21" s="237" t="s">
        <v>407</v>
      </c>
      <c r="J21" s="237" t="s">
        <v>407</v>
      </c>
      <c r="K21" s="237" t="s">
        <v>407</v>
      </c>
      <c r="L21" s="237" t="s">
        <v>407</v>
      </c>
      <c r="M21" s="237" t="s">
        <v>407</v>
      </c>
      <c r="N21" s="237">
        <v>58</v>
      </c>
      <c r="O21" s="237">
        <v>102</v>
      </c>
      <c r="P21" s="237">
        <v>45</v>
      </c>
      <c r="Q21" s="237">
        <v>57</v>
      </c>
      <c r="R21" s="237">
        <v>79033</v>
      </c>
      <c r="S21" s="237">
        <v>158066</v>
      </c>
      <c r="T21" s="237">
        <v>1653</v>
      </c>
      <c r="U21" s="237">
        <v>4988</v>
      </c>
      <c r="V21" s="237">
        <v>32</v>
      </c>
      <c r="W21" s="237">
        <v>146</v>
      </c>
      <c r="X21" s="237">
        <v>8620</v>
      </c>
    </row>
    <row r="22" spans="1:15" s="2" customFormat="1" ht="15" customHeight="1">
      <c r="A22" s="8" t="s">
        <v>667</v>
      </c>
      <c r="B22" s="17"/>
      <c r="C22" s="17"/>
      <c r="D22" s="17"/>
      <c r="G22" s="17"/>
      <c r="H22" s="17"/>
      <c r="J22" s="17"/>
      <c r="K22" s="17"/>
      <c r="L22" s="17"/>
      <c r="M22" s="17"/>
      <c r="N22" s="62" t="s">
        <v>125</v>
      </c>
      <c r="O22" s="17"/>
    </row>
    <row r="23" spans="1:14" s="2" customFormat="1" ht="15" customHeight="1">
      <c r="A23" s="1" t="s">
        <v>1171</v>
      </c>
      <c r="N23" s="1" t="s">
        <v>1379</v>
      </c>
    </row>
    <row r="24" s="2" customFormat="1" ht="15" customHeight="1">
      <c r="N24" s="1" t="s">
        <v>1378</v>
      </c>
    </row>
  </sheetData>
  <sheetProtection/>
  <mergeCells count="40">
    <mergeCell ref="X4:X7"/>
    <mergeCell ref="X8:X11"/>
    <mergeCell ref="A2:M2"/>
    <mergeCell ref="N2:X2"/>
    <mergeCell ref="A4:A6"/>
    <mergeCell ref="B6:E6"/>
    <mergeCell ref="F6:I6"/>
    <mergeCell ref="J6:M6"/>
    <mergeCell ref="V7:W9"/>
    <mergeCell ref="O6:Q6"/>
    <mergeCell ref="A7:A11"/>
    <mergeCell ref="B7:E7"/>
    <mergeCell ref="F7:I7"/>
    <mergeCell ref="J7:M7"/>
    <mergeCell ref="B8:B9"/>
    <mergeCell ref="C8:E8"/>
    <mergeCell ref="F8:F9"/>
    <mergeCell ref="G8:I8"/>
    <mergeCell ref="J8:J9"/>
    <mergeCell ref="K8:M8"/>
    <mergeCell ref="R6:S6"/>
    <mergeCell ref="N6:N8"/>
    <mergeCell ref="T6:U6"/>
    <mergeCell ref="V6:W6"/>
    <mergeCell ref="R7:S9"/>
    <mergeCell ref="T7:U9"/>
    <mergeCell ref="O7:Q9"/>
    <mergeCell ref="B10:B11"/>
    <mergeCell ref="F10:F11"/>
    <mergeCell ref="J10:J11"/>
    <mergeCell ref="N9:N11"/>
    <mergeCell ref="C9:E9"/>
    <mergeCell ref="G9:I9"/>
    <mergeCell ref="K9:M9"/>
    <mergeCell ref="B4:M4"/>
    <mergeCell ref="B5:M5"/>
    <mergeCell ref="N4:Q4"/>
    <mergeCell ref="N5:Q5"/>
    <mergeCell ref="R4:W4"/>
    <mergeCell ref="R5:W5"/>
  </mergeCells>
  <printOptions horizontalCentered="1"/>
  <pageMargins left="1.1811023622047245" right="1.1811023622047245" top="1.5748031496062993" bottom="1.5748031496062993" header="0.5118110236220472" footer="0.9055118110236221"/>
  <pageSetup firstPageNumber="380" useFirstPageNumber="1" horizontalDpi="600" verticalDpi="600" orientation="portrait" paperSize="9" r:id="rId1"/>
  <headerFooter alignWithMargins="0">
    <oddFooter>&amp;C&amp;"華康中圓體,標準"&amp;11‧&amp;"Times New Roman,標準"&amp;P&amp;"華康中圓體,標準"‧</oddFooter>
  </headerFooter>
</worksheet>
</file>

<file path=xl/worksheets/sheet24.xml><?xml version="1.0" encoding="utf-8"?>
<worksheet xmlns="http://schemas.openxmlformats.org/spreadsheetml/2006/main" xmlns:r="http://schemas.openxmlformats.org/officeDocument/2006/relationships">
  <dimension ref="A1:R27"/>
  <sheetViews>
    <sheetView showGridLines="0" zoomScale="120" zoomScaleNormal="120" zoomScalePageLayoutView="0" workbookViewId="0" topLeftCell="A1">
      <selection activeCell="A1" sqref="A1"/>
    </sheetView>
  </sheetViews>
  <sheetFormatPr defaultColWidth="9.00390625" defaultRowHeight="16.5"/>
  <cols>
    <col min="1" max="1" width="10.125" style="50" customWidth="1"/>
    <col min="2" max="2" width="8.125" style="50" customWidth="1"/>
    <col min="3" max="3" width="5.125" style="50" customWidth="1"/>
    <col min="4" max="4" width="7.625" style="50" customWidth="1"/>
    <col min="5" max="5" width="6.625" style="50" customWidth="1"/>
    <col min="6" max="6" width="7.625" style="50" customWidth="1"/>
    <col min="7" max="7" width="8.125" style="50" customWidth="1"/>
    <col min="8" max="8" width="5.125" style="50" customWidth="1"/>
    <col min="9" max="9" width="7.125" style="50" customWidth="1"/>
    <col min="10" max="10" width="9.625" style="50" customWidth="1"/>
    <col min="11" max="11" width="8.625" style="50" customWidth="1"/>
    <col min="12" max="12" width="6.625" style="50" customWidth="1"/>
    <col min="13" max="13" width="9.125" style="50" customWidth="1"/>
    <col min="14" max="14" width="12.125" style="50" customWidth="1"/>
    <col min="15" max="15" width="9.625" style="50" customWidth="1"/>
    <col min="16" max="16" width="8.625" style="50" customWidth="1"/>
    <col min="17" max="17" width="9.125" style="50" customWidth="1"/>
    <col min="18" max="18" width="11.125" style="50" customWidth="1"/>
    <col min="19" max="16384" width="9.00390625" style="50" customWidth="1"/>
  </cols>
  <sheetData>
    <row r="1" spans="1:18" s="2" customFormat="1" ht="18" customHeight="1">
      <c r="A1" s="281" t="s">
        <v>526</v>
      </c>
      <c r="B1" s="59"/>
      <c r="C1" s="59"/>
      <c r="D1" s="59"/>
      <c r="E1" s="59"/>
      <c r="F1" s="59"/>
      <c r="G1" s="59"/>
      <c r="H1" s="59"/>
      <c r="I1" s="59"/>
      <c r="J1" s="59"/>
      <c r="K1" s="59"/>
      <c r="L1" s="59"/>
      <c r="M1" s="59"/>
      <c r="N1" s="59"/>
      <c r="O1" s="59"/>
      <c r="P1" s="59"/>
      <c r="R1" s="60" t="s">
        <v>44</v>
      </c>
    </row>
    <row r="2" spans="1:18" s="4" customFormat="1" ht="24.75" customHeight="1">
      <c r="A2" s="717" t="s">
        <v>1189</v>
      </c>
      <c r="B2" s="717"/>
      <c r="C2" s="717"/>
      <c r="D2" s="717"/>
      <c r="E2" s="717"/>
      <c r="F2" s="717"/>
      <c r="G2" s="717"/>
      <c r="H2" s="717"/>
      <c r="I2" s="717"/>
      <c r="J2" s="717"/>
      <c r="K2" s="717" t="s">
        <v>409</v>
      </c>
      <c r="L2" s="717"/>
      <c r="M2" s="717"/>
      <c r="N2" s="717"/>
      <c r="O2" s="717"/>
      <c r="P2" s="717"/>
      <c r="Q2" s="717"/>
      <c r="R2" s="717"/>
    </row>
    <row r="3" spans="1:18" s="2" customFormat="1" ht="15" customHeight="1" thickBot="1">
      <c r="A3" s="66"/>
      <c r="B3" s="241"/>
      <c r="C3" s="241"/>
      <c r="D3" s="241"/>
      <c r="E3" s="241"/>
      <c r="F3" s="241"/>
      <c r="G3" s="59"/>
      <c r="I3" s="59"/>
      <c r="J3" s="60" t="s">
        <v>1188</v>
      </c>
      <c r="K3" s="59"/>
      <c r="L3" s="60"/>
      <c r="M3" s="59"/>
      <c r="N3" s="59"/>
      <c r="O3" s="59"/>
      <c r="P3" s="59"/>
      <c r="R3" s="245" t="s">
        <v>431</v>
      </c>
    </row>
    <row r="4" spans="1:18" s="38" customFormat="1" ht="15.75" customHeight="1">
      <c r="A4" s="718" t="s">
        <v>1190</v>
      </c>
      <c r="B4" s="715" t="s">
        <v>1191</v>
      </c>
      <c r="C4" s="708"/>
      <c r="D4" s="708"/>
      <c r="E4" s="708"/>
      <c r="F4" s="708"/>
      <c r="G4" s="708"/>
      <c r="H4" s="708"/>
      <c r="I4" s="707" t="s">
        <v>1192</v>
      </c>
      <c r="J4" s="708"/>
      <c r="K4" s="708" t="s">
        <v>128</v>
      </c>
      <c r="L4" s="708"/>
      <c r="M4" s="708"/>
      <c r="N4" s="713"/>
      <c r="O4" s="707" t="s">
        <v>1193</v>
      </c>
      <c r="P4" s="708"/>
      <c r="Q4" s="708"/>
      <c r="R4" s="708"/>
    </row>
    <row r="5" spans="1:18" s="38" customFormat="1" ht="15.75" customHeight="1">
      <c r="A5" s="703"/>
      <c r="B5" s="716" t="s">
        <v>49</v>
      </c>
      <c r="C5" s="710"/>
      <c r="D5" s="710"/>
      <c r="E5" s="710"/>
      <c r="F5" s="710"/>
      <c r="G5" s="710"/>
      <c r="H5" s="714"/>
      <c r="I5" s="709"/>
      <c r="J5" s="710"/>
      <c r="K5" s="710"/>
      <c r="L5" s="710"/>
      <c r="M5" s="710"/>
      <c r="N5" s="714"/>
      <c r="O5" s="709" t="s">
        <v>129</v>
      </c>
      <c r="P5" s="710"/>
      <c r="Q5" s="710"/>
      <c r="R5" s="710"/>
    </row>
    <row r="6" spans="1:18" s="38" customFormat="1" ht="10.5" customHeight="1">
      <c r="A6" s="703"/>
      <c r="B6" s="711" t="s">
        <v>1194</v>
      </c>
      <c r="C6" s="730" t="s">
        <v>1195</v>
      </c>
      <c r="D6" s="727"/>
      <c r="E6" s="730" t="s">
        <v>1196</v>
      </c>
      <c r="F6" s="729"/>
      <c r="G6" s="729"/>
      <c r="H6" s="727"/>
      <c r="I6" s="730" t="s">
        <v>1194</v>
      </c>
      <c r="J6" s="727"/>
      <c r="K6" s="729" t="s">
        <v>1195</v>
      </c>
      <c r="L6" s="727"/>
      <c r="M6" s="730" t="s">
        <v>1196</v>
      </c>
      <c r="N6" s="395"/>
      <c r="O6" s="705" t="s">
        <v>1194</v>
      </c>
      <c r="P6" s="705" t="s">
        <v>1195</v>
      </c>
      <c r="Q6" s="730" t="s">
        <v>1196</v>
      </c>
      <c r="R6" s="397"/>
    </row>
    <row r="7" spans="1:18" s="38" customFormat="1" ht="15.75" customHeight="1">
      <c r="A7" s="703" t="s">
        <v>54</v>
      </c>
      <c r="B7" s="712"/>
      <c r="C7" s="722"/>
      <c r="D7" s="728"/>
      <c r="E7" s="722"/>
      <c r="F7" s="724"/>
      <c r="G7" s="730" t="s">
        <v>1197</v>
      </c>
      <c r="H7" s="727"/>
      <c r="I7" s="722"/>
      <c r="J7" s="728"/>
      <c r="K7" s="724"/>
      <c r="L7" s="728"/>
      <c r="M7" s="706"/>
      <c r="N7" s="396" t="s">
        <v>1197</v>
      </c>
      <c r="O7" s="706"/>
      <c r="P7" s="706"/>
      <c r="Q7" s="706"/>
      <c r="R7" s="394" t="s">
        <v>1197</v>
      </c>
    </row>
    <row r="8" spans="1:18" s="38" customFormat="1" ht="27" customHeight="1" thickBot="1">
      <c r="A8" s="704"/>
      <c r="B8" s="263" t="s">
        <v>428</v>
      </c>
      <c r="C8" s="725" t="s">
        <v>46</v>
      </c>
      <c r="D8" s="726"/>
      <c r="E8" s="725" t="s">
        <v>429</v>
      </c>
      <c r="F8" s="726"/>
      <c r="G8" s="725" t="s">
        <v>47</v>
      </c>
      <c r="H8" s="726"/>
      <c r="I8" s="725" t="s">
        <v>45</v>
      </c>
      <c r="J8" s="726"/>
      <c r="K8" s="731" t="s">
        <v>46</v>
      </c>
      <c r="L8" s="726"/>
      <c r="M8" s="265" t="s">
        <v>429</v>
      </c>
      <c r="N8" s="265" t="s">
        <v>430</v>
      </c>
      <c r="O8" s="264" t="s">
        <v>1207</v>
      </c>
      <c r="P8" s="264" t="s">
        <v>46</v>
      </c>
      <c r="Q8" s="265" t="s">
        <v>429</v>
      </c>
      <c r="R8" s="265" t="s">
        <v>47</v>
      </c>
    </row>
    <row r="9" spans="1:18" s="38" customFormat="1" ht="30" customHeight="1">
      <c r="A9" s="393" t="s">
        <v>1198</v>
      </c>
      <c r="B9" s="85">
        <f aca="true" t="shared" si="0" ref="B9:B16">J9+O9</f>
        <v>222</v>
      </c>
      <c r="C9" s="2"/>
      <c r="D9" s="70">
        <f aca="true" t="shared" si="1" ref="D9:D16">L9+P9</f>
        <v>21136</v>
      </c>
      <c r="E9" s="70"/>
      <c r="F9" s="70">
        <f aca="true" t="shared" si="2" ref="F9:F16">M9+Q9</f>
        <v>1619</v>
      </c>
      <c r="G9" s="2"/>
      <c r="H9" s="70">
        <f aca="true" t="shared" si="3" ref="H9:H16">N9+R9</f>
        <v>1408</v>
      </c>
      <c r="I9" s="70"/>
      <c r="J9" s="70">
        <v>13</v>
      </c>
      <c r="K9" s="2"/>
      <c r="L9" s="70">
        <v>7496</v>
      </c>
      <c r="M9" s="70">
        <v>321</v>
      </c>
      <c r="N9" s="70">
        <v>309</v>
      </c>
      <c r="O9" s="70">
        <v>209</v>
      </c>
      <c r="P9" s="70">
        <v>13640</v>
      </c>
      <c r="Q9" s="70">
        <v>1298</v>
      </c>
      <c r="R9" s="70">
        <v>1099</v>
      </c>
    </row>
    <row r="10" spans="1:18" s="38" customFormat="1" ht="30" customHeight="1">
      <c r="A10" s="393" t="s">
        <v>1199</v>
      </c>
      <c r="B10" s="85">
        <f t="shared" si="0"/>
        <v>224</v>
      </c>
      <c r="C10" s="2"/>
      <c r="D10" s="70">
        <f t="shared" si="1"/>
        <v>19118</v>
      </c>
      <c r="E10" s="70"/>
      <c r="F10" s="70">
        <f t="shared" si="2"/>
        <v>1259</v>
      </c>
      <c r="G10" s="2"/>
      <c r="H10" s="70">
        <f t="shared" si="3"/>
        <v>1054</v>
      </c>
      <c r="I10" s="70"/>
      <c r="J10" s="70">
        <v>13</v>
      </c>
      <c r="K10" s="2"/>
      <c r="L10" s="70">
        <v>7123</v>
      </c>
      <c r="M10" s="70">
        <v>306</v>
      </c>
      <c r="N10" s="70">
        <v>293</v>
      </c>
      <c r="O10" s="70">
        <v>211</v>
      </c>
      <c r="P10" s="70">
        <v>11995</v>
      </c>
      <c r="Q10" s="70">
        <v>953</v>
      </c>
      <c r="R10" s="70">
        <v>761</v>
      </c>
    </row>
    <row r="11" spans="1:18" s="38" customFormat="1" ht="30" customHeight="1">
      <c r="A11" s="393" t="s">
        <v>1200</v>
      </c>
      <c r="B11" s="85">
        <f t="shared" si="0"/>
        <v>230</v>
      </c>
      <c r="C11" s="2"/>
      <c r="D11" s="70">
        <f t="shared" si="1"/>
        <v>19843</v>
      </c>
      <c r="E11" s="70"/>
      <c r="F11" s="70">
        <f t="shared" si="2"/>
        <v>1583</v>
      </c>
      <c r="G11" s="2"/>
      <c r="H11" s="70">
        <f t="shared" si="3"/>
        <v>1256</v>
      </c>
      <c r="I11" s="70"/>
      <c r="J11" s="70">
        <v>13</v>
      </c>
      <c r="K11" s="2"/>
      <c r="L11" s="70">
        <v>8033</v>
      </c>
      <c r="M11" s="70">
        <v>307</v>
      </c>
      <c r="N11" s="70">
        <v>276</v>
      </c>
      <c r="O11" s="70">
        <v>217</v>
      </c>
      <c r="P11" s="70">
        <v>11810</v>
      </c>
      <c r="Q11" s="70">
        <v>1276</v>
      </c>
      <c r="R11" s="70">
        <v>980</v>
      </c>
    </row>
    <row r="12" spans="1:18" s="38" customFormat="1" ht="30" customHeight="1">
      <c r="A12" s="393" t="s">
        <v>1201</v>
      </c>
      <c r="B12" s="85">
        <f t="shared" si="0"/>
        <v>236</v>
      </c>
      <c r="C12" s="2"/>
      <c r="D12" s="70">
        <f t="shared" si="1"/>
        <v>16249</v>
      </c>
      <c r="E12" s="70"/>
      <c r="F12" s="71">
        <f t="shared" si="2"/>
        <v>1490</v>
      </c>
      <c r="G12" s="2"/>
      <c r="H12" s="71">
        <f t="shared" si="3"/>
        <v>1268</v>
      </c>
      <c r="I12" s="71"/>
      <c r="J12" s="71">
        <v>13</v>
      </c>
      <c r="K12" s="2"/>
      <c r="L12" s="71">
        <v>6283</v>
      </c>
      <c r="M12" s="71">
        <v>350</v>
      </c>
      <c r="N12" s="71">
        <v>336</v>
      </c>
      <c r="O12" s="71">
        <v>223</v>
      </c>
      <c r="P12" s="71">
        <v>9966</v>
      </c>
      <c r="Q12" s="71">
        <v>1140</v>
      </c>
      <c r="R12" s="71">
        <v>932</v>
      </c>
    </row>
    <row r="13" spans="1:18" s="38" customFormat="1" ht="30" customHeight="1">
      <c r="A13" s="393" t="s">
        <v>1202</v>
      </c>
      <c r="B13" s="85">
        <f t="shared" si="0"/>
        <v>241</v>
      </c>
      <c r="C13" s="2"/>
      <c r="D13" s="70">
        <f t="shared" si="1"/>
        <v>16235</v>
      </c>
      <c r="E13" s="70"/>
      <c r="F13" s="71">
        <f t="shared" si="2"/>
        <v>1536</v>
      </c>
      <c r="G13" s="2"/>
      <c r="H13" s="71">
        <f t="shared" si="3"/>
        <v>1267</v>
      </c>
      <c r="I13" s="71"/>
      <c r="J13" s="71">
        <v>13</v>
      </c>
      <c r="K13" s="2"/>
      <c r="L13" s="71">
        <v>6310</v>
      </c>
      <c r="M13" s="71">
        <v>322</v>
      </c>
      <c r="N13" s="71">
        <v>306</v>
      </c>
      <c r="O13" s="71">
        <v>228</v>
      </c>
      <c r="P13" s="71">
        <v>9925</v>
      </c>
      <c r="Q13" s="71">
        <v>1214</v>
      </c>
      <c r="R13" s="71">
        <v>961</v>
      </c>
    </row>
    <row r="14" spans="1:18" s="38" customFormat="1" ht="30" customHeight="1">
      <c r="A14" s="393" t="s">
        <v>1203</v>
      </c>
      <c r="B14" s="85">
        <f t="shared" si="0"/>
        <v>234</v>
      </c>
      <c r="C14" s="2"/>
      <c r="D14" s="70">
        <f t="shared" si="1"/>
        <v>19185</v>
      </c>
      <c r="E14" s="70"/>
      <c r="F14" s="71">
        <f t="shared" si="2"/>
        <v>1907</v>
      </c>
      <c r="G14" s="2"/>
      <c r="H14" s="71">
        <f t="shared" si="3"/>
        <v>1617</v>
      </c>
      <c r="I14" s="71"/>
      <c r="J14" s="71">
        <v>13</v>
      </c>
      <c r="K14" s="2"/>
      <c r="L14" s="71">
        <v>6773</v>
      </c>
      <c r="M14" s="71">
        <v>334</v>
      </c>
      <c r="N14" s="71">
        <v>321</v>
      </c>
      <c r="O14" s="71">
        <v>221</v>
      </c>
      <c r="P14" s="71">
        <v>12412</v>
      </c>
      <c r="Q14" s="71">
        <v>1573</v>
      </c>
      <c r="R14" s="71">
        <v>1296</v>
      </c>
    </row>
    <row r="15" spans="1:18" s="38" customFormat="1" ht="30" customHeight="1">
      <c r="A15" s="393" t="s">
        <v>1204</v>
      </c>
      <c r="B15" s="85">
        <f t="shared" si="0"/>
        <v>237</v>
      </c>
      <c r="C15" s="2"/>
      <c r="D15" s="70">
        <f t="shared" si="1"/>
        <v>18770</v>
      </c>
      <c r="E15" s="70"/>
      <c r="F15" s="71">
        <f t="shared" si="2"/>
        <v>1719</v>
      </c>
      <c r="G15" s="2"/>
      <c r="H15" s="71">
        <f t="shared" si="3"/>
        <v>1495</v>
      </c>
      <c r="I15" s="71"/>
      <c r="J15" s="71">
        <v>13</v>
      </c>
      <c r="K15" s="2"/>
      <c r="L15" s="71">
        <v>5911</v>
      </c>
      <c r="M15" s="71">
        <v>321</v>
      </c>
      <c r="N15" s="71">
        <v>308</v>
      </c>
      <c r="O15" s="71">
        <v>224</v>
      </c>
      <c r="P15" s="71">
        <v>12859</v>
      </c>
      <c r="Q15" s="71">
        <v>1398</v>
      </c>
      <c r="R15" s="71">
        <v>1187</v>
      </c>
    </row>
    <row r="16" spans="1:18" s="38" customFormat="1" ht="30" customHeight="1" thickBot="1">
      <c r="A16" s="399" t="s">
        <v>1205</v>
      </c>
      <c r="B16" s="86">
        <f t="shared" si="0"/>
        <v>238</v>
      </c>
      <c r="C16" s="10"/>
      <c r="D16" s="87">
        <f t="shared" si="1"/>
        <v>18765</v>
      </c>
      <c r="E16" s="87"/>
      <c r="F16" s="72">
        <f t="shared" si="2"/>
        <v>1669</v>
      </c>
      <c r="G16" s="10"/>
      <c r="H16" s="72">
        <f t="shared" si="3"/>
        <v>1449</v>
      </c>
      <c r="I16" s="72"/>
      <c r="J16" s="72">
        <v>13</v>
      </c>
      <c r="K16" s="10"/>
      <c r="L16" s="72">
        <v>5467</v>
      </c>
      <c r="M16" s="72">
        <v>340</v>
      </c>
      <c r="N16" s="72">
        <v>327</v>
      </c>
      <c r="O16" s="72">
        <v>225</v>
      </c>
      <c r="P16" s="72">
        <v>13298</v>
      </c>
      <c r="Q16" s="72">
        <v>1329</v>
      </c>
      <c r="R16" s="72">
        <v>1122</v>
      </c>
    </row>
    <row r="17" spans="1:18" s="38" customFormat="1" ht="19.5" customHeight="1" thickBot="1">
      <c r="A17" s="398"/>
      <c r="B17" s="398"/>
      <c r="C17" s="398"/>
      <c r="D17" s="398"/>
      <c r="E17" s="398"/>
      <c r="F17" s="398"/>
      <c r="G17" s="400"/>
      <c r="I17" s="400"/>
      <c r="J17" s="401"/>
      <c r="K17" s="400"/>
      <c r="L17" s="401"/>
      <c r="M17" s="400"/>
      <c r="N17" s="400"/>
      <c r="O17" s="400"/>
      <c r="P17" s="400"/>
      <c r="R17" s="402"/>
    </row>
    <row r="18" spans="1:18" s="349" customFormat="1" ht="15.75" customHeight="1">
      <c r="A18" s="718" t="s">
        <v>1386</v>
      </c>
      <c r="B18" s="715" t="s">
        <v>1387</v>
      </c>
      <c r="C18" s="708"/>
      <c r="D18" s="708"/>
      <c r="E18" s="708"/>
      <c r="F18" s="713"/>
      <c r="G18" s="707" t="s">
        <v>1388</v>
      </c>
      <c r="H18" s="708"/>
      <c r="I18" s="708"/>
      <c r="J18" s="713"/>
      <c r="K18" s="708" t="s">
        <v>1389</v>
      </c>
      <c r="L18" s="708"/>
      <c r="M18" s="708"/>
      <c r="N18" s="713"/>
      <c r="O18" s="707" t="s">
        <v>1390</v>
      </c>
      <c r="P18" s="708"/>
      <c r="Q18" s="708"/>
      <c r="R18" s="708"/>
    </row>
    <row r="19" spans="1:18" s="349" customFormat="1" ht="15.75" customHeight="1">
      <c r="A19" s="703"/>
      <c r="B19" s="716" t="s">
        <v>49</v>
      </c>
      <c r="C19" s="710"/>
      <c r="D19" s="710"/>
      <c r="E19" s="710"/>
      <c r="F19" s="714"/>
      <c r="G19" s="709" t="s">
        <v>421</v>
      </c>
      <c r="H19" s="710"/>
      <c r="I19" s="710"/>
      <c r="J19" s="714"/>
      <c r="K19" s="710" t="s">
        <v>422</v>
      </c>
      <c r="L19" s="710"/>
      <c r="M19" s="710"/>
      <c r="N19" s="714"/>
      <c r="O19" s="709" t="s">
        <v>1380</v>
      </c>
      <c r="P19" s="710"/>
      <c r="Q19" s="710"/>
      <c r="R19" s="710"/>
    </row>
    <row r="20" spans="1:18" s="349" customFormat="1" ht="10.5" customHeight="1">
      <c r="A20" s="703"/>
      <c r="B20" s="711" t="s">
        <v>1391</v>
      </c>
      <c r="C20" s="719" t="s">
        <v>1392</v>
      </c>
      <c r="D20" s="721" t="s">
        <v>1393</v>
      </c>
      <c r="E20" s="405"/>
      <c r="F20" s="405"/>
      <c r="G20" s="705" t="s">
        <v>1391</v>
      </c>
      <c r="H20" s="719" t="s">
        <v>1392</v>
      </c>
      <c r="I20" s="723" t="s">
        <v>1393</v>
      </c>
      <c r="J20" s="406"/>
      <c r="K20" s="727" t="s">
        <v>1391</v>
      </c>
      <c r="L20" s="719" t="s">
        <v>1392</v>
      </c>
      <c r="M20" s="723" t="s">
        <v>1393</v>
      </c>
      <c r="N20" s="406"/>
      <c r="O20" s="705" t="s">
        <v>1391</v>
      </c>
      <c r="P20" s="719" t="s">
        <v>1394</v>
      </c>
      <c r="Q20" s="721" t="s">
        <v>1393</v>
      </c>
      <c r="R20" s="407"/>
    </row>
    <row r="21" spans="1:18" s="349" customFormat="1" ht="36" customHeight="1">
      <c r="A21" s="703" t="s">
        <v>54</v>
      </c>
      <c r="B21" s="712"/>
      <c r="C21" s="720"/>
      <c r="D21" s="722"/>
      <c r="E21" s="396" t="s">
        <v>1395</v>
      </c>
      <c r="F21" s="403" t="s">
        <v>1396</v>
      </c>
      <c r="G21" s="706"/>
      <c r="H21" s="720"/>
      <c r="I21" s="724"/>
      <c r="J21" s="403" t="s">
        <v>1397</v>
      </c>
      <c r="K21" s="728"/>
      <c r="L21" s="720"/>
      <c r="M21" s="724"/>
      <c r="N21" s="403" t="s">
        <v>1397</v>
      </c>
      <c r="O21" s="706"/>
      <c r="P21" s="720"/>
      <c r="Q21" s="722"/>
      <c r="R21" s="404" t="s">
        <v>1398</v>
      </c>
    </row>
    <row r="22" spans="1:18" s="349" customFormat="1" ht="60" customHeight="1" thickBot="1">
      <c r="A22" s="704"/>
      <c r="B22" s="263" t="s">
        <v>423</v>
      </c>
      <c r="C22" s="264" t="s">
        <v>424</v>
      </c>
      <c r="D22" s="264" t="s">
        <v>425</v>
      </c>
      <c r="E22" s="264" t="s">
        <v>426</v>
      </c>
      <c r="F22" s="264" t="s">
        <v>517</v>
      </c>
      <c r="G22" s="264" t="s">
        <v>423</v>
      </c>
      <c r="H22" s="264" t="s">
        <v>424</v>
      </c>
      <c r="I22" s="264" t="s">
        <v>425</v>
      </c>
      <c r="J22" s="264" t="s">
        <v>1206</v>
      </c>
      <c r="K22" s="267" t="s">
        <v>423</v>
      </c>
      <c r="L22" s="264" t="s">
        <v>424</v>
      </c>
      <c r="M22" s="264" t="s">
        <v>425</v>
      </c>
      <c r="N22" s="264" t="s">
        <v>1206</v>
      </c>
      <c r="O22" s="264" t="s">
        <v>423</v>
      </c>
      <c r="P22" s="264" t="s">
        <v>424</v>
      </c>
      <c r="Q22" s="264" t="s">
        <v>425</v>
      </c>
      <c r="R22" s="265" t="s">
        <v>1208</v>
      </c>
    </row>
    <row r="23" spans="1:18" s="408" customFormat="1" ht="30" customHeight="1">
      <c r="A23" s="393" t="s">
        <v>1399</v>
      </c>
      <c r="B23" s="193">
        <f aca="true" t="shared" si="4" ref="B23:D24">SUM(G23,K23,O23)</f>
        <v>202</v>
      </c>
      <c r="C23" s="193">
        <f t="shared" si="4"/>
        <v>5933</v>
      </c>
      <c r="D23" s="193">
        <f t="shared" si="4"/>
        <v>671</v>
      </c>
      <c r="E23" s="193">
        <v>121</v>
      </c>
      <c r="F23" s="193">
        <v>409</v>
      </c>
      <c r="G23" s="242" t="s">
        <v>58</v>
      </c>
      <c r="H23" s="242" t="s">
        <v>58</v>
      </c>
      <c r="I23" s="242" t="s">
        <v>58</v>
      </c>
      <c r="J23" s="242" t="s">
        <v>58</v>
      </c>
      <c r="K23" s="193">
        <v>34</v>
      </c>
      <c r="L23" s="193">
        <v>528</v>
      </c>
      <c r="M23" s="193">
        <v>211</v>
      </c>
      <c r="N23" s="193">
        <v>179</v>
      </c>
      <c r="O23" s="193">
        <v>168</v>
      </c>
      <c r="P23" s="193">
        <v>5405</v>
      </c>
      <c r="Q23" s="193">
        <v>460</v>
      </c>
      <c r="R23" s="193">
        <v>351</v>
      </c>
    </row>
    <row r="24" spans="1:18" s="349" customFormat="1" ht="30" customHeight="1" thickBot="1">
      <c r="A24" s="399" t="s">
        <v>1400</v>
      </c>
      <c r="B24" s="243">
        <f t="shared" si="4"/>
        <v>234</v>
      </c>
      <c r="C24" s="243">
        <f t="shared" si="4"/>
        <v>8862</v>
      </c>
      <c r="D24" s="243">
        <f t="shared" si="4"/>
        <v>802</v>
      </c>
      <c r="E24" s="243">
        <f>SUM(J24,N24)</f>
        <v>137</v>
      </c>
      <c r="F24" s="243">
        <f>SUM(R24)</f>
        <v>438</v>
      </c>
      <c r="G24" s="243" t="s">
        <v>427</v>
      </c>
      <c r="H24" s="243" t="s">
        <v>427</v>
      </c>
      <c r="I24" s="244" t="s">
        <v>427</v>
      </c>
      <c r="J24" s="244" t="s">
        <v>427</v>
      </c>
      <c r="K24" s="243">
        <v>43</v>
      </c>
      <c r="L24" s="243">
        <v>855</v>
      </c>
      <c r="M24" s="244">
        <v>178</v>
      </c>
      <c r="N24" s="244">
        <v>137</v>
      </c>
      <c r="O24" s="244">
        <f>7+184</f>
        <v>191</v>
      </c>
      <c r="P24" s="244">
        <f>202+7805</f>
        <v>8007</v>
      </c>
      <c r="Q24" s="244">
        <f>15+609</f>
        <v>624</v>
      </c>
      <c r="R24" s="244">
        <f>13+425</f>
        <v>438</v>
      </c>
    </row>
    <row r="25" spans="1:18" s="349" customFormat="1" ht="14.25" customHeight="1">
      <c r="A25" s="409" t="s">
        <v>1384</v>
      </c>
      <c r="B25" s="410"/>
      <c r="C25" s="410"/>
      <c r="D25" s="410"/>
      <c r="E25" s="410"/>
      <c r="F25" s="410"/>
      <c r="G25" s="409"/>
      <c r="H25" s="409"/>
      <c r="I25" s="409"/>
      <c r="J25" s="409"/>
      <c r="K25" s="409" t="s">
        <v>1381</v>
      </c>
      <c r="L25" s="409"/>
      <c r="N25" s="409"/>
      <c r="O25" s="409"/>
      <c r="P25" s="409"/>
      <c r="Q25" s="409"/>
      <c r="R25" s="409"/>
    </row>
    <row r="26" spans="1:11" s="38" customFormat="1" ht="14.25" customHeight="1">
      <c r="A26" s="409" t="s">
        <v>1385</v>
      </c>
      <c r="K26" s="53" t="s">
        <v>1382</v>
      </c>
    </row>
    <row r="27" s="38" customFormat="1" ht="14.25" customHeight="1">
      <c r="K27" s="53" t="s">
        <v>1383</v>
      </c>
    </row>
  </sheetData>
  <sheetProtection/>
  <mergeCells count="48">
    <mergeCell ref="Q6:Q7"/>
    <mergeCell ref="A4:A6"/>
    <mergeCell ref="B6:B7"/>
    <mergeCell ref="B4:H4"/>
    <mergeCell ref="B5:H5"/>
    <mergeCell ref="I4:J5"/>
    <mergeCell ref="K4:N5"/>
    <mergeCell ref="C6:D7"/>
    <mergeCell ref="E6:F7"/>
    <mergeCell ref="A7:A8"/>
    <mergeCell ref="G6:H6"/>
    <mergeCell ref="G7:H7"/>
    <mergeCell ref="G8:H8"/>
    <mergeCell ref="K18:N18"/>
    <mergeCell ref="K19:N19"/>
    <mergeCell ref="M6:M7"/>
    <mergeCell ref="K6:L7"/>
    <mergeCell ref="K8:L8"/>
    <mergeCell ref="I6:J7"/>
    <mergeCell ref="I8:J8"/>
    <mergeCell ref="C8:D8"/>
    <mergeCell ref="E8:F8"/>
    <mergeCell ref="O20:O21"/>
    <mergeCell ref="P20:P21"/>
    <mergeCell ref="K20:K21"/>
    <mergeCell ref="L20:L21"/>
    <mergeCell ref="M20:M21"/>
    <mergeCell ref="O18:R18"/>
    <mergeCell ref="K2:R2"/>
    <mergeCell ref="A2:J2"/>
    <mergeCell ref="A18:A20"/>
    <mergeCell ref="O19:R19"/>
    <mergeCell ref="C20:C21"/>
    <mergeCell ref="D20:D21"/>
    <mergeCell ref="G20:G21"/>
    <mergeCell ref="H20:H21"/>
    <mergeCell ref="I20:I21"/>
    <mergeCell ref="Q20:Q21"/>
    <mergeCell ref="A21:A22"/>
    <mergeCell ref="P6:P7"/>
    <mergeCell ref="O4:R4"/>
    <mergeCell ref="O5:R5"/>
    <mergeCell ref="O6:O7"/>
    <mergeCell ref="B20:B21"/>
    <mergeCell ref="G18:J18"/>
    <mergeCell ref="G19:J19"/>
    <mergeCell ref="B18:F18"/>
    <mergeCell ref="B19:F19"/>
  </mergeCells>
  <printOptions horizontalCentered="1"/>
  <pageMargins left="1.1811023622047245" right="1.1811023622047245" top="1.5748031496062993" bottom="1.5748031496062993" header="0.5118110236220472" footer="0.9055118110236221"/>
  <pageSetup firstPageNumber="382" useFirstPageNumber="1" horizontalDpi="600" verticalDpi="600" orientation="portrait" paperSize="9" r:id="rId1"/>
  <headerFooter alignWithMargins="0">
    <oddFooter>&amp;C&amp;"華康中圓體,標準"&amp;11‧&amp;"Times New Roman,標準"&amp;P&amp;"華康中圓體,標準"‧</oddFooter>
  </headerFooter>
</worksheet>
</file>

<file path=xl/worksheets/sheet25.xml><?xml version="1.0" encoding="utf-8"?>
<worksheet xmlns="http://schemas.openxmlformats.org/spreadsheetml/2006/main" xmlns:r="http://schemas.openxmlformats.org/officeDocument/2006/relationships">
  <dimension ref="A1:R21"/>
  <sheetViews>
    <sheetView showGridLines="0" zoomScale="120" zoomScaleNormal="120" zoomScalePageLayoutView="0" workbookViewId="0" topLeftCell="A1">
      <selection activeCell="A1" sqref="A1"/>
    </sheetView>
  </sheetViews>
  <sheetFormatPr defaultColWidth="9.00390625" defaultRowHeight="16.5"/>
  <cols>
    <col min="1" max="1" width="11.625" style="417" customWidth="1"/>
    <col min="2" max="2" width="19.125" style="417" customWidth="1"/>
    <col min="3" max="3" width="12.625" style="417" customWidth="1"/>
    <col min="4" max="4" width="13.625" style="417" customWidth="1"/>
    <col min="5" max="5" width="18.125" style="417" customWidth="1"/>
    <col min="6" max="7" width="7.625" style="417" customWidth="1"/>
    <col min="8" max="8" width="8.125" style="417" customWidth="1"/>
    <col min="9" max="9" width="6.625" style="417" customWidth="1"/>
    <col min="10" max="10" width="8.125" style="417" customWidth="1"/>
    <col min="11" max="11" width="6.625" style="417" customWidth="1"/>
    <col min="12" max="12" width="9.125" style="417" customWidth="1"/>
    <col min="13" max="13" width="6.625" style="417" customWidth="1"/>
    <col min="14" max="14" width="8.125" style="417" customWidth="1"/>
    <col min="15" max="15" width="6.625" style="417" customWidth="1"/>
    <col min="16" max="16384" width="9.00390625" style="417" customWidth="1"/>
  </cols>
  <sheetData>
    <row r="1" spans="1:15" s="2" customFormat="1" ht="18" customHeight="1">
      <c r="A1" s="281" t="s">
        <v>526</v>
      </c>
      <c r="B1" s="59"/>
      <c r="C1" s="59"/>
      <c r="D1" s="59"/>
      <c r="E1" s="59"/>
      <c r="F1" s="59"/>
      <c r="G1" s="59"/>
      <c r="H1" s="59"/>
      <c r="I1" s="59"/>
      <c r="J1" s="59"/>
      <c r="K1" s="59"/>
      <c r="L1" s="59"/>
      <c r="M1" s="59"/>
      <c r="N1" s="59"/>
      <c r="O1" s="60" t="s">
        <v>44</v>
      </c>
    </row>
    <row r="2" spans="1:15" s="4" customFormat="1" ht="24.75" customHeight="1">
      <c r="A2" s="717" t="s">
        <v>1228</v>
      </c>
      <c r="B2" s="717"/>
      <c r="C2" s="717"/>
      <c r="D2" s="717"/>
      <c r="E2" s="717"/>
      <c r="F2" s="717" t="s">
        <v>439</v>
      </c>
      <c r="G2" s="717"/>
      <c r="H2" s="717"/>
      <c r="I2" s="717"/>
      <c r="J2" s="717"/>
      <c r="K2" s="717"/>
      <c r="L2" s="717"/>
      <c r="M2" s="717"/>
      <c r="N2" s="717"/>
      <c r="O2" s="717"/>
    </row>
    <row r="3" spans="1:15" s="2" customFormat="1" ht="15" customHeight="1" thickBot="1">
      <c r="A3" s="241"/>
      <c r="B3" s="241"/>
      <c r="C3" s="241"/>
      <c r="D3" s="241"/>
      <c r="E3" s="60" t="s">
        <v>1215</v>
      </c>
      <c r="F3" s="241"/>
      <c r="I3" s="59"/>
      <c r="K3" s="59"/>
      <c r="L3" s="60"/>
      <c r="M3" s="59"/>
      <c r="N3" s="59"/>
      <c r="O3" s="245" t="s">
        <v>1229</v>
      </c>
    </row>
    <row r="4" spans="1:15" s="247" customFormat="1" ht="31.5" customHeight="1">
      <c r="A4" s="741" t="s">
        <v>1216</v>
      </c>
      <c r="B4" s="736" t="s">
        <v>1217</v>
      </c>
      <c r="C4" s="737"/>
      <c r="D4" s="737"/>
      <c r="E4" s="738"/>
      <c r="F4" s="744" t="s">
        <v>1218</v>
      </c>
      <c r="G4" s="744"/>
      <c r="H4" s="744"/>
      <c r="I4" s="744"/>
      <c r="J4" s="744"/>
      <c r="K4" s="744"/>
      <c r="L4" s="744"/>
      <c r="M4" s="744"/>
      <c r="N4" s="744"/>
      <c r="O4" s="745"/>
    </row>
    <row r="5" spans="1:15" s="247" customFormat="1" ht="19.5" customHeight="1">
      <c r="A5" s="742"/>
      <c r="B5" s="739" t="s">
        <v>1219</v>
      </c>
      <c r="C5" s="732" t="s">
        <v>1220</v>
      </c>
      <c r="D5" s="732"/>
      <c r="E5" s="732" t="s">
        <v>1221</v>
      </c>
      <c r="F5" s="734" t="s">
        <v>1222</v>
      </c>
      <c r="G5" s="732" t="s">
        <v>1223</v>
      </c>
      <c r="H5" s="733" t="s">
        <v>1224</v>
      </c>
      <c r="I5" s="734"/>
      <c r="J5" s="735" t="s">
        <v>1225</v>
      </c>
      <c r="K5" s="734"/>
      <c r="L5" s="735" t="s">
        <v>1226</v>
      </c>
      <c r="M5" s="734"/>
      <c r="N5" s="735" t="s">
        <v>1227</v>
      </c>
      <c r="O5" s="734"/>
    </row>
    <row r="6" spans="1:15" s="247" customFormat="1" ht="19.5" customHeight="1">
      <c r="A6" s="742" t="s">
        <v>6</v>
      </c>
      <c r="B6" s="740"/>
      <c r="C6" s="748" t="s">
        <v>440</v>
      </c>
      <c r="D6" s="747"/>
      <c r="E6" s="752"/>
      <c r="F6" s="751"/>
      <c r="G6" s="752"/>
      <c r="H6" s="746" t="s">
        <v>435</v>
      </c>
      <c r="I6" s="747"/>
      <c r="J6" s="748" t="s">
        <v>436</v>
      </c>
      <c r="K6" s="747"/>
      <c r="L6" s="748" t="s">
        <v>437</v>
      </c>
      <c r="M6" s="747"/>
      <c r="N6" s="748" t="s">
        <v>1</v>
      </c>
      <c r="O6" s="747"/>
    </row>
    <row r="7" spans="1:15" s="247" customFormat="1" ht="31.5" customHeight="1">
      <c r="A7" s="742"/>
      <c r="B7" s="749" t="s">
        <v>1209</v>
      </c>
      <c r="C7" s="257" t="s">
        <v>1170</v>
      </c>
      <c r="D7" s="338" t="s">
        <v>1213</v>
      </c>
      <c r="E7" s="755" t="s">
        <v>1210</v>
      </c>
      <c r="F7" s="753" t="s">
        <v>442</v>
      </c>
      <c r="G7" s="755" t="s">
        <v>449</v>
      </c>
      <c r="H7" s="269" t="s">
        <v>1214</v>
      </c>
      <c r="I7" s="257" t="s">
        <v>1212</v>
      </c>
      <c r="J7" s="257" t="s">
        <v>1214</v>
      </c>
      <c r="K7" s="257" t="s">
        <v>1212</v>
      </c>
      <c r="L7" s="257" t="s">
        <v>1160</v>
      </c>
      <c r="M7" s="257" t="s">
        <v>1212</v>
      </c>
      <c r="N7" s="257" t="s">
        <v>1214</v>
      </c>
      <c r="O7" s="257" t="s">
        <v>1212</v>
      </c>
    </row>
    <row r="8" spans="1:15" s="247" customFormat="1" ht="39.75" customHeight="1" thickBot="1">
      <c r="A8" s="743"/>
      <c r="B8" s="750"/>
      <c r="C8" s="412" t="s">
        <v>441</v>
      </c>
      <c r="D8" s="413" t="s">
        <v>1211</v>
      </c>
      <c r="E8" s="756"/>
      <c r="F8" s="754"/>
      <c r="G8" s="756"/>
      <c r="H8" s="411" t="s">
        <v>444</v>
      </c>
      <c r="I8" s="413" t="s">
        <v>443</v>
      </c>
      <c r="J8" s="413" t="s">
        <v>444</v>
      </c>
      <c r="K8" s="413" t="s">
        <v>443</v>
      </c>
      <c r="L8" s="413" t="s">
        <v>506</v>
      </c>
      <c r="M8" s="413" t="s">
        <v>443</v>
      </c>
      <c r="N8" s="413" t="s">
        <v>444</v>
      </c>
      <c r="O8" s="413" t="s">
        <v>443</v>
      </c>
    </row>
    <row r="9" spans="1:15" s="133" customFormat="1" ht="40.5" customHeight="1">
      <c r="A9" s="346" t="s">
        <v>892</v>
      </c>
      <c r="B9" s="242">
        <v>9</v>
      </c>
      <c r="C9" s="242">
        <v>2</v>
      </c>
      <c r="D9" s="242">
        <v>91</v>
      </c>
      <c r="E9" s="252" t="s">
        <v>450</v>
      </c>
      <c r="F9" s="242">
        <v>2136</v>
      </c>
      <c r="G9" s="242">
        <v>3709</v>
      </c>
      <c r="H9" s="242">
        <v>13</v>
      </c>
      <c r="I9" s="242">
        <v>2640</v>
      </c>
      <c r="J9" s="242">
        <v>643</v>
      </c>
      <c r="K9" s="242">
        <v>24619</v>
      </c>
      <c r="L9" s="242">
        <v>47</v>
      </c>
      <c r="M9" s="242">
        <v>2238</v>
      </c>
      <c r="N9" s="242">
        <v>56</v>
      </c>
      <c r="O9" s="242">
        <v>3542</v>
      </c>
    </row>
    <row r="10" spans="1:15" s="133" customFormat="1" ht="40.5" customHeight="1">
      <c r="A10" s="346" t="s">
        <v>893</v>
      </c>
      <c r="B10" s="242">
        <v>10</v>
      </c>
      <c r="C10" s="251">
        <v>4</v>
      </c>
      <c r="D10" s="251">
        <v>163</v>
      </c>
      <c r="E10" s="252" t="s">
        <v>450</v>
      </c>
      <c r="F10" s="240">
        <v>1201</v>
      </c>
      <c r="G10" s="251">
        <v>1549</v>
      </c>
      <c r="H10" s="251">
        <v>25</v>
      </c>
      <c r="I10" s="251">
        <v>2371</v>
      </c>
      <c r="J10" s="240">
        <v>538</v>
      </c>
      <c r="K10" s="251">
        <v>31073</v>
      </c>
      <c r="L10" s="251">
        <v>192</v>
      </c>
      <c r="M10" s="251">
        <v>7648</v>
      </c>
      <c r="N10" s="251">
        <v>32</v>
      </c>
      <c r="O10" s="251">
        <v>2961</v>
      </c>
    </row>
    <row r="11" spans="1:15" s="133" customFormat="1" ht="40.5" customHeight="1">
      <c r="A11" s="346" t="s">
        <v>894</v>
      </c>
      <c r="B11" s="242">
        <v>10</v>
      </c>
      <c r="C11" s="251">
        <v>1</v>
      </c>
      <c r="D11" s="251">
        <v>77</v>
      </c>
      <c r="E11" s="252" t="s">
        <v>450</v>
      </c>
      <c r="F11" s="240">
        <v>364</v>
      </c>
      <c r="G11" s="251">
        <v>747</v>
      </c>
      <c r="H11" s="251">
        <v>12</v>
      </c>
      <c r="I11" s="251">
        <v>763</v>
      </c>
      <c r="J11" s="240">
        <v>57</v>
      </c>
      <c r="K11" s="251">
        <v>15600</v>
      </c>
      <c r="L11" s="251">
        <v>85</v>
      </c>
      <c r="M11" s="251">
        <v>2581</v>
      </c>
      <c r="N11" s="251">
        <v>2</v>
      </c>
      <c r="O11" s="251">
        <v>3000</v>
      </c>
    </row>
    <row r="12" spans="1:15" s="133" customFormat="1" ht="40.5" customHeight="1">
      <c r="A12" s="346" t="s">
        <v>895</v>
      </c>
      <c r="B12" s="242">
        <v>11</v>
      </c>
      <c r="C12" s="251">
        <v>1</v>
      </c>
      <c r="D12" s="251">
        <v>146</v>
      </c>
      <c r="E12" s="252" t="s">
        <v>450</v>
      </c>
      <c r="F12" s="240">
        <v>281</v>
      </c>
      <c r="G12" s="252" t="s">
        <v>450</v>
      </c>
      <c r="H12" s="252">
        <v>55</v>
      </c>
      <c r="I12" s="252">
        <v>9985</v>
      </c>
      <c r="J12" s="240">
        <v>152</v>
      </c>
      <c r="K12" s="252">
        <v>7900</v>
      </c>
      <c r="L12" s="252">
        <v>52</v>
      </c>
      <c r="M12" s="252">
        <v>1084</v>
      </c>
      <c r="N12" s="252">
        <v>1008</v>
      </c>
      <c r="O12" s="252">
        <v>117130</v>
      </c>
    </row>
    <row r="13" spans="1:15" s="133" customFormat="1" ht="40.5" customHeight="1">
      <c r="A13" s="346" t="s">
        <v>896</v>
      </c>
      <c r="B13" s="242">
        <v>1</v>
      </c>
      <c r="C13" s="251">
        <v>1</v>
      </c>
      <c r="D13" s="251">
        <v>181</v>
      </c>
      <c r="E13" s="252" t="s">
        <v>450</v>
      </c>
      <c r="F13" s="240">
        <v>355</v>
      </c>
      <c r="G13" s="252">
        <v>473</v>
      </c>
      <c r="H13" s="252">
        <v>25</v>
      </c>
      <c r="I13" s="252">
        <v>1366</v>
      </c>
      <c r="J13" s="240">
        <v>82</v>
      </c>
      <c r="K13" s="252">
        <v>6950</v>
      </c>
      <c r="L13" s="252">
        <v>205</v>
      </c>
      <c r="M13" s="252">
        <v>10260</v>
      </c>
      <c r="N13" s="252">
        <v>126</v>
      </c>
      <c r="O13" s="252">
        <v>8411</v>
      </c>
    </row>
    <row r="14" spans="1:15" s="133" customFormat="1" ht="40.5" customHeight="1">
      <c r="A14" s="346" t="s">
        <v>897</v>
      </c>
      <c r="B14" s="242">
        <v>1</v>
      </c>
      <c r="C14" s="251">
        <v>1</v>
      </c>
      <c r="D14" s="251">
        <v>287</v>
      </c>
      <c r="E14" s="252" t="s">
        <v>450</v>
      </c>
      <c r="F14" s="240">
        <v>423</v>
      </c>
      <c r="G14" s="252">
        <v>68</v>
      </c>
      <c r="H14" s="252">
        <v>2</v>
      </c>
      <c r="I14" s="252">
        <v>290</v>
      </c>
      <c r="J14" s="240">
        <v>404</v>
      </c>
      <c r="K14" s="252">
        <v>16238</v>
      </c>
      <c r="L14" s="252">
        <v>74</v>
      </c>
      <c r="M14" s="252">
        <v>3830</v>
      </c>
      <c r="N14" s="252">
        <v>1182</v>
      </c>
      <c r="O14" s="252">
        <v>63502</v>
      </c>
    </row>
    <row r="15" spans="1:15" s="133" customFormat="1" ht="40.5" customHeight="1">
      <c r="A15" s="346" t="s">
        <v>898</v>
      </c>
      <c r="B15" s="242">
        <v>1</v>
      </c>
      <c r="C15" s="251">
        <v>1</v>
      </c>
      <c r="D15" s="251">
        <v>322</v>
      </c>
      <c r="E15" s="252" t="s">
        <v>450</v>
      </c>
      <c r="F15" s="240">
        <v>292</v>
      </c>
      <c r="G15" s="252">
        <v>311</v>
      </c>
      <c r="H15" s="252">
        <v>1</v>
      </c>
      <c r="I15" s="252">
        <v>560</v>
      </c>
      <c r="J15" s="240">
        <v>383</v>
      </c>
      <c r="K15" s="252">
        <v>21140</v>
      </c>
      <c r="L15" s="252">
        <v>55</v>
      </c>
      <c r="M15" s="252">
        <v>4070</v>
      </c>
      <c r="N15" s="252">
        <v>1973</v>
      </c>
      <c r="O15" s="252">
        <v>117524</v>
      </c>
    </row>
    <row r="16" spans="1:15" s="133" customFormat="1" ht="40.5" customHeight="1">
      <c r="A16" s="346" t="s">
        <v>899</v>
      </c>
      <c r="B16" s="242">
        <v>1</v>
      </c>
      <c r="C16" s="251">
        <v>1</v>
      </c>
      <c r="D16" s="251">
        <v>212</v>
      </c>
      <c r="E16" s="251">
        <v>1</v>
      </c>
      <c r="F16" s="240">
        <v>592</v>
      </c>
      <c r="G16" s="251">
        <v>1007</v>
      </c>
      <c r="H16" s="251" t="s">
        <v>450</v>
      </c>
      <c r="I16" s="251" t="s">
        <v>451</v>
      </c>
      <c r="J16" s="240">
        <v>744</v>
      </c>
      <c r="K16" s="251">
        <v>20934</v>
      </c>
      <c r="L16" s="251">
        <v>66</v>
      </c>
      <c r="M16" s="251">
        <v>1560</v>
      </c>
      <c r="N16" s="251">
        <v>2217</v>
      </c>
      <c r="O16" s="251">
        <v>124488</v>
      </c>
    </row>
    <row r="17" spans="1:15" s="133" customFormat="1" ht="40.5" customHeight="1">
      <c r="A17" s="346" t="s">
        <v>900</v>
      </c>
      <c r="B17" s="242">
        <v>1</v>
      </c>
      <c r="C17" s="242">
        <v>2</v>
      </c>
      <c r="D17" s="242">
        <v>392</v>
      </c>
      <c r="E17" s="242">
        <v>1</v>
      </c>
      <c r="F17" s="242">
        <v>137</v>
      </c>
      <c r="G17" s="242">
        <v>47</v>
      </c>
      <c r="H17" s="242" t="s">
        <v>450</v>
      </c>
      <c r="I17" s="242" t="s">
        <v>450</v>
      </c>
      <c r="J17" s="242">
        <v>808</v>
      </c>
      <c r="K17" s="242">
        <v>10920</v>
      </c>
      <c r="L17" s="242">
        <v>48</v>
      </c>
      <c r="M17" s="242">
        <v>1775</v>
      </c>
      <c r="N17" s="70" t="s">
        <v>11</v>
      </c>
      <c r="O17" s="70" t="s">
        <v>11</v>
      </c>
    </row>
    <row r="18" spans="1:16" ht="40.5" customHeight="1" thickBot="1">
      <c r="A18" s="347" t="s">
        <v>901</v>
      </c>
      <c r="B18" s="253">
        <v>1</v>
      </c>
      <c r="C18" s="254">
        <v>2</v>
      </c>
      <c r="D18" s="254">
        <v>717</v>
      </c>
      <c r="E18" s="254">
        <v>1</v>
      </c>
      <c r="F18" s="254">
        <v>6363</v>
      </c>
      <c r="G18" s="254">
        <v>2062</v>
      </c>
      <c r="H18" s="254">
        <v>13</v>
      </c>
      <c r="I18" s="254">
        <v>921</v>
      </c>
      <c r="J18" s="254">
        <v>208</v>
      </c>
      <c r="K18" s="254">
        <v>3779</v>
      </c>
      <c r="L18" s="254">
        <v>152</v>
      </c>
      <c r="M18" s="254">
        <v>4944</v>
      </c>
      <c r="N18" s="254">
        <v>1541</v>
      </c>
      <c r="O18" s="254">
        <v>71111</v>
      </c>
      <c r="P18" s="416"/>
    </row>
    <row r="19" spans="1:18" s="8" customFormat="1" ht="15" customHeight="1">
      <c r="A19" s="41" t="s">
        <v>1402</v>
      </c>
      <c r="B19" s="73"/>
      <c r="C19" s="73"/>
      <c r="D19" s="73"/>
      <c r="E19" s="73"/>
      <c r="F19" s="41" t="s">
        <v>1401</v>
      </c>
      <c r="G19" s="41"/>
      <c r="I19" s="41"/>
      <c r="J19" s="41"/>
      <c r="L19" s="41"/>
      <c r="N19" s="41"/>
      <c r="O19" s="41"/>
      <c r="P19" s="41"/>
      <c r="Q19" s="41"/>
      <c r="R19" s="41"/>
    </row>
    <row r="20" spans="1:6" ht="15" customHeight="1">
      <c r="A20" s="417" t="s">
        <v>1404</v>
      </c>
      <c r="F20" s="417" t="s">
        <v>1406</v>
      </c>
    </row>
    <row r="21" spans="1:6" ht="13.5">
      <c r="A21" s="417" t="s">
        <v>1403</v>
      </c>
      <c r="F21" s="417" t="s">
        <v>1405</v>
      </c>
    </row>
  </sheetData>
  <sheetProtection/>
  <mergeCells count="24">
    <mergeCell ref="F7:F8"/>
    <mergeCell ref="G7:G8"/>
    <mergeCell ref="E7:E8"/>
    <mergeCell ref="E5:E6"/>
    <mergeCell ref="A6:A8"/>
    <mergeCell ref="F4:O4"/>
    <mergeCell ref="H6:I6"/>
    <mergeCell ref="J6:K6"/>
    <mergeCell ref="L6:M6"/>
    <mergeCell ref="N6:O6"/>
    <mergeCell ref="B7:B8"/>
    <mergeCell ref="C6:D6"/>
    <mergeCell ref="F5:F6"/>
    <mergeCell ref="G5:G6"/>
    <mergeCell ref="A2:E2"/>
    <mergeCell ref="F2:O2"/>
    <mergeCell ref="C5:D5"/>
    <mergeCell ref="H5:I5"/>
    <mergeCell ref="J5:K5"/>
    <mergeCell ref="L5:M5"/>
    <mergeCell ref="N5:O5"/>
    <mergeCell ref="B4:E4"/>
    <mergeCell ref="B5:B6"/>
    <mergeCell ref="A4:A5"/>
  </mergeCells>
  <printOptions horizontalCentered="1"/>
  <pageMargins left="1.1811023622047245" right="1.1811023622047245" top="1.5748031496062993" bottom="1.5748031496062993" header="0.5118110236220472" footer="0.9055118110236221"/>
  <pageSetup firstPageNumber="384" useFirstPageNumber="1" fitToWidth="2" horizontalDpi="600" verticalDpi="600" orientation="portrait" paperSize="9" r:id="rId1"/>
  <headerFooter alignWithMargins="0">
    <oddFooter>&amp;C&amp;"華康中圓體,標準"&amp;11‧&amp;"Times New Roman,標準"&amp;P&amp;"華康中圓體,標準"‧</oddFooter>
  </headerFooter>
</worksheet>
</file>

<file path=xl/worksheets/sheet26.xml><?xml version="1.0" encoding="utf-8"?>
<worksheet xmlns="http://schemas.openxmlformats.org/spreadsheetml/2006/main" xmlns:r="http://schemas.openxmlformats.org/officeDocument/2006/relationships">
  <dimension ref="A1:R18"/>
  <sheetViews>
    <sheetView showGridLines="0" zoomScale="120" zoomScaleNormal="120" zoomScalePageLayoutView="0" workbookViewId="0" topLeftCell="A1">
      <selection activeCell="A1" sqref="A1"/>
    </sheetView>
  </sheetViews>
  <sheetFormatPr defaultColWidth="9.00390625" defaultRowHeight="16.5"/>
  <cols>
    <col min="1" max="1" width="9.625" style="270" customWidth="1"/>
    <col min="2" max="3" width="8.125" style="270" customWidth="1"/>
    <col min="4" max="4" width="10.625" style="270" customWidth="1"/>
    <col min="5" max="5" width="10.125" style="270" customWidth="1"/>
    <col min="6" max="6" width="9.125" style="270" customWidth="1"/>
    <col min="7" max="7" width="10.125" style="270" customWidth="1"/>
    <col min="8" max="8" width="9.125" style="270" customWidth="1"/>
    <col min="9" max="9" width="12.625" style="270" customWidth="1"/>
    <col min="10" max="10" width="12.125" style="270" customWidth="1"/>
    <col min="11" max="11" width="12.625" style="270" customWidth="1"/>
    <col min="12" max="14" width="12.125" style="270" customWidth="1"/>
    <col min="15" max="16384" width="9.00390625" style="270" customWidth="1"/>
  </cols>
  <sheetData>
    <row r="1" spans="1:14" s="2" customFormat="1" ht="18" customHeight="1">
      <c r="A1" s="281" t="s">
        <v>526</v>
      </c>
      <c r="B1" s="59"/>
      <c r="N1" s="60" t="s">
        <v>44</v>
      </c>
    </row>
    <row r="2" spans="1:16" s="4" customFormat="1" ht="24.75" customHeight="1">
      <c r="A2" s="717" t="s">
        <v>1239</v>
      </c>
      <c r="B2" s="717"/>
      <c r="C2" s="717"/>
      <c r="D2" s="717"/>
      <c r="E2" s="717"/>
      <c r="F2" s="717"/>
      <c r="G2" s="717"/>
      <c r="H2" s="717"/>
      <c r="I2" s="717" t="s">
        <v>503</v>
      </c>
      <c r="J2" s="717"/>
      <c r="K2" s="717"/>
      <c r="L2" s="717"/>
      <c r="M2" s="717"/>
      <c r="N2" s="717"/>
      <c r="O2" s="246"/>
      <c r="P2" s="246"/>
    </row>
    <row r="3" spans="1:14" s="2" customFormat="1" ht="15" customHeight="1" thickBot="1">
      <c r="A3" s="241"/>
      <c r="B3" s="59"/>
      <c r="E3" s="59"/>
      <c r="G3" s="59"/>
      <c r="H3" s="60" t="s">
        <v>1215</v>
      </c>
      <c r="I3" s="59"/>
      <c r="J3" s="59"/>
      <c r="N3" s="245" t="s">
        <v>1229</v>
      </c>
    </row>
    <row r="4" spans="1:14" s="247" customFormat="1" ht="24" customHeight="1">
      <c r="A4" s="741" t="s">
        <v>1216</v>
      </c>
      <c r="B4" s="765" t="s">
        <v>1230</v>
      </c>
      <c r="C4" s="737"/>
      <c r="D4" s="737"/>
      <c r="E4" s="737"/>
      <c r="F4" s="737"/>
      <c r="G4" s="737"/>
      <c r="H4" s="737"/>
      <c r="I4" s="737" t="s">
        <v>448</v>
      </c>
      <c r="J4" s="737"/>
      <c r="K4" s="737"/>
      <c r="L4" s="737"/>
      <c r="M4" s="737"/>
      <c r="N4" s="737"/>
    </row>
    <row r="5" spans="1:14" s="247" customFormat="1" ht="24" customHeight="1">
      <c r="A5" s="742"/>
      <c r="B5" s="732" t="s">
        <v>1231</v>
      </c>
      <c r="C5" s="732" t="s">
        <v>1232</v>
      </c>
      <c r="D5" s="732" t="s">
        <v>1243</v>
      </c>
      <c r="E5" s="735" t="s">
        <v>1244</v>
      </c>
      <c r="F5" s="734"/>
      <c r="G5" s="735" t="s">
        <v>1245</v>
      </c>
      <c r="H5" s="734"/>
      <c r="I5" s="733" t="s">
        <v>1233</v>
      </c>
      <c r="J5" s="734"/>
      <c r="K5" s="735" t="s">
        <v>1234</v>
      </c>
      <c r="L5" s="734"/>
      <c r="M5" s="758" t="s">
        <v>1094</v>
      </c>
      <c r="N5" s="759"/>
    </row>
    <row r="6" spans="1:14" s="247" customFormat="1" ht="27.75" customHeight="1">
      <c r="A6" s="742" t="s">
        <v>6</v>
      </c>
      <c r="B6" s="752"/>
      <c r="C6" s="752"/>
      <c r="D6" s="752"/>
      <c r="E6" s="760" t="s">
        <v>1241</v>
      </c>
      <c r="F6" s="761"/>
      <c r="G6" s="760" t="s">
        <v>452</v>
      </c>
      <c r="H6" s="761"/>
      <c r="I6" s="762" t="s">
        <v>433</v>
      </c>
      <c r="J6" s="761"/>
      <c r="K6" s="760" t="s">
        <v>453</v>
      </c>
      <c r="L6" s="761"/>
      <c r="M6" s="763" t="s">
        <v>438</v>
      </c>
      <c r="N6" s="764"/>
    </row>
    <row r="7" spans="1:14" s="247" customFormat="1" ht="27.75" customHeight="1">
      <c r="A7" s="742"/>
      <c r="B7" s="752" t="s">
        <v>445</v>
      </c>
      <c r="C7" s="752" t="s">
        <v>446</v>
      </c>
      <c r="D7" s="752" t="s">
        <v>1240</v>
      </c>
      <c r="E7" s="257" t="s">
        <v>1235</v>
      </c>
      <c r="F7" s="257" t="s">
        <v>1236</v>
      </c>
      <c r="G7" s="257" t="s">
        <v>1235</v>
      </c>
      <c r="H7" s="257" t="s">
        <v>1236</v>
      </c>
      <c r="I7" s="269" t="s">
        <v>1235</v>
      </c>
      <c r="J7" s="257" t="s">
        <v>1236</v>
      </c>
      <c r="K7" s="257" t="s">
        <v>1237</v>
      </c>
      <c r="L7" s="257" t="s">
        <v>1236</v>
      </c>
      <c r="M7" s="257" t="s">
        <v>1238</v>
      </c>
      <c r="N7" s="415" t="s">
        <v>1236</v>
      </c>
    </row>
    <row r="8" spans="1:14" s="247" customFormat="1" ht="39.75" customHeight="1" thickBot="1">
      <c r="A8" s="743"/>
      <c r="B8" s="757"/>
      <c r="C8" s="757"/>
      <c r="D8" s="757"/>
      <c r="E8" s="249" t="s">
        <v>444</v>
      </c>
      <c r="F8" s="249" t="s">
        <v>443</v>
      </c>
      <c r="G8" s="249" t="s">
        <v>444</v>
      </c>
      <c r="H8" s="249" t="s">
        <v>443</v>
      </c>
      <c r="I8" s="248" t="s">
        <v>444</v>
      </c>
      <c r="J8" s="249" t="s">
        <v>443</v>
      </c>
      <c r="K8" s="249" t="s">
        <v>447</v>
      </c>
      <c r="L8" s="249" t="s">
        <v>443</v>
      </c>
      <c r="M8" s="249" t="s">
        <v>444</v>
      </c>
      <c r="N8" s="250" t="s">
        <v>443</v>
      </c>
    </row>
    <row r="9" spans="1:14" s="40" customFormat="1" ht="40.5" customHeight="1">
      <c r="A9" s="346" t="s">
        <v>892</v>
      </c>
      <c r="B9" s="70" t="s">
        <v>11</v>
      </c>
      <c r="C9" s="70" t="s">
        <v>11</v>
      </c>
      <c r="D9" s="70" t="s">
        <v>11</v>
      </c>
      <c r="E9" s="70" t="s">
        <v>11</v>
      </c>
      <c r="F9" s="70" t="s">
        <v>11</v>
      </c>
      <c r="G9" s="70" t="s">
        <v>11</v>
      </c>
      <c r="H9" s="70" t="s">
        <v>11</v>
      </c>
      <c r="I9" s="70" t="s">
        <v>11</v>
      </c>
      <c r="J9" s="70" t="s">
        <v>11</v>
      </c>
      <c r="K9" s="242">
        <v>23</v>
      </c>
      <c r="L9" s="242">
        <v>806</v>
      </c>
      <c r="M9" s="70" t="s">
        <v>11</v>
      </c>
      <c r="N9" s="70" t="s">
        <v>11</v>
      </c>
    </row>
    <row r="10" spans="1:14" s="40" customFormat="1" ht="40.5" customHeight="1">
      <c r="A10" s="346" t="s">
        <v>893</v>
      </c>
      <c r="B10" s="70" t="s">
        <v>11</v>
      </c>
      <c r="C10" s="70" t="s">
        <v>11</v>
      </c>
      <c r="D10" s="70" t="s">
        <v>11</v>
      </c>
      <c r="E10" s="70" t="s">
        <v>11</v>
      </c>
      <c r="F10" s="70" t="s">
        <v>11</v>
      </c>
      <c r="G10" s="70" t="s">
        <v>11</v>
      </c>
      <c r="H10" s="70" t="s">
        <v>11</v>
      </c>
      <c r="I10" s="70" t="s">
        <v>11</v>
      </c>
      <c r="J10" s="70" t="s">
        <v>11</v>
      </c>
      <c r="K10" s="242">
        <v>20</v>
      </c>
      <c r="L10" s="242">
        <v>827</v>
      </c>
      <c r="M10" s="70" t="s">
        <v>11</v>
      </c>
      <c r="N10" s="70" t="s">
        <v>11</v>
      </c>
    </row>
    <row r="11" spans="1:14" s="40" customFormat="1" ht="40.5" customHeight="1">
      <c r="A11" s="346" t="s">
        <v>894</v>
      </c>
      <c r="B11" s="70" t="s">
        <v>11</v>
      </c>
      <c r="C11" s="70" t="s">
        <v>11</v>
      </c>
      <c r="D11" s="70" t="s">
        <v>11</v>
      </c>
      <c r="E11" s="70" t="s">
        <v>11</v>
      </c>
      <c r="F11" s="70" t="s">
        <v>11</v>
      </c>
      <c r="G11" s="70" t="s">
        <v>11</v>
      </c>
      <c r="H11" s="70" t="s">
        <v>11</v>
      </c>
      <c r="I11" s="70" t="s">
        <v>11</v>
      </c>
      <c r="J11" s="70" t="s">
        <v>11</v>
      </c>
      <c r="K11" s="242">
        <v>35</v>
      </c>
      <c r="L11" s="242">
        <v>1198</v>
      </c>
      <c r="M11" s="70" t="s">
        <v>11</v>
      </c>
      <c r="N11" s="70" t="s">
        <v>11</v>
      </c>
    </row>
    <row r="12" spans="1:14" s="40" customFormat="1" ht="40.5" customHeight="1">
      <c r="A12" s="346" t="s">
        <v>895</v>
      </c>
      <c r="B12" s="70" t="s">
        <v>11</v>
      </c>
      <c r="C12" s="70" t="s">
        <v>11</v>
      </c>
      <c r="D12" s="70" t="s">
        <v>11</v>
      </c>
      <c r="E12" s="70" t="s">
        <v>11</v>
      </c>
      <c r="F12" s="70" t="s">
        <v>11</v>
      </c>
      <c r="G12" s="70" t="s">
        <v>11</v>
      </c>
      <c r="H12" s="70" t="s">
        <v>11</v>
      </c>
      <c r="I12" s="70" t="s">
        <v>11</v>
      </c>
      <c r="J12" s="70" t="s">
        <v>11</v>
      </c>
      <c r="K12" s="242">
        <v>52</v>
      </c>
      <c r="L12" s="242">
        <v>1079</v>
      </c>
      <c r="M12" s="70" t="s">
        <v>11</v>
      </c>
      <c r="N12" s="70" t="s">
        <v>11</v>
      </c>
    </row>
    <row r="13" spans="1:14" s="40" customFormat="1" ht="40.5" customHeight="1">
      <c r="A13" s="346" t="s">
        <v>896</v>
      </c>
      <c r="B13" s="252">
        <v>220</v>
      </c>
      <c r="C13" s="252">
        <v>30</v>
      </c>
      <c r="D13" s="251">
        <v>141</v>
      </c>
      <c r="E13" s="242">
        <v>6</v>
      </c>
      <c r="F13" s="242">
        <v>253</v>
      </c>
      <c r="G13" s="242" t="s">
        <v>450</v>
      </c>
      <c r="H13" s="242" t="s">
        <v>287</v>
      </c>
      <c r="I13" s="242">
        <v>13</v>
      </c>
      <c r="J13" s="242">
        <v>834</v>
      </c>
      <c r="K13" s="242">
        <v>23</v>
      </c>
      <c r="L13" s="242">
        <v>485</v>
      </c>
      <c r="M13" s="70" t="s">
        <v>11</v>
      </c>
      <c r="N13" s="70" t="s">
        <v>11</v>
      </c>
    </row>
    <row r="14" spans="1:14" s="40" customFormat="1" ht="40.5" customHeight="1">
      <c r="A14" s="346" t="s">
        <v>897</v>
      </c>
      <c r="B14" s="252">
        <v>734</v>
      </c>
      <c r="C14" s="252">
        <v>76</v>
      </c>
      <c r="D14" s="251">
        <v>976</v>
      </c>
      <c r="E14" s="242">
        <v>43</v>
      </c>
      <c r="F14" s="242">
        <v>661</v>
      </c>
      <c r="G14" s="242">
        <v>4</v>
      </c>
      <c r="H14" s="242">
        <v>207</v>
      </c>
      <c r="I14" s="242">
        <v>17</v>
      </c>
      <c r="J14" s="242">
        <v>1983</v>
      </c>
      <c r="K14" s="242">
        <v>26</v>
      </c>
      <c r="L14" s="242">
        <v>1590</v>
      </c>
      <c r="M14" s="70" t="s">
        <v>11</v>
      </c>
      <c r="N14" s="70" t="s">
        <v>11</v>
      </c>
    </row>
    <row r="15" spans="1:14" s="40" customFormat="1" ht="40.5" customHeight="1">
      <c r="A15" s="346" t="s">
        <v>898</v>
      </c>
      <c r="B15" s="252">
        <v>994</v>
      </c>
      <c r="C15" s="252">
        <v>126</v>
      </c>
      <c r="D15" s="251">
        <v>700</v>
      </c>
      <c r="E15" s="242">
        <v>83</v>
      </c>
      <c r="F15" s="242">
        <v>1134</v>
      </c>
      <c r="G15" s="242">
        <v>35</v>
      </c>
      <c r="H15" s="242">
        <v>1042</v>
      </c>
      <c r="I15" s="242">
        <v>27</v>
      </c>
      <c r="J15" s="242">
        <v>1588</v>
      </c>
      <c r="K15" s="242">
        <v>19</v>
      </c>
      <c r="L15" s="242">
        <v>800</v>
      </c>
      <c r="M15" s="70" t="s">
        <v>11</v>
      </c>
      <c r="N15" s="70" t="s">
        <v>11</v>
      </c>
    </row>
    <row r="16" spans="1:14" s="40" customFormat="1" ht="40.5" customHeight="1">
      <c r="A16" s="346" t="s">
        <v>899</v>
      </c>
      <c r="B16" s="251">
        <v>940</v>
      </c>
      <c r="C16" s="251">
        <v>120</v>
      </c>
      <c r="D16" s="251">
        <v>1454</v>
      </c>
      <c r="E16" s="242">
        <v>39</v>
      </c>
      <c r="F16" s="242">
        <v>857</v>
      </c>
      <c r="G16" s="242">
        <v>27</v>
      </c>
      <c r="H16" s="242">
        <v>1010</v>
      </c>
      <c r="I16" s="242">
        <v>14</v>
      </c>
      <c r="J16" s="242">
        <v>1571</v>
      </c>
      <c r="K16" s="242">
        <v>8</v>
      </c>
      <c r="L16" s="242">
        <v>1969</v>
      </c>
      <c r="M16" s="242">
        <v>35</v>
      </c>
      <c r="N16" s="242">
        <v>349</v>
      </c>
    </row>
    <row r="17" spans="1:14" s="40" customFormat="1" ht="40.5" customHeight="1">
      <c r="A17" s="346" t="s">
        <v>900</v>
      </c>
      <c r="B17" s="242">
        <v>1410</v>
      </c>
      <c r="C17" s="242">
        <v>149</v>
      </c>
      <c r="D17" s="242">
        <v>834</v>
      </c>
      <c r="E17" s="242">
        <v>11</v>
      </c>
      <c r="F17" s="242">
        <v>4745</v>
      </c>
      <c r="G17" s="242">
        <v>24</v>
      </c>
      <c r="H17" s="242">
        <v>2088</v>
      </c>
      <c r="I17" s="242">
        <v>17</v>
      </c>
      <c r="J17" s="242">
        <v>2210</v>
      </c>
      <c r="K17" s="242">
        <v>12</v>
      </c>
      <c r="L17" s="242">
        <v>3548</v>
      </c>
      <c r="M17" s="242" t="s">
        <v>450</v>
      </c>
      <c r="N17" s="242" t="s">
        <v>451</v>
      </c>
    </row>
    <row r="18" spans="1:18" s="417" customFormat="1" ht="40.5" customHeight="1" thickBot="1">
      <c r="A18" s="347" t="s">
        <v>901</v>
      </c>
      <c r="B18" s="254">
        <v>2111</v>
      </c>
      <c r="C18" s="254">
        <v>241</v>
      </c>
      <c r="D18" s="254">
        <v>279</v>
      </c>
      <c r="E18" s="254">
        <v>8</v>
      </c>
      <c r="F18" s="254">
        <v>992</v>
      </c>
      <c r="G18" s="254">
        <v>6</v>
      </c>
      <c r="H18" s="254">
        <v>1175</v>
      </c>
      <c r="I18" s="254">
        <v>11</v>
      </c>
      <c r="J18" s="254">
        <v>1241</v>
      </c>
      <c r="K18" s="254">
        <v>11</v>
      </c>
      <c r="L18" s="254">
        <v>2154</v>
      </c>
      <c r="M18" s="254">
        <v>7</v>
      </c>
      <c r="N18" s="254">
        <v>448</v>
      </c>
      <c r="R18" s="416"/>
    </row>
  </sheetData>
  <sheetProtection/>
  <mergeCells count="22">
    <mergeCell ref="D7:D8"/>
    <mergeCell ref="E6:F6"/>
    <mergeCell ref="E5:F5"/>
    <mergeCell ref="D5:D6"/>
    <mergeCell ref="G5:H5"/>
    <mergeCell ref="I5:J5"/>
    <mergeCell ref="C5:C6"/>
    <mergeCell ref="B5:B6"/>
    <mergeCell ref="I4:N4"/>
    <mergeCell ref="B4:H4"/>
    <mergeCell ref="A2:H2"/>
    <mergeCell ref="I2:N2"/>
    <mergeCell ref="B7:B8"/>
    <mergeCell ref="C7:C8"/>
    <mergeCell ref="K5:L5"/>
    <mergeCell ref="M5:N5"/>
    <mergeCell ref="A6:A8"/>
    <mergeCell ref="A4:A5"/>
    <mergeCell ref="G6:H6"/>
    <mergeCell ref="I6:J6"/>
    <mergeCell ref="K6:L6"/>
    <mergeCell ref="M6:N6"/>
  </mergeCells>
  <printOptions horizontalCentered="1"/>
  <pageMargins left="1.1811023622047245" right="1.1811023622047245" top="1.5748031496062993" bottom="1.5748031496062993" header="0.5118110236220472" footer="0.9055118110236221"/>
  <pageSetup firstPageNumber="386" useFirstPageNumber="1" fitToWidth="2" horizontalDpi="600" verticalDpi="600" orientation="portrait" paperSize="9" r:id="rId1"/>
  <headerFooter alignWithMargins="0">
    <oddFooter>&amp;C&amp;"華康中圓體,標準"&amp;11‧&amp;"Times New Roman,標準"&amp;P&amp;"華康中圓體,標準"‧</oddFooter>
  </headerFooter>
</worksheet>
</file>

<file path=xl/worksheets/sheet27.xml><?xml version="1.0" encoding="utf-8"?>
<worksheet xmlns="http://schemas.openxmlformats.org/spreadsheetml/2006/main" xmlns:r="http://schemas.openxmlformats.org/officeDocument/2006/relationships">
  <dimension ref="A1:R20"/>
  <sheetViews>
    <sheetView showGridLines="0" zoomScale="120" zoomScaleNormal="120" zoomScalePageLayoutView="0" workbookViewId="0" topLeftCell="A1">
      <selection activeCell="A1" sqref="A1"/>
    </sheetView>
  </sheetViews>
  <sheetFormatPr defaultColWidth="9.00390625" defaultRowHeight="16.5"/>
  <cols>
    <col min="1" max="1" width="10.625" style="270" customWidth="1"/>
    <col min="2" max="3" width="10.125" style="270" customWidth="1"/>
    <col min="4" max="4" width="11.625" style="270" customWidth="1"/>
    <col min="5" max="5" width="12.125" style="270" customWidth="1"/>
    <col min="6" max="7" width="10.125" style="270" customWidth="1"/>
    <col min="8" max="8" width="12.125" style="270" customWidth="1"/>
    <col min="9" max="9" width="12.625" style="270" customWidth="1"/>
    <col min="10" max="10" width="12.125" style="270" customWidth="1"/>
    <col min="11" max="11" width="12.625" style="270" customWidth="1"/>
    <col min="12" max="12" width="12.125" style="270" customWidth="1"/>
    <col min="13" max="13" width="12.625" style="270" customWidth="1"/>
    <col min="14" max="16384" width="9.00390625" style="270" customWidth="1"/>
  </cols>
  <sheetData>
    <row r="1" spans="1:13" s="2" customFormat="1" ht="18" customHeight="1">
      <c r="A1" s="281" t="s">
        <v>526</v>
      </c>
      <c r="B1" s="59"/>
      <c r="M1" s="60" t="s">
        <v>44</v>
      </c>
    </row>
    <row r="2" spans="1:15" s="4" customFormat="1" ht="24.75" customHeight="1">
      <c r="A2" s="717" t="s">
        <v>1249</v>
      </c>
      <c r="B2" s="717"/>
      <c r="C2" s="717"/>
      <c r="D2" s="717"/>
      <c r="E2" s="717"/>
      <c r="F2" s="717"/>
      <c r="G2" s="717"/>
      <c r="H2" s="770" t="s">
        <v>1246</v>
      </c>
      <c r="I2" s="717"/>
      <c r="J2" s="717"/>
      <c r="K2" s="717"/>
      <c r="L2" s="717"/>
      <c r="M2" s="717"/>
      <c r="N2" s="246"/>
      <c r="O2" s="246"/>
    </row>
    <row r="3" spans="1:13" s="2" customFormat="1" ht="15" customHeight="1" thickBot="1">
      <c r="A3" s="241"/>
      <c r="B3" s="59"/>
      <c r="E3" s="59"/>
      <c r="G3" s="60" t="s">
        <v>1252</v>
      </c>
      <c r="I3" s="59"/>
      <c r="J3" s="59"/>
      <c r="M3" s="245" t="s">
        <v>1261</v>
      </c>
    </row>
    <row r="4" spans="1:14" s="247" customFormat="1" ht="24.75" customHeight="1">
      <c r="A4" s="741" t="s">
        <v>1216</v>
      </c>
      <c r="B4" s="736" t="s">
        <v>1253</v>
      </c>
      <c r="C4" s="744"/>
      <c r="D4" s="768" t="s">
        <v>1254</v>
      </c>
      <c r="E4" s="745"/>
      <c r="F4" s="768" t="s">
        <v>1255</v>
      </c>
      <c r="G4" s="745"/>
      <c r="H4" s="744" t="s">
        <v>1256</v>
      </c>
      <c r="I4" s="745"/>
      <c r="J4" s="744" t="s">
        <v>1257</v>
      </c>
      <c r="K4" s="745"/>
      <c r="L4" s="744" t="s">
        <v>1258</v>
      </c>
      <c r="M4" s="744"/>
      <c r="N4" s="256"/>
    </row>
    <row r="5" spans="1:14" s="247" customFormat="1" ht="24.75" customHeight="1">
      <c r="A5" s="742"/>
      <c r="B5" s="766" t="s">
        <v>456</v>
      </c>
      <c r="C5" s="767"/>
      <c r="D5" s="769" t="s">
        <v>1247</v>
      </c>
      <c r="E5" s="751"/>
      <c r="F5" s="769" t="s">
        <v>457</v>
      </c>
      <c r="G5" s="751"/>
      <c r="H5" s="767" t="s">
        <v>458</v>
      </c>
      <c r="I5" s="751"/>
      <c r="J5" s="767" t="s">
        <v>459</v>
      </c>
      <c r="K5" s="751"/>
      <c r="L5" s="767" t="s">
        <v>460</v>
      </c>
      <c r="M5" s="767"/>
      <c r="N5" s="256"/>
    </row>
    <row r="6" spans="1:14" s="247" customFormat="1" ht="24.75" customHeight="1">
      <c r="A6" s="742" t="s">
        <v>6</v>
      </c>
      <c r="B6" s="414" t="s">
        <v>853</v>
      </c>
      <c r="C6" s="257" t="s">
        <v>854</v>
      </c>
      <c r="D6" s="257" t="s">
        <v>1250</v>
      </c>
      <c r="E6" s="257" t="s">
        <v>1251</v>
      </c>
      <c r="F6" s="257" t="s">
        <v>1250</v>
      </c>
      <c r="G6" s="257" t="s">
        <v>1251</v>
      </c>
      <c r="H6" s="269" t="s">
        <v>1250</v>
      </c>
      <c r="I6" s="257" t="s">
        <v>1251</v>
      </c>
      <c r="J6" s="257" t="s">
        <v>1250</v>
      </c>
      <c r="K6" s="257" t="s">
        <v>1251</v>
      </c>
      <c r="L6" s="257" t="s">
        <v>1250</v>
      </c>
      <c r="M6" s="415" t="s">
        <v>1251</v>
      </c>
      <c r="N6" s="256"/>
    </row>
    <row r="7" spans="1:14" s="247" customFormat="1" ht="24.75" customHeight="1" thickBot="1">
      <c r="A7" s="743"/>
      <c r="B7" s="255" t="s">
        <v>454</v>
      </c>
      <c r="C7" s="249" t="s">
        <v>455</v>
      </c>
      <c r="D7" s="249" t="s">
        <v>300</v>
      </c>
      <c r="E7" s="249" t="s">
        <v>305</v>
      </c>
      <c r="F7" s="249" t="s">
        <v>300</v>
      </c>
      <c r="G7" s="249" t="s">
        <v>305</v>
      </c>
      <c r="H7" s="248" t="s">
        <v>300</v>
      </c>
      <c r="I7" s="249" t="s">
        <v>305</v>
      </c>
      <c r="J7" s="249" t="s">
        <v>300</v>
      </c>
      <c r="K7" s="249" t="s">
        <v>305</v>
      </c>
      <c r="L7" s="249" t="s">
        <v>300</v>
      </c>
      <c r="M7" s="250" t="s">
        <v>305</v>
      </c>
      <c r="N7" s="256"/>
    </row>
    <row r="8" spans="1:13" s="40" customFormat="1" ht="43.5" customHeight="1">
      <c r="A8" s="346" t="s">
        <v>892</v>
      </c>
      <c r="B8" s="70">
        <v>9079</v>
      </c>
      <c r="C8" s="70">
        <v>15534395</v>
      </c>
      <c r="D8" s="70">
        <v>134</v>
      </c>
      <c r="E8" s="70">
        <v>2077895</v>
      </c>
      <c r="F8" s="70" t="s">
        <v>450</v>
      </c>
      <c r="G8" s="70" t="s">
        <v>450</v>
      </c>
      <c r="H8" s="70">
        <v>1</v>
      </c>
      <c r="I8" s="70">
        <v>40000</v>
      </c>
      <c r="J8" s="70">
        <v>8857</v>
      </c>
      <c r="K8" s="242">
        <v>13285500</v>
      </c>
      <c r="L8" s="242">
        <v>87</v>
      </c>
      <c r="M8" s="70">
        <v>131000</v>
      </c>
    </row>
    <row r="9" spans="1:13" s="40" customFormat="1" ht="43.5" customHeight="1">
      <c r="A9" s="346" t="s">
        <v>893</v>
      </c>
      <c r="B9" s="70">
        <v>8721</v>
      </c>
      <c r="C9" s="70">
        <v>14742420</v>
      </c>
      <c r="D9" s="70">
        <v>218</v>
      </c>
      <c r="E9" s="70">
        <v>1906420</v>
      </c>
      <c r="F9" s="70">
        <v>1</v>
      </c>
      <c r="G9" s="70">
        <v>35000</v>
      </c>
      <c r="H9" s="70">
        <v>1</v>
      </c>
      <c r="I9" s="70">
        <v>50000</v>
      </c>
      <c r="J9" s="70">
        <v>8405</v>
      </c>
      <c r="K9" s="242">
        <v>12607500</v>
      </c>
      <c r="L9" s="242">
        <v>96</v>
      </c>
      <c r="M9" s="70">
        <v>143500</v>
      </c>
    </row>
    <row r="10" spans="1:13" s="40" customFormat="1" ht="43.5" customHeight="1">
      <c r="A10" s="346" t="s">
        <v>894</v>
      </c>
      <c r="B10" s="70">
        <v>10935</v>
      </c>
      <c r="C10" s="70">
        <v>18564630</v>
      </c>
      <c r="D10" s="70">
        <v>276</v>
      </c>
      <c r="E10" s="70">
        <v>2527630</v>
      </c>
      <c r="F10" s="70" t="s">
        <v>450</v>
      </c>
      <c r="G10" s="70" t="s">
        <v>450</v>
      </c>
      <c r="H10" s="70">
        <v>1</v>
      </c>
      <c r="I10" s="70">
        <v>50000</v>
      </c>
      <c r="J10" s="70">
        <v>10567</v>
      </c>
      <c r="K10" s="242">
        <v>15850500</v>
      </c>
      <c r="L10" s="242">
        <v>91</v>
      </c>
      <c r="M10" s="70">
        <v>136500</v>
      </c>
    </row>
    <row r="11" spans="1:13" s="40" customFormat="1" ht="43.5" customHeight="1">
      <c r="A11" s="346" t="s">
        <v>895</v>
      </c>
      <c r="B11" s="70">
        <v>11290</v>
      </c>
      <c r="C11" s="70">
        <v>21845811</v>
      </c>
      <c r="D11" s="70">
        <v>389</v>
      </c>
      <c r="E11" s="70">
        <v>3735199</v>
      </c>
      <c r="F11" s="70" t="s">
        <v>450</v>
      </c>
      <c r="G11" s="70" t="s">
        <v>450</v>
      </c>
      <c r="H11" s="70" t="s">
        <v>450</v>
      </c>
      <c r="I11" s="70" t="s">
        <v>450</v>
      </c>
      <c r="J11" s="70">
        <v>10768</v>
      </c>
      <c r="K11" s="242">
        <v>17910572</v>
      </c>
      <c r="L11" s="242">
        <v>133</v>
      </c>
      <c r="M11" s="70">
        <v>200040</v>
      </c>
    </row>
    <row r="12" spans="1:13" s="40" customFormat="1" ht="43.5" customHeight="1">
      <c r="A12" s="346" t="s">
        <v>896</v>
      </c>
      <c r="B12" s="252">
        <v>13187</v>
      </c>
      <c r="C12" s="252">
        <v>26319073</v>
      </c>
      <c r="D12" s="251">
        <v>439</v>
      </c>
      <c r="E12" s="242">
        <v>4313972</v>
      </c>
      <c r="F12" s="242">
        <v>2</v>
      </c>
      <c r="G12" s="242">
        <v>7013</v>
      </c>
      <c r="H12" s="242">
        <v>1</v>
      </c>
      <c r="I12" s="242">
        <v>3000</v>
      </c>
      <c r="J12" s="242">
        <v>12621</v>
      </c>
      <c r="K12" s="242">
        <v>21809088</v>
      </c>
      <c r="L12" s="242">
        <v>124</v>
      </c>
      <c r="M12" s="70">
        <v>186000</v>
      </c>
    </row>
    <row r="13" spans="1:13" s="40" customFormat="1" ht="43.5" customHeight="1">
      <c r="A13" s="346" t="s">
        <v>897</v>
      </c>
      <c r="B13" s="252">
        <v>16168</v>
      </c>
      <c r="C13" s="252">
        <v>33691289</v>
      </c>
      <c r="D13" s="251">
        <v>708</v>
      </c>
      <c r="E13" s="242">
        <v>6958941</v>
      </c>
      <c r="F13" s="70" t="s">
        <v>450</v>
      </c>
      <c r="G13" s="70" t="s">
        <v>450</v>
      </c>
      <c r="H13" s="242">
        <v>2</v>
      </c>
      <c r="I13" s="242">
        <v>60000</v>
      </c>
      <c r="J13" s="242">
        <v>15291</v>
      </c>
      <c r="K13" s="242">
        <v>26422848</v>
      </c>
      <c r="L13" s="242">
        <v>167</v>
      </c>
      <c r="M13" s="70">
        <v>249500</v>
      </c>
    </row>
    <row r="14" spans="1:13" s="40" customFormat="1" ht="43.5" customHeight="1">
      <c r="A14" s="346" t="s">
        <v>898</v>
      </c>
      <c r="B14" s="252">
        <v>19513</v>
      </c>
      <c r="C14" s="252">
        <v>40326479</v>
      </c>
      <c r="D14" s="251">
        <v>820</v>
      </c>
      <c r="E14" s="242">
        <v>8058375</v>
      </c>
      <c r="F14" s="242">
        <v>2</v>
      </c>
      <c r="G14" s="242">
        <v>7880</v>
      </c>
      <c r="H14" s="70" t="s">
        <v>450</v>
      </c>
      <c r="I14" s="70" t="s">
        <v>450</v>
      </c>
      <c r="J14" s="242">
        <v>18419</v>
      </c>
      <c r="K14" s="242">
        <v>31852224</v>
      </c>
      <c r="L14" s="242">
        <v>272</v>
      </c>
      <c r="M14" s="70">
        <v>408000</v>
      </c>
    </row>
    <row r="15" spans="1:13" s="40" customFormat="1" ht="43.5" customHeight="1">
      <c r="A15" s="346" t="s">
        <v>899</v>
      </c>
      <c r="B15" s="251">
        <v>20852</v>
      </c>
      <c r="C15" s="251">
        <v>42318664</v>
      </c>
      <c r="D15" s="251">
        <v>769</v>
      </c>
      <c r="E15" s="242">
        <v>7568028</v>
      </c>
      <c r="F15" s="70" t="s">
        <v>450</v>
      </c>
      <c r="G15" s="70" t="s">
        <v>450</v>
      </c>
      <c r="H15" s="242">
        <v>2</v>
      </c>
      <c r="I15" s="242">
        <v>85000</v>
      </c>
      <c r="J15" s="242">
        <v>19913</v>
      </c>
      <c r="K15" s="242">
        <v>34413636</v>
      </c>
      <c r="L15" s="242">
        <v>168</v>
      </c>
      <c r="M15" s="242">
        <v>252000</v>
      </c>
    </row>
    <row r="16" spans="1:13" s="40" customFormat="1" ht="43.5" customHeight="1">
      <c r="A16" s="346" t="s">
        <v>900</v>
      </c>
      <c r="B16" s="242">
        <v>18628</v>
      </c>
      <c r="C16" s="242">
        <v>40346060</v>
      </c>
      <c r="D16" s="242">
        <v>652</v>
      </c>
      <c r="E16" s="242">
        <v>6685124</v>
      </c>
      <c r="F16" s="70" t="s">
        <v>450</v>
      </c>
      <c r="G16" s="70" t="s">
        <v>450</v>
      </c>
      <c r="H16" s="70" t="s">
        <v>450</v>
      </c>
      <c r="I16" s="70" t="s">
        <v>450</v>
      </c>
      <c r="J16" s="242">
        <v>17717</v>
      </c>
      <c r="K16" s="242">
        <v>33272436</v>
      </c>
      <c r="L16" s="242">
        <v>259</v>
      </c>
      <c r="M16" s="242">
        <v>388500</v>
      </c>
    </row>
    <row r="17" spans="1:17" s="417" customFormat="1" ht="43.5" customHeight="1" thickBot="1">
      <c r="A17" s="347" t="s">
        <v>901</v>
      </c>
      <c r="B17" s="254">
        <v>26806</v>
      </c>
      <c r="C17" s="254">
        <v>57807155</v>
      </c>
      <c r="D17" s="254">
        <v>911</v>
      </c>
      <c r="E17" s="254">
        <v>9334244</v>
      </c>
      <c r="F17" s="254" t="s">
        <v>450</v>
      </c>
      <c r="G17" s="254" t="s">
        <v>450</v>
      </c>
      <c r="H17" s="254" t="s">
        <v>450</v>
      </c>
      <c r="I17" s="254" t="s">
        <v>450</v>
      </c>
      <c r="J17" s="254">
        <v>25482</v>
      </c>
      <c r="K17" s="254">
        <v>47853411</v>
      </c>
      <c r="L17" s="254">
        <v>413</v>
      </c>
      <c r="M17" s="254">
        <v>619500</v>
      </c>
      <c r="Q17" s="416"/>
    </row>
    <row r="18" spans="1:18" s="8" customFormat="1" ht="15" customHeight="1">
      <c r="A18" s="41" t="s">
        <v>667</v>
      </c>
      <c r="B18" s="73"/>
      <c r="C18" s="73"/>
      <c r="D18" s="73"/>
      <c r="E18" s="73"/>
      <c r="F18" s="73"/>
      <c r="G18" s="41"/>
      <c r="H18" s="41" t="s">
        <v>125</v>
      </c>
      <c r="I18" s="41"/>
      <c r="J18" s="41"/>
      <c r="L18" s="41"/>
      <c r="N18" s="41"/>
      <c r="O18" s="41"/>
      <c r="P18" s="41"/>
      <c r="Q18" s="41"/>
      <c r="R18" s="41"/>
    </row>
    <row r="19" spans="1:8" ht="15" customHeight="1">
      <c r="A19" s="418" t="s">
        <v>1259</v>
      </c>
      <c r="H19" s="270" t="s">
        <v>1248</v>
      </c>
    </row>
    <row r="20" spans="1:8" ht="15" customHeight="1">
      <c r="A20" s="418" t="s">
        <v>1260</v>
      </c>
      <c r="H20" s="270" t="s">
        <v>1407</v>
      </c>
    </row>
  </sheetData>
  <sheetProtection/>
  <mergeCells count="16">
    <mergeCell ref="L4:M4"/>
    <mergeCell ref="L5:M5"/>
    <mergeCell ref="A2:G2"/>
    <mergeCell ref="H2:M2"/>
    <mergeCell ref="F4:G4"/>
    <mergeCell ref="F5:G5"/>
    <mergeCell ref="H4:I4"/>
    <mergeCell ref="H5:I5"/>
    <mergeCell ref="J4:K4"/>
    <mergeCell ref="J5:K5"/>
    <mergeCell ref="B4:C4"/>
    <mergeCell ref="B5:C5"/>
    <mergeCell ref="D4:E4"/>
    <mergeCell ref="D5:E5"/>
    <mergeCell ref="A6:A7"/>
    <mergeCell ref="A4:A5"/>
  </mergeCells>
  <printOptions horizontalCentered="1"/>
  <pageMargins left="1.1811023622047245" right="1.1811023622047245" top="1.5748031496062993" bottom="1.5748031496062993" header="0.5118110236220472" footer="0.9055118110236221"/>
  <pageSetup firstPageNumber="388" useFirstPageNumber="1" fitToWidth="2" horizontalDpi="600" verticalDpi="600" orientation="portrait" paperSize="9" r:id="rId1"/>
  <headerFooter alignWithMargins="0">
    <oddFooter>&amp;C&amp;"華康中圓體,標準"&amp;11‧&amp;"Times New Roman,標準"&amp;P&amp;"華康中圓體,標準"‧</oddFooter>
  </headerFooter>
</worksheet>
</file>

<file path=xl/worksheets/sheet28.xml><?xml version="1.0" encoding="utf-8"?>
<worksheet xmlns="http://schemas.openxmlformats.org/spreadsheetml/2006/main" xmlns:r="http://schemas.openxmlformats.org/officeDocument/2006/relationships">
  <dimension ref="A1:AA27"/>
  <sheetViews>
    <sheetView showGridLines="0" zoomScale="120" zoomScaleNormal="120" zoomScalePageLayoutView="0" workbookViewId="0" topLeftCell="A1">
      <selection activeCell="A1" sqref="A1"/>
    </sheetView>
  </sheetViews>
  <sheetFormatPr defaultColWidth="9.00390625" defaultRowHeight="16.5"/>
  <cols>
    <col min="1" max="1" width="10.625" style="50" customWidth="1"/>
    <col min="2" max="2" width="6.625" style="50" customWidth="1"/>
    <col min="3" max="3" width="6.125" style="50" customWidth="1"/>
    <col min="4" max="4" width="7.125" style="50" customWidth="1"/>
    <col min="5" max="5" width="6.625" style="50" customWidth="1"/>
    <col min="6" max="6" width="6.125" style="50" customWidth="1"/>
    <col min="7" max="7" width="6.625" style="50" customWidth="1"/>
    <col min="8" max="8" width="6.125" style="50" customWidth="1"/>
    <col min="9" max="9" width="7.125" style="50" customWidth="1"/>
    <col min="10" max="10" width="6.625" style="50" customWidth="1"/>
    <col min="11" max="11" width="6.125" style="50" customWidth="1"/>
    <col min="12" max="13" width="5.125" style="50" customWidth="1"/>
    <col min="14" max="14" width="6.125" style="50" customWidth="1"/>
    <col min="15" max="15" width="4.25390625" style="50" customWidth="1"/>
    <col min="16" max="16" width="4.625" style="50" customWidth="1"/>
    <col min="17" max="18" width="5.125" style="50" customWidth="1"/>
    <col min="19" max="19" width="6.125" style="50" customWidth="1"/>
    <col min="20" max="20" width="4.25390625" style="50" customWidth="1"/>
    <col min="21" max="21" width="4.625" style="50" customWidth="1"/>
    <col min="22" max="23" width="5.125" style="50" customWidth="1"/>
    <col min="24" max="24" width="6.125" style="50" customWidth="1"/>
    <col min="25" max="25" width="4.25390625" style="50" customWidth="1"/>
    <col min="26" max="26" width="4.625" style="50" customWidth="1"/>
    <col min="27" max="16384" width="9.00390625" style="50" customWidth="1"/>
  </cols>
  <sheetData>
    <row r="1" spans="1:26" s="2" customFormat="1" ht="18" customHeight="1">
      <c r="A1" s="281" t="s">
        <v>526</v>
      </c>
      <c r="Z1" s="3" t="s">
        <v>91</v>
      </c>
    </row>
    <row r="2" spans="1:26" s="4" customFormat="1" ht="24.75" customHeight="1">
      <c r="A2" s="478" t="s">
        <v>1273</v>
      </c>
      <c r="B2" s="478"/>
      <c r="C2" s="478"/>
      <c r="D2" s="478"/>
      <c r="E2" s="478"/>
      <c r="F2" s="478"/>
      <c r="G2" s="478"/>
      <c r="H2" s="478"/>
      <c r="I2" s="478"/>
      <c r="J2" s="478"/>
      <c r="K2" s="478"/>
      <c r="L2" s="478" t="s">
        <v>507</v>
      </c>
      <c r="M2" s="478"/>
      <c r="N2" s="478"/>
      <c r="O2" s="478"/>
      <c r="P2" s="478"/>
      <c r="Q2" s="478"/>
      <c r="R2" s="478"/>
      <c r="S2" s="478"/>
      <c r="T2" s="478"/>
      <c r="U2" s="478"/>
      <c r="V2" s="478"/>
      <c r="W2" s="478"/>
      <c r="X2" s="478"/>
      <c r="Y2" s="478"/>
      <c r="Z2" s="478"/>
    </row>
    <row r="3" spans="1:26" s="2" customFormat="1" ht="15" customHeight="1" thickBot="1">
      <c r="A3" s="10"/>
      <c r="B3" s="10"/>
      <c r="C3" s="10"/>
      <c r="D3" s="10"/>
      <c r="E3" s="10"/>
      <c r="F3" s="10"/>
      <c r="G3" s="10"/>
      <c r="H3" s="10"/>
      <c r="I3" s="10"/>
      <c r="J3" s="10"/>
      <c r="K3" s="64" t="s">
        <v>1272</v>
      </c>
      <c r="L3" s="16"/>
      <c r="M3" s="10"/>
      <c r="N3" s="10"/>
      <c r="O3" s="10"/>
      <c r="P3" s="10"/>
      <c r="Q3" s="10"/>
      <c r="R3" s="10"/>
      <c r="S3" s="10"/>
      <c r="T3" s="10"/>
      <c r="Z3" s="64" t="s">
        <v>514</v>
      </c>
    </row>
    <row r="4" spans="1:26" s="2" customFormat="1" ht="18" customHeight="1">
      <c r="A4" s="636" t="s">
        <v>1281</v>
      </c>
      <c r="B4" s="774" t="s">
        <v>1282</v>
      </c>
      <c r="C4" s="577"/>
      <c r="D4" s="577"/>
      <c r="E4" s="577"/>
      <c r="F4" s="578"/>
      <c r="G4" s="585" t="s">
        <v>1283</v>
      </c>
      <c r="H4" s="577"/>
      <c r="I4" s="577"/>
      <c r="J4" s="577"/>
      <c r="K4" s="578"/>
      <c r="L4" s="577" t="s">
        <v>1284</v>
      </c>
      <c r="M4" s="577"/>
      <c r="N4" s="577"/>
      <c r="O4" s="577"/>
      <c r="P4" s="578"/>
      <c r="Q4" s="585" t="s">
        <v>1285</v>
      </c>
      <c r="R4" s="577"/>
      <c r="S4" s="577"/>
      <c r="T4" s="577"/>
      <c r="U4" s="578"/>
      <c r="V4" s="775" t="s">
        <v>1286</v>
      </c>
      <c r="W4" s="438"/>
      <c r="X4" s="438"/>
      <c r="Y4" s="438"/>
      <c r="Z4" s="776"/>
    </row>
    <row r="5" spans="1:26" s="2" customFormat="1" ht="18" customHeight="1">
      <c r="A5" s="617"/>
      <c r="B5" s="777" t="s">
        <v>468</v>
      </c>
      <c r="C5" s="772"/>
      <c r="D5" s="772"/>
      <c r="E5" s="772"/>
      <c r="F5" s="773"/>
      <c r="G5" s="771" t="s">
        <v>516</v>
      </c>
      <c r="H5" s="772"/>
      <c r="I5" s="772"/>
      <c r="J5" s="772"/>
      <c r="K5" s="773"/>
      <c r="L5" s="772" t="s">
        <v>515</v>
      </c>
      <c r="M5" s="772"/>
      <c r="N5" s="772"/>
      <c r="O5" s="772"/>
      <c r="P5" s="773"/>
      <c r="Q5" s="771" t="s">
        <v>508</v>
      </c>
      <c r="R5" s="772"/>
      <c r="S5" s="772"/>
      <c r="T5" s="772"/>
      <c r="U5" s="773"/>
      <c r="V5" s="709" t="s">
        <v>509</v>
      </c>
      <c r="W5" s="710"/>
      <c r="X5" s="710"/>
      <c r="Y5" s="710"/>
      <c r="Z5" s="714"/>
    </row>
    <row r="6" spans="1:26" s="2" customFormat="1" ht="37.5" customHeight="1">
      <c r="A6" s="530" t="s">
        <v>54</v>
      </c>
      <c r="B6" s="387" t="s">
        <v>1287</v>
      </c>
      <c r="C6" s="344" t="s">
        <v>1291</v>
      </c>
      <c r="D6" s="344" t="s">
        <v>1288</v>
      </c>
      <c r="E6" s="344" t="s">
        <v>1289</v>
      </c>
      <c r="F6" s="344" t="s">
        <v>1290</v>
      </c>
      <c r="G6" s="344" t="s">
        <v>1287</v>
      </c>
      <c r="H6" s="344" t="s">
        <v>1291</v>
      </c>
      <c r="I6" s="344" t="s">
        <v>1288</v>
      </c>
      <c r="J6" s="344" t="s">
        <v>1289</v>
      </c>
      <c r="K6" s="344" t="s">
        <v>1290</v>
      </c>
      <c r="L6" s="345" t="s">
        <v>1287</v>
      </c>
      <c r="M6" s="344" t="s">
        <v>1291</v>
      </c>
      <c r="N6" s="344" t="s">
        <v>1288</v>
      </c>
      <c r="O6" s="344" t="s">
        <v>1289</v>
      </c>
      <c r="P6" s="344" t="s">
        <v>1290</v>
      </c>
      <c r="Q6" s="344" t="s">
        <v>1287</v>
      </c>
      <c r="R6" s="344" t="s">
        <v>1291</v>
      </c>
      <c r="S6" s="344" t="s">
        <v>1288</v>
      </c>
      <c r="T6" s="344" t="s">
        <v>1289</v>
      </c>
      <c r="U6" s="344" t="s">
        <v>1290</v>
      </c>
      <c r="V6" s="344" t="s">
        <v>1287</v>
      </c>
      <c r="W6" s="344" t="s">
        <v>1291</v>
      </c>
      <c r="X6" s="344" t="s">
        <v>1288</v>
      </c>
      <c r="Y6" s="344" t="s">
        <v>1289</v>
      </c>
      <c r="Z6" s="344" t="s">
        <v>1290</v>
      </c>
    </row>
    <row r="7" spans="1:26" s="238" customFormat="1" ht="39" customHeight="1" thickBot="1">
      <c r="A7" s="531"/>
      <c r="B7" s="263" t="s">
        <v>462</v>
      </c>
      <c r="C7" s="264" t="s">
        <v>55</v>
      </c>
      <c r="D7" s="264" t="s">
        <v>56</v>
      </c>
      <c r="E7" s="264" t="s">
        <v>461</v>
      </c>
      <c r="F7" s="265" t="s">
        <v>57</v>
      </c>
      <c r="G7" s="264" t="s">
        <v>462</v>
      </c>
      <c r="H7" s="264" t="s">
        <v>55</v>
      </c>
      <c r="I7" s="264" t="s">
        <v>56</v>
      </c>
      <c r="J7" s="264" t="s">
        <v>461</v>
      </c>
      <c r="K7" s="264" t="s">
        <v>57</v>
      </c>
      <c r="L7" s="267" t="s">
        <v>462</v>
      </c>
      <c r="M7" s="264" t="s">
        <v>55</v>
      </c>
      <c r="N7" s="264" t="s">
        <v>464</v>
      </c>
      <c r="O7" s="264" t="s">
        <v>463</v>
      </c>
      <c r="P7" s="264" t="s">
        <v>57</v>
      </c>
      <c r="Q7" s="264" t="s">
        <v>462</v>
      </c>
      <c r="R7" s="264" t="s">
        <v>55</v>
      </c>
      <c r="S7" s="264" t="s">
        <v>464</v>
      </c>
      <c r="T7" s="264" t="s">
        <v>463</v>
      </c>
      <c r="U7" s="264" t="s">
        <v>57</v>
      </c>
      <c r="V7" s="264" t="s">
        <v>462</v>
      </c>
      <c r="W7" s="264" t="s">
        <v>55</v>
      </c>
      <c r="X7" s="264" t="s">
        <v>464</v>
      </c>
      <c r="Y7" s="264" t="s">
        <v>463</v>
      </c>
      <c r="Z7" s="264" t="s">
        <v>57</v>
      </c>
    </row>
    <row r="8" spans="1:26" s="2" customFormat="1" ht="40.5" customHeight="1">
      <c r="A8" s="419" t="s">
        <v>1262</v>
      </c>
      <c r="B8" s="258">
        <v>120.5</v>
      </c>
      <c r="C8" s="92">
        <v>35</v>
      </c>
      <c r="D8" s="92" t="s">
        <v>58</v>
      </c>
      <c r="E8" s="92">
        <v>307</v>
      </c>
      <c r="F8" s="92">
        <v>260</v>
      </c>
      <c r="G8" s="92">
        <v>36.1</v>
      </c>
      <c r="H8" s="92">
        <v>0.4</v>
      </c>
      <c r="I8" s="92" t="s">
        <v>58</v>
      </c>
      <c r="J8" s="92">
        <v>306.7</v>
      </c>
      <c r="K8" s="92">
        <v>195.8</v>
      </c>
      <c r="L8" s="92">
        <v>6.95</v>
      </c>
      <c r="M8" s="92">
        <v>0.2</v>
      </c>
      <c r="N8" s="92" t="s">
        <v>58</v>
      </c>
      <c r="O8" s="92" t="s">
        <v>58</v>
      </c>
      <c r="P8" s="92">
        <v>7.15</v>
      </c>
      <c r="Q8" s="92">
        <v>18.67</v>
      </c>
      <c r="R8" s="92">
        <v>1.2</v>
      </c>
      <c r="S8" s="92" t="s">
        <v>58</v>
      </c>
      <c r="T8" s="92" t="s">
        <v>58</v>
      </c>
      <c r="U8" s="92">
        <v>12.1</v>
      </c>
      <c r="V8" s="92">
        <v>15.35</v>
      </c>
      <c r="W8" s="92">
        <v>1.2</v>
      </c>
      <c r="X8" s="92" t="s">
        <v>58</v>
      </c>
      <c r="Y8" s="92">
        <v>0.3</v>
      </c>
      <c r="Z8" s="92">
        <v>10.8</v>
      </c>
    </row>
    <row r="9" spans="1:26" s="2" customFormat="1" ht="40.5" customHeight="1">
      <c r="A9" s="419" t="s">
        <v>1263</v>
      </c>
      <c r="B9" s="258">
        <v>137.39</v>
      </c>
      <c r="C9" s="92">
        <v>36</v>
      </c>
      <c r="D9" s="92" t="s">
        <v>58</v>
      </c>
      <c r="E9" s="92">
        <v>295</v>
      </c>
      <c r="F9" s="92">
        <v>243.5</v>
      </c>
      <c r="G9" s="92">
        <v>35.48</v>
      </c>
      <c r="H9" s="92">
        <v>2.92</v>
      </c>
      <c r="I9" s="92" t="s">
        <v>58</v>
      </c>
      <c r="J9" s="92">
        <v>295</v>
      </c>
      <c r="K9" s="92">
        <v>164.03</v>
      </c>
      <c r="L9" s="92">
        <v>9.95</v>
      </c>
      <c r="M9" s="92">
        <v>5.85</v>
      </c>
      <c r="N9" s="92" t="s">
        <v>58</v>
      </c>
      <c r="O9" s="92" t="s">
        <v>58</v>
      </c>
      <c r="P9" s="92">
        <v>6.63</v>
      </c>
      <c r="Q9" s="92">
        <v>21.01</v>
      </c>
      <c r="R9" s="92">
        <v>1.1</v>
      </c>
      <c r="S9" s="92" t="s">
        <v>58</v>
      </c>
      <c r="T9" s="92" t="s">
        <v>58</v>
      </c>
      <c r="U9" s="92">
        <v>18.07</v>
      </c>
      <c r="V9" s="92">
        <v>17.14</v>
      </c>
      <c r="W9" s="92">
        <v>1.3</v>
      </c>
      <c r="X9" s="92" t="s">
        <v>58</v>
      </c>
      <c r="Y9" s="92" t="s">
        <v>58</v>
      </c>
      <c r="Z9" s="92">
        <v>19.4</v>
      </c>
    </row>
    <row r="10" spans="1:26" s="2" customFormat="1" ht="40.5" customHeight="1">
      <c r="A10" s="419" t="s">
        <v>1264</v>
      </c>
      <c r="B10" s="258">
        <v>170.48</v>
      </c>
      <c r="C10" s="92">
        <v>46</v>
      </c>
      <c r="D10" s="92">
        <v>4</v>
      </c>
      <c r="E10" s="92">
        <v>302</v>
      </c>
      <c r="F10" s="92">
        <v>213.79</v>
      </c>
      <c r="G10" s="92">
        <v>42.72</v>
      </c>
      <c r="H10" s="92">
        <v>12</v>
      </c>
      <c r="I10" s="92" t="s">
        <v>465</v>
      </c>
      <c r="J10" s="92">
        <v>302</v>
      </c>
      <c r="K10" s="92">
        <v>179.98</v>
      </c>
      <c r="L10" s="92">
        <v>10.09</v>
      </c>
      <c r="M10" s="92" t="s">
        <v>465</v>
      </c>
      <c r="N10" s="92" t="s">
        <v>465</v>
      </c>
      <c r="O10" s="92" t="s">
        <v>465</v>
      </c>
      <c r="P10" s="92">
        <v>5.08</v>
      </c>
      <c r="Q10" s="92">
        <v>30.44</v>
      </c>
      <c r="R10" s="92">
        <v>2</v>
      </c>
      <c r="S10" s="92" t="s">
        <v>58</v>
      </c>
      <c r="T10" s="92" t="s">
        <v>58</v>
      </c>
      <c r="U10" s="92">
        <v>4.15</v>
      </c>
      <c r="V10" s="92">
        <v>27.45</v>
      </c>
      <c r="W10" s="92">
        <v>1</v>
      </c>
      <c r="X10" s="92" t="s">
        <v>465</v>
      </c>
      <c r="Y10" s="92" t="s">
        <v>465</v>
      </c>
      <c r="Z10" s="92">
        <v>6.47</v>
      </c>
    </row>
    <row r="11" spans="1:26" s="2" customFormat="1" ht="40.5" customHeight="1">
      <c r="A11" s="419" t="s">
        <v>1265</v>
      </c>
      <c r="B11" s="258">
        <v>164.23</v>
      </c>
      <c r="C11" s="92">
        <v>54</v>
      </c>
      <c r="D11" s="92">
        <v>2</v>
      </c>
      <c r="E11" s="92">
        <v>300</v>
      </c>
      <c r="F11" s="92">
        <v>193.05</v>
      </c>
      <c r="G11" s="92">
        <v>57.44</v>
      </c>
      <c r="H11" s="92">
        <v>12</v>
      </c>
      <c r="I11" s="92" t="s">
        <v>466</v>
      </c>
      <c r="J11" s="92">
        <v>298</v>
      </c>
      <c r="K11" s="92">
        <v>156.23</v>
      </c>
      <c r="L11" s="92">
        <v>10.88</v>
      </c>
      <c r="M11" s="92" t="s">
        <v>467</v>
      </c>
      <c r="N11" s="92" t="s">
        <v>466</v>
      </c>
      <c r="O11" s="92" t="s">
        <v>466</v>
      </c>
      <c r="P11" s="92">
        <v>1.53</v>
      </c>
      <c r="Q11" s="92">
        <v>28.41</v>
      </c>
      <c r="R11" s="92">
        <v>2</v>
      </c>
      <c r="S11" s="92" t="s">
        <v>58</v>
      </c>
      <c r="T11" s="92" t="s">
        <v>58</v>
      </c>
      <c r="U11" s="92">
        <v>4.9</v>
      </c>
      <c r="V11" s="92">
        <v>23.32</v>
      </c>
      <c r="W11" s="92">
        <v>1</v>
      </c>
      <c r="X11" s="92" t="s">
        <v>466</v>
      </c>
      <c r="Y11" s="92" t="s">
        <v>465</v>
      </c>
      <c r="Z11" s="92">
        <v>8.69</v>
      </c>
    </row>
    <row r="12" spans="1:26" s="2" customFormat="1" ht="40.5" customHeight="1">
      <c r="A12" s="419" t="s">
        <v>1292</v>
      </c>
      <c r="B12" s="258">
        <v>165.32</v>
      </c>
      <c r="C12" s="92">
        <v>52</v>
      </c>
      <c r="D12" s="92">
        <v>9</v>
      </c>
      <c r="E12" s="92">
        <v>279.6</v>
      </c>
      <c r="F12" s="92">
        <v>208</v>
      </c>
      <c r="G12" s="92">
        <v>47.42</v>
      </c>
      <c r="H12" s="92">
        <v>28</v>
      </c>
      <c r="I12" s="92">
        <v>4</v>
      </c>
      <c r="J12" s="92">
        <v>267.6</v>
      </c>
      <c r="K12" s="92">
        <v>134.15</v>
      </c>
      <c r="L12" s="92">
        <v>16.53</v>
      </c>
      <c r="M12" s="92">
        <v>1</v>
      </c>
      <c r="N12" s="92" t="s">
        <v>467</v>
      </c>
      <c r="O12" s="92" t="s">
        <v>466</v>
      </c>
      <c r="P12" s="92">
        <v>7.05</v>
      </c>
      <c r="Q12" s="92">
        <v>23.14</v>
      </c>
      <c r="R12" s="92">
        <v>2</v>
      </c>
      <c r="S12" s="92" t="s">
        <v>58</v>
      </c>
      <c r="T12" s="92">
        <v>12</v>
      </c>
      <c r="U12" s="92">
        <v>13</v>
      </c>
      <c r="V12" s="92">
        <v>23.79</v>
      </c>
      <c r="W12" s="92">
        <v>1</v>
      </c>
      <c r="X12" s="92" t="s">
        <v>467</v>
      </c>
      <c r="Y12" s="92" t="s">
        <v>465</v>
      </c>
      <c r="Z12" s="92">
        <v>11.1</v>
      </c>
    </row>
    <row r="13" spans="1:26" s="2" customFormat="1" ht="40.5" customHeight="1">
      <c r="A13" s="28" t="s">
        <v>1267</v>
      </c>
      <c r="B13" s="258">
        <v>186.09</v>
      </c>
      <c r="C13" s="92">
        <v>37</v>
      </c>
      <c r="D13" s="92">
        <v>28</v>
      </c>
      <c r="E13" s="92">
        <v>289.5</v>
      </c>
      <c r="F13" s="92">
        <v>235.5</v>
      </c>
      <c r="G13" s="92">
        <v>57.11</v>
      </c>
      <c r="H13" s="92">
        <v>30</v>
      </c>
      <c r="I13" s="92" t="s">
        <v>466</v>
      </c>
      <c r="J13" s="92">
        <v>268.5</v>
      </c>
      <c r="K13" s="92">
        <v>151.1</v>
      </c>
      <c r="L13" s="92">
        <v>18.22</v>
      </c>
      <c r="M13" s="92">
        <v>1</v>
      </c>
      <c r="N13" s="92" t="s">
        <v>466</v>
      </c>
      <c r="O13" s="92" t="s">
        <v>466</v>
      </c>
      <c r="P13" s="92">
        <v>12.2</v>
      </c>
      <c r="Q13" s="92">
        <v>29.11</v>
      </c>
      <c r="R13" s="92">
        <v>2</v>
      </c>
      <c r="S13" s="92" t="s">
        <v>58</v>
      </c>
      <c r="T13" s="92">
        <v>17</v>
      </c>
      <c r="U13" s="92">
        <v>23.1</v>
      </c>
      <c r="V13" s="92">
        <v>25.99</v>
      </c>
      <c r="W13" s="92">
        <v>1</v>
      </c>
      <c r="X13" s="92" t="s">
        <v>466</v>
      </c>
      <c r="Y13" s="92" t="s">
        <v>465</v>
      </c>
      <c r="Z13" s="92">
        <v>9.6</v>
      </c>
    </row>
    <row r="14" spans="1:26" s="2" customFormat="1" ht="40.5" customHeight="1">
      <c r="A14" s="28" t="s">
        <v>1268</v>
      </c>
      <c r="B14" s="258">
        <v>182.63</v>
      </c>
      <c r="C14" s="92">
        <v>117</v>
      </c>
      <c r="D14" s="92">
        <v>6</v>
      </c>
      <c r="E14" s="92">
        <v>252</v>
      </c>
      <c r="F14" s="92">
        <v>322</v>
      </c>
      <c r="G14" s="92">
        <v>52.86</v>
      </c>
      <c r="H14" s="92">
        <v>17</v>
      </c>
      <c r="I14" s="92" t="s">
        <v>466</v>
      </c>
      <c r="J14" s="92">
        <v>252</v>
      </c>
      <c r="K14" s="92">
        <v>202.6</v>
      </c>
      <c r="L14" s="92">
        <v>14.35</v>
      </c>
      <c r="M14" s="92">
        <v>2</v>
      </c>
      <c r="N14" s="92" t="s">
        <v>467</v>
      </c>
      <c r="O14" s="92" t="s">
        <v>466</v>
      </c>
      <c r="P14" s="92">
        <v>16.3</v>
      </c>
      <c r="Q14" s="92">
        <v>24.99</v>
      </c>
      <c r="R14" s="92">
        <v>8</v>
      </c>
      <c r="S14" s="92" t="s">
        <v>58</v>
      </c>
      <c r="T14" s="92" t="s">
        <v>58</v>
      </c>
      <c r="U14" s="92">
        <v>24.8</v>
      </c>
      <c r="V14" s="92">
        <v>26.57</v>
      </c>
      <c r="W14" s="92">
        <v>3</v>
      </c>
      <c r="X14" s="92" t="s">
        <v>466</v>
      </c>
      <c r="Y14" s="92" t="s">
        <v>465</v>
      </c>
      <c r="Z14" s="92">
        <v>18</v>
      </c>
    </row>
    <row r="15" spans="1:26" s="2" customFormat="1" ht="40.5" customHeight="1">
      <c r="A15" s="419" t="s">
        <v>1293</v>
      </c>
      <c r="B15" s="258">
        <v>244.54</v>
      </c>
      <c r="C15" s="92">
        <v>147</v>
      </c>
      <c r="D15" s="92">
        <v>20</v>
      </c>
      <c r="E15" s="92">
        <v>337</v>
      </c>
      <c r="F15" s="92">
        <v>437.83</v>
      </c>
      <c r="G15" s="92">
        <v>61.38</v>
      </c>
      <c r="H15" s="92">
        <v>25</v>
      </c>
      <c r="I15" s="92">
        <v>4</v>
      </c>
      <c r="J15" s="92">
        <v>335</v>
      </c>
      <c r="K15" s="92">
        <v>210.4</v>
      </c>
      <c r="L15" s="92">
        <v>23.96</v>
      </c>
      <c r="M15" s="92">
        <v>20</v>
      </c>
      <c r="N15" s="92">
        <v>4</v>
      </c>
      <c r="O15" s="92">
        <v>2</v>
      </c>
      <c r="P15" s="92">
        <v>33.6</v>
      </c>
      <c r="Q15" s="92">
        <v>34.47</v>
      </c>
      <c r="R15" s="92">
        <v>15</v>
      </c>
      <c r="S15" s="92">
        <v>4</v>
      </c>
      <c r="T15" s="92" t="s">
        <v>58</v>
      </c>
      <c r="U15" s="92">
        <v>39</v>
      </c>
      <c r="V15" s="92">
        <v>29.04</v>
      </c>
      <c r="W15" s="92">
        <v>12</v>
      </c>
      <c r="X15" s="92">
        <v>1</v>
      </c>
      <c r="Y15" s="92" t="s">
        <v>465</v>
      </c>
      <c r="Z15" s="92">
        <v>31.8</v>
      </c>
    </row>
    <row r="16" spans="1:26" s="2" customFormat="1" ht="40.5" customHeight="1">
      <c r="A16" s="419" t="s">
        <v>1294</v>
      </c>
      <c r="B16" s="258">
        <v>213.49</v>
      </c>
      <c r="C16" s="92">
        <v>137</v>
      </c>
      <c r="D16" s="92">
        <v>46</v>
      </c>
      <c r="E16" s="92">
        <v>3</v>
      </c>
      <c r="F16" s="92">
        <v>149.5</v>
      </c>
      <c r="G16" s="92">
        <v>36.42</v>
      </c>
      <c r="H16" s="92">
        <v>40.1</v>
      </c>
      <c r="I16" s="92">
        <v>20.15</v>
      </c>
      <c r="J16" s="92" t="s">
        <v>465</v>
      </c>
      <c r="K16" s="92">
        <v>8.54</v>
      </c>
      <c r="L16" s="92">
        <v>20.18</v>
      </c>
      <c r="M16" s="92">
        <v>15.12</v>
      </c>
      <c r="N16" s="92">
        <v>3.3</v>
      </c>
      <c r="O16" s="92" t="s">
        <v>465</v>
      </c>
      <c r="P16" s="92">
        <v>18.24</v>
      </c>
      <c r="Q16" s="92">
        <v>31.56</v>
      </c>
      <c r="R16" s="92">
        <v>10.7</v>
      </c>
      <c r="S16" s="92">
        <v>1.75</v>
      </c>
      <c r="T16" s="92" t="s">
        <v>58</v>
      </c>
      <c r="U16" s="92">
        <v>37.89</v>
      </c>
      <c r="V16" s="92">
        <v>27.89</v>
      </c>
      <c r="W16" s="92">
        <v>12.4</v>
      </c>
      <c r="X16" s="92">
        <v>2.3</v>
      </c>
      <c r="Y16" s="92" t="s">
        <v>465</v>
      </c>
      <c r="Z16" s="92">
        <v>14.14</v>
      </c>
    </row>
    <row r="17" spans="1:26" s="2" customFormat="1" ht="40.5" customHeight="1" thickBot="1">
      <c r="A17" s="423" t="s">
        <v>1295</v>
      </c>
      <c r="B17" s="424">
        <v>248.24</v>
      </c>
      <c r="C17" s="212">
        <v>131.99</v>
      </c>
      <c r="D17" s="212">
        <v>55.96</v>
      </c>
      <c r="E17" s="212">
        <v>3</v>
      </c>
      <c r="F17" s="212">
        <v>219.99</v>
      </c>
      <c r="G17" s="212">
        <v>41.89</v>
      </c>
      <c r="H17" s="212">
        <v>45.3</v>
      </c>
      <c r="I17" s="212">
        <v>20.64</v>
      </c>
      <c r="J17" s="212" t="s">
        <v>465</v>
      </c>
      <c r="K17" s="212">
        <v>41.25</v>
      </c>
      <c r="L17" s="212">
        <v>22.2</v>
      </c>
      <c r="M17" s="212">
        <v>12.25</v>
      </c>
      <c r="N17" s="212">
        <v>5.74</v>
      </c>
      <c r="O17" s="212" t="s">
        <v>465</v>
      </c>
      <c r="P17" s="212">
        <v>22.55</v>
      </c>
      <c r="Q17" s="212">
        <v>30.67</v>
      </c>
      <c r="R17" s="212">
        <v>4.9</v>
      </c>
      <c r="S17" s="212">
        <v>6.54</v>
      </c>
      <c r="T17" s="212" t="s">
        <v>465</v>
      </c>
      <c r="U17" s="212">
        <v>41.85</v>
      </c>
      <c r="V17" s="212">
        <v>36.71</v>
      </c>
      <c r="W17" s="212">
        <v>18.95</v>
      </c>
      <c r="X17" s="212">
        <v>6.24</v>
      </c>
      <c r="Y17" s="212" t="s">
        <v>465</v>
      </c>
      <c r="Z17" s="212">
        <v>22.85</v>
      </c>
    </row>
    <row r="18" spans="1:21" s="38" customFormat="1" ht="13.5" customHeight="1">
      <c r="A18" s="349" t="s">
        <v>682</v>
      </c>
      <c r="B18" s="65"/>
      <c r="C18" s="65"/>
      <c r="D18" s="65"/>
      <c r="E18" s="65"/>
      <c r="F18" s="65"/>
      <c r="G18" s="65"/>
      <c r="H18" s="65"/>
      <c r="I18" s="65"/>
      <c r="J18" s="65"/>
      <c r="K18" s="65"/>
      <c r="L18" s="409" t="s">
        <v>125</v>
      </c>
      <c r="M18" s="65"/>
      <c r="P18" s="65"/>
      <c r="Q18" s="65"/>
      <c r="R18" s="65"/>
      <c r="S18" s="65"/>
      <c r="T18" s="65"/>
      <c r="U18" s="65"/>
    </row>
    <row r="19" spans="1:12" s="38" customFormat="1" ht="13.5" customHeight="1">
      <c r="A19" s="422" t="s">
        <v>1278</v>
      </c>
      <c r="B19" s="422"/>
      <c r="C19" s="422"/>
      <c r="D19" s="422"/>
      <c r="E19" s="422"/>
      <c r="F19" s="422"/>
      <c r="G19" s="422"/>
      <c r="H19" s="422"/>
      <c r="I19" s="422"/>
      <c r="J19" s="422"/>
      <c r="K19" s="349"/>
      <c r="L19" s="53" t="s">
        <v>1274</v>
      </c>
    </row>
    <row r="20" spans="1:12" s="38" customFormat="1" ht="13.5" customHeight="1">
      <c r="A20" s="422" t="s">
        <v>1279</v>
      </c>
      <c r="L20" s="53" t="s">
        <v>1275</v>
      </c>
    </row>
    <row r="21" spans="1:12" s="38" customFormat="1" ht="13.5" customHeight="1">
      <c r="A21" s="422" t="s">
        <v>1280</v>
      </c>
      <c r="L21" s="53" t="s">
        <v>1276</v>
      </c>
    </row>
    <row r="22" s="38" customFormat="1" ht="13.5" customHeight="1">
      <c r="L22" s="53" t="s">
        <v>1277</v>
      </c>
    </row>
    <row r="23" spans="1:27" ht="13.5">
      <c r="A23" s="5"/>
      <c r="B23" s="5"/>
      <c r="C23" s="5"/>
      <c r="D23" s="5"/>
      <c r="E23" s="5"/>
      <c r="F23" s="5"/>
      <c r="G23" s="5"/>
      <c r="H23" s="5"/>
      <c r="I23" s="5"/>
      <c r="J23" s="5"/>
      <c r="K23" s="5"/>
      <c r="L23" s="5"/>
      <c r="M23" s="5"/>
      <c r="N23" s="5"/>
      <c r="O23" s="5"/>
      <c r="P23" s="5"/>
      <c r="Q23" s="5"/>
      <c r="R23" s="5"/>
      <c r="S23" s="5"/>
      <c r="T23" s="5"/>
      <c r="U23" s="5"/>
      <c r="V23" s="5"/>
      <c r="W23" s="5"/>
      <c r="X23" s="5"/>
      <c r="Y23" s="5"/>
      <c r="Z23" s="5"/>
      <c r="AA23" s="2"/>
    </row>
    <row r="24" spans="1:27" ht="13.5">
      <c r="A24" s="2"/>
      <c r="B24" s="2"/>
      <c r="C24" s="2"/>
      <c r="D24" s="2"/>
      <c r="E24" s="2"/>
      <c r="F24" s="2"/>
      <c r="G24" s="2"/>
      <c r="H24" s="2"/>
      <c r="I24" s="2"/>
      <c r="J24" s="2"/>
      <c r="K24" s="2"/>
      <c r="L24" s="2"/>
      <c r="M24" s="2"/>
      <c r="N24" s="2"/>
      <c r="O24" s="2"/>
      <c r="P24" s="2"/>
      <c r="Q24" s="2"/>
      <c r="R24" s="2"/>
      <c r="S24" s="2"/>
      <c r="T24" s="2"/>
      <c r="U24" s="2"/>
      <c r="V24" s="2"/>
      <c r="W24" s="2"/>
      <c r="X24" s="2"/>
      <c r="Y24" s="2"/>
      <c r="Z24" s="2"/>
      <c r="AA24" s="2"/>
    </row>
    <row r="25" spans="1:27" ht="13.5">
      <c r="A25" s="2"/>
      <c r="B25" s="2"/>
      <c r="C25" s="2"/>
      <c r="D25" s="2"/>
      <c r="E25" s="2"/>
      <c r="F25" s="2"/>
      <c r="G25" s="2"/>
      <c r="H25" s="2"/>
      <c r="I25" s="2"/>
      <c r="J25" s="2"/>
      <c r="K25" s="2"/>
      <c r="L25" s="2"/>
      <c r="M25" s="2"/>
      <c r="N25" s="2"/>
      <c r="O25" s="2"/>
      <c r="P25" s="2"/>
      <c r="Q25" s="2"/>
      <c r="R25" s="2"/>
      <c r="S25" s="2"/>
      <c r="T25" s="2"/>
      <c r="U25" s="2"/>
      <c r="V25" s="2"/>
      <c r="W25" s="2"/>
      <c r="X25" s="2"/>
      <c r="Y25" s="2"/>
      <c r="Z25" s="2"/>
      <c r="AA25" s="2"/>
    </row>
    <row r="26" spans="1:27" ht="13.5">
      <c r="A26" s="2"/>
      <c r="B26" s="2"/>
      <c r="C26" s="2"/>
      <c r="D26" s="2"/>
      <c r="E26" s="2"/>
      <c r="F26" s="2"/>
      <c r="G26" s="2"/>
      <c r="H26" s="2"/>
      <c r="I26" s="2"/>
      <c r="J26" s="2"/>
      <c r="K26" s="2"/>
      <c r="L26" s="2"/>
      <c r="M26" s="2"/>
      <c r="N26" s="2"/>
      <c r="O26" s="2"/>
      <c r="P26" s="2"/>
      <c r="Q26" s="2"/>
      <c r="R26" s="2"/>
      <c r="S26" s="2"/>
      <c r="T26" s="2"/>
      <c r="U26" s="2"/>
      <c r="V26" s="2"/>
      <c r="W26" s="2"/>
      <c r="X26" s="2"/>
      <c r="Y26" s="2"/>
      <c r="Z26" s="2"/>
      <c r="AA26" s="2"/>
    </row>
    <row r="27" spans="1:27" ht="13.5">
      <c r="A27" s="2"/>
      <c r="B27" s="2"/>
      <c r="C27" s="2"/>
      <c r="D27" s="2"/>
      <c r="E27" s="2"/>
      <c r="F27" s="2"/>
      <c r="G27" s="2"/>
      <c r="H27" s="2"/>
      <c r="I27" s="2"/>
      <c r="J27" s="2"/>
      <c r="K27" s="2"/>
      <c r="L27" s="2"/>
      <c r="M27" s="2"/>
      <c r="N27" s="2"/>
      <c r="O27" s="2"/>
      <c r="P27" s="2"/>
      <c r="Q27" s="2"/>
      <c r="R27" s="2"/>
      <c r="S27" s="2"/>
      <c r="T27" s="2"/>
      <c r="U27" s="2"/>
      <c r="V27" s="2"/>
      <c r="W27" s="2"/>
      <c r="X27" s="2"/>
      <c r="Y27" s="2"/>
      <c r="Z27" s="2"/>
      <c r="AA27" s="2"/>
    </row>
  </sheetData>
  <sheetProtection/>
  <mergeCells count="15">
    <mergeCell ref="A6:A7"/>
    <mergeCell ref="A2:K2"/>
    <mergeCell ref="L2:Z2"/>
    <mergeCell ref="V5:Z5"/>
    <mergeCell ref="V4:Z4"/>
    <mergeCell ref="B5:F5"/>
    <mergeCell ref="G5:K5"/>
    <mergeCell ref="L5:P5"/>
    <mergeCell ref="Q5:U5"/>
    <mergeCell ref="Q4:U4"/>
    <mergeCell ref="B4:F4"/>
    <mergeCell ref="G4:K4"/>
    <mergeCell ref="L4:P4"/>
    <mergeCell ref="A4:A5"/>
  </mergeCells>
  <printOptions horizontalCentered="1"/>
  <pageMargins left="1.141732283464567" right="1.141732283464567" top="1.5748031496062993" bottom="1.5748031496062993" header="0.5118110236220472" footer="0.9055118110236221"/>
  <pageSetup firstPageNumber="390" useFirstPageNumber="1" horizontalDpi="600" verticalDpi="600" orientation="portrait" paperSize="9" r:id="rId1"/>
  <headerFooter alignWithMargins="0">
    <oddFooter>&amp;C&amp;"華康中圓體,標準"&amp;11‧&amp;"Times New Roman,標準"&amp;P&amp;"華康中圓體,標準"‧</oddFooter>
  </headerFooter>
</worksheet>
</file>

<file path=xl/worksheets/sheet29.xml><?xml version="1.0" encoding="utf-8"?>
<worksheet xmlns="http://schemas.openxmlformats.org/spreadsheetml/2006/main" xmlns:r="http://schemas.openxmlformats.org/officeDocument/2006/relationships">
  <dimension ref="A1:AB27"/>
  <sheetViews>
    <sheetView showGridLines="0" zoomScale="120" zoomScaleNormal="120" zoomScalePageLayoutView="0" workbookViewId="0" topLeftCell="A1">
      <selection activeCell="A1" sqref="A1"/>
    </sheetView>
  </sheetViews>
  <sheetFormatPr defaultColWidth="9.00390625" defaultRowHeight="16.5"/>
  <cols>
    <col min="1" max="1" width="10.625" style="50" customWidth="1"/>
    <col min="2" max="2" width="6.625" style="50" customWidth="1"/>
    <col min="3" max="3" width="6.125" style="50" customWidth="1"/>
    <col min="4" max="4" width="7.125" style="50" customWidth="1"/>
    <col min="5" max="5" width="6.625" style="50" customWidth="1"/>
    <col min="6" max="6" width="6.125" style="50" customWidth="1"/>
    <col min="7" max="7" width="6.625" style="50" customWidth="1"/>
    <col min="8" max="8" width="6.125" style="50" customWidth="1"/>
    <col min="9" max="9" width="7.125" style="50" customWidth="1"/>
    <col min="10" max="10" width="6.625" style="50" customWidth="1"/>
    <col min="11" max="11" width="6.125" style="50" customWidth="1"/>
    <col min="12" max="13" width="5.125" style="50" customWidth="1"/>
    <col min="14" max="14" width="6.125" style="50" customWidth="1"/>
    <col min="15" max="15" width="4.375" style="50" customWidth="1"/>
    <col min="16" max="16" width="4.625" style="50" customWidth="1"/>
    <col min="17" max="18" width="5.125" style="50" customWidth="1"/>
    <col min="19" max="19" width="6.125" style="50" customWidth="1"/>
    <col min="20" max="20" width="4.375" style="50" customWidth="1"/>
    <col min="21" max="21" width="4.625" style="50" customWidth="1"/>
    <col min="22" max="23" width="5.125" style="50" customWidth="1"/>
    <col min="24" max="24" width="6.125" style="50" customWidth="1"/>
    <col min="25" max="25" width="4.375" style="50" customWidth="1"/>
    <col min="26" max="26" width="4.625" style="50" customWidth="1"/>
    <col min="27" max="16384" width="9.00390625" style="50" customWidth="1"/>
  </cols>
  <sheetData>
    <row r="1" spans="1:26" s="2" customFormat="1" ht="18" customHeight="1">
      <c r="A1" s="281" t="s">
        <v>526</v>
      </c>
      <c r="Z1" s="3" t="s">
        <v>44</v>
      </c>
    </row>
    <row r="2" spans="1:26" s="4" customFormat="1" ht="24.75" customHeight="1">
      <c r="A2" s="478" t="s">
        <v>1296</v>
      </c>
      <c r="B2" s="478"/>
      <c r="C2" s="478"/>
      <c r="D2" s="478"/>
      <c r="E2" s="478"/>
      <c r="F2" s="478"/>
      <c r="G2" s="478"/>
      <c r="H2" s="478"/>
      <c r="I2" s="478"/>
      <c r="J2" s="478"/>
      <c r="K2" s="478"/>
      <c r="L2" s="478" t="s">
        <v>469</v>
      </c>
      <c r="M2" s="478"/>
      <c r="N2" s="478"/>
      <c r="O2" s="478"/>
      <c r="P2" s="478"/>
      <c r="Q2" s="478"/>
      <c r="R2" s="478"/>
      <c r="S2" s="478"/>
      <c r="T2" s="478"/>
      <c r="U2" s="478"/>
      <c r="V2" s="478"/>
      <c r="W2" s="478"/>
      <c r="X2" s="478"/>
      <c r="Y2" s="478"/>
      <c r="Z2" s="478"/>
    </row>
    <row r="3" spans="11:26" s="2" customFormat="1" ht="15" customHeight="1" thickBot="1">
      <c r="K3" s="64" t="s">
        <v>1272</v>
      </c>
      <c r="Z3" s="64" t="s">
        <v>514</v>
      </c>
    </row>
    <row r="4" spans="1:26" s="2" customFormat="1" ht="18" customHeight="1">
      <c r="A4" s="636" t="s">
        <v>1281</v>
      </c>
      <c r="B4" s="438" t="s">
        <v>1297</v>
      </c>
      <c r="C4" s="438"/>
      <c r="D4" s="438"/>
      <c r="E4" s="438"/>
      <c r="F4" s="776"/>
      <c r="G4" s="775" t="s">
        <v>1298</v>
      </c>
      <c r="H4" s="438"/>
      <c r="I4" s="438"/>
      <c r="J4" s="438"/>
      <c r="K4" s="776"/>
      <c r="L4" s="438" t="s">
        <v>1299</v>
      </c>
      <c r="M4" s="438"/>
      <c r="N4" s="438"/>
      <c r="O4" s="438"/>
      <c r="P4" s="776"/>
      <c r="Q4" s="438" t="s">
        <v>1300</v>
      </c>
      <c r="R4" s="438"/>
      <c r="S4" s="438"/>
      <c r="T4" s="438"/>
      <c r="U4" s="776"/>
      <c r="V4" s="585" t="s">
        <v>1301</v>
      </c>
      <c r="W4" s="577"/>
      <c r="X4" s="577"/>
      <c r="Y4" s="577"/>
      <c r="Z4" s="577"/>
    </row>
    <row r="5" spans="1:26" s="2" customFormat="1" ht="18" customHeight="1">
      <c r="A5" s="617"/>
      <c r="B5" s="439" t="s">
        <v>25</v>
      </c>
      <c r="C5" s="439"/>
      <c r="D5" s="439"/>
      <c r="E5" s="439"/>
      <c r="F5" s="778"/>
      <c r="G5" s="779" t="s">
        <v>510</v>
      </c>
      <c r="H5" s="439"/>
      <c r="I5" s="439"/>
      <c r="J5" s="439"/>
      <c r="K5" s="778"/>
      <c r="L5" s="439" t="s">
        <v>26</v>
      </c>
      <c r="M5" s="439"/>
      <c r="N5" s="439"/>
      <c r="O5" s="439"/>
      <c r="P5" s="778"/>
      <c r="Q5" s="439" t="s">
        <v>27</v>
      </c>
      <c r="R5" s="439"/>
      <c r="S5" s="439"/>
      <c r="T5" s="439"/>
      <c r="U5" s="778"/>
      <c r="V5" s="543" t="s">
        <v>511</v>
      </c>
      <c r="W5" s="587"/>
      <c r="X5" s="587"/>
      <c r="Y5" s="587"/>
      <c r="Z5" s="587"/>
    </row>
    <row r="6" spans="1:26" s="2" customFormat="1" ht="37.5" customHeight="1">
      <c r="A6" s="530" t="s">
        <v>54</v>
      </c>
      <c r="B6" s="344" t="s">
        <v>1302</v>
      </c>
      <c r="C6" s="344" t="s">
        <v>1303</v>
      </c>
      <c r="D6" s="344" t="s">
        <v>1304</v>
      </c>
      <c r="E6" s="344" t="s">
        <v>1305</v>
      </c>
      <c r="F6" s="344" t="s">
        <v>1306</v>
      </c>
      <c r="G6" s="344" t="s">
        <v>1302</v>
      </c>
      <c r="H6" s="344" t="s">
        <v>1303</v>
      </c>
      <c r="I6" s="344" t="s">
        <v>1304</v>
      </c>
      <c r="J6" s="344" t="s">
        <v>1305</v>
      </c>
      <c r="K6" s="344" t="s">
        <v>1306</v>
      </c>
      <c r="L6" s="345" t="s">
        <v>1302</v>
      </c>
      <c r="M6" s="344" t="s">
        <v>1303</v>
      </c>
      <c r="N6" s="344" t="s">
        <v>1304</v>
      </c>
      <c r="O6" s="344" t="s">
        <v>1305</v>
      </c>
      <c r="P6" s="344" t="s">
        <v>1306</v>
      </c>
      <c r="Q6" s="344" t="s">
        <v>1302</v>
      </c>
      <c r="R6" s="344" t="s">
        <v>1303</v>
      </c>
      <c r="S6" s="344" t="s">
        <v>1304</v>
      </c>
      <c r="T6" s="344" t="s">
        <v>1305</v>
      </c>
      <c r="U6" s="344" t="s">
        <v>1306</v>
      </c>
      <c r="V6" s="344" t="s">
        <v>1302</v>
      </c>
      <c r="W6" s="344" t="s">
        <v>1303</v>
      </c>
      <c r="X6" s="344" t="s">
        <v>1304</v>
      </c>
      <c r="Y6" s="344" t="s">
        <v>1305</v>
      </c>
      <c r="Z6" s="427" t="s">
        <v>1306</v>
      </c>
    </row>
    <row r="7" spans="1:26" s="238" customFormat="1" ht="39" customHeight="1" thickBot="1">
      <c r="A7" s="531"/>
      <c r="B7" s="264" t="s">
        <v>462</v>
      </c>
      <c r="C7" s="264" t="s">
        <v>55</v>
      </c>
      <c r="D7" s="264" t="s">
        <v>1365</v>
      </c>
      <c r="E7" s="264" t="s">
        <v>463</v>
      </c>
      <c r="F7" s="264" t="s">
        <v>57</v>
      </c>
      <c r="G7" s="264" t="s">
        <v>462</v>
      </c>
      <c r="H7" s="264" t="s">
        <v>55</v>
      </c>
      <c r="I7" s="264" t="s">
        <v>1365</v>
      </c>
      <c r="J7" s="264" t="s">
        <v>463</v>
      </c>
      <c r="K7" s="264" t="s">
        <v>57</v>
      </c>
      <c r="L7" s="267" t="s">
        <v>462</v>
      </c>
      <c r="M7" s="264" t="s">
        <v>55</v>
      </c>
      <c r="N7" s="264" t="s">
        <v>1365</v>
      </c>
      <c r="O7" s="264" t="s">
        <v>463</v>
      </c>
      <c r="P7" s="264" t="s">
        <v>57</v>
      </c>
      <c r="Q7" s="264" t="s">
        <v>462</v>
      </c>
      <c r="R7" s="264" t="s">
        <v>55</v>
      </c>
      <c r="S7" s="264" t="s">
        <v>1365</v>
      </c>
      <c r="T7" s="264" t="s">
        <v>463</v>
      </c>
      <c r="U7" s="264" t="s">
        <v>57</v>
      </c>
      <c r="V7" s="264" t="s">
        <v>462</v>
      </c>
      <c r="W7" s="264" t="s">
        <v>55</v>
      </c>
      <c r="X7" s="264" t="s">
        <v>1365</v>
      </c>
      <c r="Y7" s="264" t="s">
        <v>463</v>
      </c>
      <c r="Z7" s="265" t="s">
        <v>57</v>
      </c>
    </row>
    <row r="8" spans="1:26" s="2" customFormat="1" ht="40.5" customHeight="1">
      <c r="A8" s="419" t="s">
        <v>1262</v>
      </c>
      <c r="B8" s="92">
        <v>12.8</v>
      </c>
      <c r="C8" s="92">
        <v>0.2</v>
      </c>
      <c r="D8" s="92" t="s">
        <v>58</v>
      </c>
      <c r="E8" s="92" t="s">
        <v>58</v>
      </c>
      <c r="F8" s="92">
        <v>5.1</v>
      </c>
      <c r="G8" s="92">
        <v>17.69</v>
      </c>
      <c r="H8" s="92">
        <v>0.2</v>
      </c>
      <c r="I8" s="92" t="s">
        <v>58</v>
      </c>
      <c r="J8" s="92" t="s">
        <v>58</v>
      </c>
      <c r="K8" s="92">
        <v>11.15</v>
      </c>
      <c r="L8" s="92">
        <v>4.77</v>
      </c>
      <c r="M8" s="92">
        <v>0.2</v>
      </c>
      <c r="N8" s="92" t="s">
        <v>58</v>
      </c>
      <c r="O8" s="92" t="s">
        <v>58</v>
      </c>
      <c r="P8" s="92">
        <v>11.7</v>
      </c>
      <c r="Q8" s="92">
        <v>4.03</v>
      </c>
      <c r="R8" s="92">
        <v>30.2</v>
      </c>
      <c r="S8" s="266" t="s">
        <v>58</v>
      </c>
      <c r="T8" s="92" t="s">
        <v>58</v>
      </c>
      <c r="U8" s="92">
        <v>3.6</v>
      </c>
      <c r="V8" s="92">
        <v>4.14</v>
      </c>
      <c r="W8" s="92">
        <v>1.2</v>
      </c>
      <c r="X8" s="266" t="s">
        <v>58</v>
      </c>
      <c r="Y8" s="92" t="s">
        <v>58</v>
      </c>
      <c r="Z8" s="92">
        <v>2.6</v>
      </c>
    </row>
    <row r="9" spans="1:26" s="2" customFormat="1" ht="40.5" customHeight="1">
      <c r="A9" s="419" t="s">
        <v>1263</v>
      </c>
      <c r="B9" s="92">
        <v>15.79</v>
      </c>
      <c r="C9" s="92">
        <v>0.71</v>
      </c>
      <c r="D9" s="92" t="s">
        <v>58</v>
      </c>
      <c r="E9" s="92" t="s">
        <v>58</v>
      </c>
      <c r="F9" s="92">
        <v>5.8</v>
      </c>
      <c r="G9" s="92">
        <v>17.73</v>
      </c>
      <c r="H9" s="92">
        <v>0.4</v>
      </c>
      <c r="I9" s="92" t="s">
        <v>58</v>
      </c>
      <c r="J9" s="92" t="s">
        <v>58</v>
      </c>
      <c r="K9" s="92">
        <v>9.87</v>
      </c>
      <c r="L9" s="92">
        <v>11.04</v>
      </c>
      <c r="M9" s="92" t="s">
        <v>58</v>
      </c>
      <c r="N9" s="92" t="s">
        <v>58</v>
      </c>
      <c r="O9" s="92" t="s">
        <v>58</v>
      </c>
      <c r="P9" s="92">
        <v>17.9</v>
      </c>
      <c r="Q9" s="92">
        <v>4.2</v>
      </c>
      <c r="R9" s="92">
        <v>23.2</v>
      </c>
      <c r="S9" s="266" t="s">
        <v>58</v>
      </c>
      <c r="T9" s="92" t="s">
        <v>58</v>
      </c>
      <c r="U9" s="92">
        <v>1.4</v>
      </c>
      <c r="V9" s="92">
        <v>5.15</v>
      </c>
      <c r="W9" s="92">
        <v>0.52</v>
      </c>
      <c r="X9" s="266" t="s">
        <v>58</v>
      </c>
      <c r="Y9" s="92" t="s">
        <v>58</v>
      </c>
      <c r="Z9" s="92">
        <v>0.4</v>
      </c>
    </row>
    <row r="10" spans="1:26" s="2" customFormat="1" ht="40.5" customHeight="1">
      <c r="A10" s="419" t="s">
        <v>1264</v>
      </c>
      <c r="B10" s="92">
        <v>18.14</v>
      </c>
      <c r="C10" s="92" t="s">
        <v>58</v>
      </c>
      <c r="D10" s="92" t="s">
        <v>58</v>
      </c>
      <c r="E10" s="92" t="s">
        <v>58</v>
      </c>
      <c r="F10" s="92">
        <v>3.5</v>
      </c>
      <c r="G10" s="92">
        <v>21.97</v>
      </c>
      <c r="H10" s="92">
        <v>1</v>
      </c>
      <c r="I10" s="92" t="s">
        <v>58</v>
      </c>
      <c r="J10" s="92" t="s">
        <v>58</v>
      </c>
      <c r="K10" s="92">
        <v>4.78</v>
      </c>
      <c r="L10" s="92">
        <v>11.97</v>
      </c>
      <c r="M10" s="92" t="s">
        <v>58</v>
      </c>
      <c r="N10" s="92" t="s">
        <v>58</v>
      </c>
      <c r="O10" s="92" t="s">
        <v>58</v>
      </c>
      <c r="P10" s="92">
        <v>7.83</v>
      </c>
      <c r="Q10" s="92">
        <v>3.3</v>
      </c>
      <c r="R10" s="92">
        <v>30</v>
      </c>
      <c r="S10" s="92">
        <v>4</v>
      </c>
      <c r="T10" s="92" t="s">
        <v>58</v>
      </c>
      <c r="U10" s="92">
        <v>1</v>
      </c>
      <c r="V10" s="92">
        <v>4.4</v>
      </c>
      <c r="W10" s="92" t="s">
        <v>58</v>
      </c>
      <c r="X10" s="92" t="s">
        <v>58</v>
      </c>
      <c r="Y10" s="92" t="s">
        <v>58</v>
      </c>
      <c r="Z10" s="92">
        <v>1</v>
      </c>
    </row>
    <row r="11" spans="1:26" s="2" customFormat="1" ht="40.5" customHeight="1">
      <c r="A11" s="419" t="s">
        <v>1265</v>
      </c>
      <c r="B11" s="92">
        <v>17.01</v>
      </c>
      <c r="C11" s="92" t="s">
        <v>58</v>
      </c>
      <c r="D11" s="92" t="s">
        <v>58</v>
      </c>
      <c r="E11" s="92" t="s">
        <v>58</v>
      </c>
      <c r="F11" s="92">
        <v>2.5</v>
      </c>
      <c r="G11" s="92">
        <v>13.95</v>
      </c>
      <c r="H11" s="92">
        <v>7</v>
      </c>
      <c r="I11" s="92" t="s">
        <v>58</v>
      </c>
      <c r="J11" s="92">
        <v>2</v>
      </c>
      <c r="K11" s="92">
        <v>8.7</v>
      </c>
      <c r="L11" s="92">
        <v>4.74</v>
      </c>
      <c r="M11" s="92" t="s">
        <v>58</v>
      </c>
      <c r="N11" s="92" t="s">
        <v>58</v>
      </c>
      <c r="O11" s="92" t="s">
        <v>58</v>
      </c>
      <c r="P11" s="92">
        <v>8.5</v>
      </c>
      <c r="Q11" s="92">
        <v>4</v>
      </c>
      <c r="R11" s="92">
        <v>32</v>
      </c>
      <c r="S11" s="92">
        <v>2</v>
      </c>
      <c r="T11" s="92" t="s">
        <v>58</v>
      </c>
      <c r="U11" s="92">
        <v>2</v>
      </c>
      <c r="V11" s="92">
        <v>4.48</v>
      </c>
      <c r="W11" s="92" t="s">
        <v>58</v>
      </c>
      <c r="X11" s="92" t="s">
        <v>58</v>
      </c>
      <c r="Y11" s="92" t="s">
        <v>58</v>
      </c>
      <c r="Z11" s="92" t="s">
        <v>58</v>
      </c>
    </row>
    <row r="12" spans="1:26" s="261" customFormat="1" ht="40.5" customHeight="1">
      <c r="A12" s="420" t="s">
        <v>1266</v>
      </c>
      <c r="B12" s="259">
        <v>18.57</v>
      </c>
      <c r="C12" s="92" t="s">
        <v>58</v>
      </c>
      <c r="D12" s="92" t="s">
        <v>58</v>
      </c>
      <c r="E12" s="92" t="s">
        <v>58</v>
      </c>
      <c r="F12" s="259">
        <v>6.5</v>
      </c>
      <c r="G12" s="259">
        <v>19.29</v>
      </c>
      <c r="H12" s="259">
        <v>4</v>
      </c>
      <c r="I12" s="259">
        <v>1</v>
      </c>
      <c r="J12" s="92" t="s">
        <v>58</v>
      </c>
      <c r="K12" s="259">
        <v>12.7</v>
      </c>
      <c r="L12" s="259">
        <v>10.18</v>
      </c>
      <c r="M12" s="92" t="s">
        <v>58</v>
      </c>
      <c r="N12" s="92" t="s">
        <v>58</v>
      </c>
      <c r="O12" s="92" t="s">
        <v>58</v>
      </c>
      <c r="P12" s="259">
        <v>22.5</v>
      </c>
      <c r="Q12" s="259">
        <v>2.7</v>
      </c>
      <c r="R12" s="259">
        <v>16</v>
      </c>
      <c r="S12" s="259">
        <v>4</v>
      </c>
      <c r="T12" s="92" t="s">
        <v>58</v>
      </c>
      <c r="U12" s="259">
        <v>1</v>
      </c>
      <c r="V12" s="259">
        <v>3.7</v>
      </c>
      <c r="W12" s="92" t="s">
        <v>58</v>
      </c>
      <c r="X12" s="92" t="s">
        <v>58</v>
      </c>
      <c r="Y12" s="92" t="s">
        <v>58</v>
      </c>
      <c r="Z12" s="92" t="s">
        <v>58</v>
      </c>
    </row>
    <row r="13" spans="1:26" s="2" customFormat="1" ht="40.5" customHeight="1">
      <c r="A13" s="278" t="s">
        <v>1267</v>
      </c>
      <c r="B13" s="258">
        <v>16.61</v>
      </c>
      <c r="C13" s="92" t="s">
        <v>58</v>
      </c>
      <c r="D13" s="92" t="s">
        <v>58</v>
      </c>
      <c r="E13" s="92" t="s">
        <v>58</v>
      </c>
      <c r="F13" s="92">
        <v>5.5</v>
      </c>
      <c r="G13" s="92">
        <v>17.94</v>
      </c>
      <c r="H13" s="92">
        <v>3</v>
      </c>
      <c r="I13" s="92" t="s">
        <v>58</v>
      </c>
      <c r="J13" s="92" t="s">
        <v>58</v>
      </c>
      <c r="K13" s="92">
        <v>10.5</v>
      </c>
      <c r="L13" s="92">
        <v>12.79</v>
      </c>
      <c r="M13" s="92" t="s">
        <v>58</v>
      </c>
      <c r="N13" s="92" t="s">
        <v>58</v>
      </c>
      <c r="O13" s="92" t="s">
        <v>58</v>
      </c>
      <c r="P13" s="92">
        <v>22.5</v>
      </c>
      <c r="Q13" s="92">
        <v>5.35</v>
      </c>
      <c r="R13" s="92" t="s">
        <v>466</v>
      </c>
      <c r="S13" s="92">
        <v>28</v>
      </c>
      <c r="T13" s="92">
        <v>4</v>
      </c>
      <c r="U13" s="92">
        <v>1</v>
      </c>
      <c r="V13" s="92">
        <v>2.97</v>
      </c>
      <c r="W13" s="92" t="s">
        <v>58</v>
      </c>
      <c r="X13" s="92" t="s">
        <v>58</v>
      </c>
      <c r="Y13" s="92" t="s">
        <v>58</v>
      </c>
      <c r="Z13" s="92" t="s">
        <v>58</v>
      </c>
    </row>
    <row r="14" spans="1:26" s="2" customFormat="1" ht="40.5" customHeight="1">
      <c r="A14" s="278" t="s">
        <v>1268</v>
      </c>
      <c r="B14" s="258">
        <v>22.98</v>
      </c>
      <c r="C14" s="92" t="s">
        <v>58</v>
      </c>
      <c r="D14" s="92" t="s">
        <v>58</v>
      </c>
      <c r="E14" s="92" t="s">
        <v>58</v>
      </c>
      <c r="F14" s="92">
        <v>9.2</v>
      </c>
      <c r="G14" s="92">
        <v>20.11</v>
      </c>
      <c r="H14" s="92">
        <v>6</v>
      </c>
      <c r="I14" s="92" t="s">
        <v>58</v>
      </c>
      <c r="J14" s="92" t="s">
        <v>58</v>
      </c>
      <c r="K14" s="92">
        <v>17.1</v>
      </c>
      <c r="L14" s="92">
        <v>9.87</v>
      </c>
      <c r="M14" s="92">
        <v>1</v>
      </c>
      <c r="N14" s="92" t="s">
        <v>58</v>
      </c>
      <c r="O14" s="92" t="s">
        <v>58</v>
      </c>
      <c r="P14" s="92">
        <v>17</v>
      </c>
      <c r="Q14" s="92">
        <v>8.5</v>
      </c>
      <c r="R14" s="92">
        <v>80</v>
      </c>
      <c r="S14" s="259">
        <v>6</v>
      </c>
      <c r="T14" s="92" t="s">
        <v>58</v>
      </c>
      <c r="U14" s="259">
        <v>16</v>
      </c>
      <c r="V14" s="259">
        <v>2.4</v>
      </c>
      <c r="W14" s="92" t="s">
        <v>58</v>
      </c>
      <c r="X14" s="92" t="s">
        <v>58</v>
      </c>
      <c r="Y14" s="92" t="s">
        <v>58</v>
      </c>
      <c r="Z14" s="92">
        <v>1</v>
      </c>
    </row>
    <row r="15" spans="1:26" s="2" customFormat="1" ht="40.5" customHeight="1">
      <c r="A15" s="420" t="s">
        <v>1269</v>
      </c>
      <c r="B15" s="92">
        <v>25.54</v>
      </c>
      <c r="C15" s="259">
        <v>5</v>
      </c>
      <c r="D15" s="259">
        <v>1</v>
      </c>
      <c r="E15" s="92" t="s">
        <v>58</v>
      </c>
      <c r="F15" s="92">
        <v>23.63</v>
      </c>
      <c r="G15" s="92">
        <v>29.11</v>
      </c>
      <c r="H15" s="92">
        <v>2</v>
      </c>
      <c r="I15" s="259">
        <v>2</v>
      </c>
      <c r="J15" s="92" t="s">
        <v>58</v>
      </c>
      <c r="K15" s="92">
        <v>28.4</v>
      </c>
      <c r="L15" s="92">
        <v>14.84</v>
      </c>
      <c r="M15" s="92">
        <v>2</v>
      </c>
      <c r="N15" s="92" t="s">
        <v>58</v>
      </c>
      <c r="O15" s="92" t="s">
        <v>58</v>
      </c>
      <c r="P15" s="92">
        <v>35.5</v>
      </c>
      <c r="Q15" s="92">
        <v>18.17</v>
      </c>
      <c r="R15" s="92">
        <v>61</v>
      </c>
      <c r="S15" s="259">
        <v>4</v>
      </c>
      <c r="T15" s="92" t="s">
        <v>58</v>
      </c>
      <c r="U15" s="259">
        <v>30.5</v>
      </c>
      <c r="V15" s="259">
        <v>8.03</v>
      </c>
      <c r="W15" s="259">
        <v>5</v>
      </c>
      <c r="X15" s="92" t="s">
        <v>58</v>
      </c>
      <c r="Y15" s="92" t="s">
        <v>58</v>
      </c>
      <c r="Z15" s="92">
        <v>5</v>
      </c>
    </row>
    <row r="16" spans="1:26" s="2" customFormat="1" ht="40.5" customHeight="1">
      <c r="A16" s="420" t="s">
        <v>1270</v>
      </c>
      <c r="B16" s="92">
        <v>26.63</v>
      </c>
      <c r="C16" s="259">
        <v>2.2</v>
      </c>
      <c r="D16" s="259">
        <v>1</v>
      </c>
      <c r="E16" s="259">
        <v>1</v>
      </c>
      <c r="F16" s="92">
        <v>12.39</v>
      </c>
      <c r="G16" s="92">
        <v>39.8</v>
      </c>
      <c r="H16" s="92">
        <v>7</v>
      </c>
      <c r="I16" s="259">
        <v>3</v>
      </c>
      <c r="J16" s="92" t="s">
        <v>58</v>
      </c>
      <c r="K16" s="92">
        <v>23.16</v>
      </c>
      <c r="L16" s="92">
        <v>10.88</v>
      </c>
      <c r="M16" s="92" t="s">
        <v>58</v>
      </c>
      <c r="N16" s="92">
        <v>1</v>
      </c>
      <c r="O16" s="92" t="s">
        <v>58</v>
      </c>
      <c r="P16" s="92">
        <v>23.14</v>
      </c>
      <c r="Q16" s="92">
        <v>14.03</v>
      </c>
      <c r="R16" s="92">
        <v>45.28</v>
      </c>
      <c r="S16" s="259">
        <v>13.5</v>
      </c>
      <c r="T16" s="92" t="s">
        <v>58</v>
      </c>
      <c r="U16" s="259">
        <v>9</v>
      </c>
      <c r="V16" s="259">
        <v>6.1</v>
      </c>
      <c r="W16" s="259">
        <v>4.2</v>
      </c>
      <c r="X16" s="92" t="s">
        <v>58</v>
      </c>
      <c r="Y16" s="92">
        <v>2</v>
      </c>
      <c r="Z16" s="92">
        <v>3</v>
      </c>
    </row>
    <row r="17" spans="1:26" s="261" customFormat="1" ht="40.5" customHeight="1" thickBot="1">
      <c r="A17" s="421" t="s">
        <v>1271</v>
      </c>
      <c r="B17" s="260">
        <v>32.11</v>
      </c>
      <c r="C17" s="260">
        <v>3.11</v>
      </c>
      <c r="D17" s="260">
        <v>4.44</v>
      </c>
      <c r="E17" s="260" t="s">
        <v>465</v>
      </c>
      <c r="F17" s="260">
        <v>12.45</v>
      </c>
      <c r="G17" s="260">
        <v>34.73</v>
      </c>
      <c r="H17" s="260">
        <v>3.15</v>
      </c>
      <c r="I17" s="260">
        <v>5.04</v>
      </c>
      <c r="J17" s="260" t="s">
        <v>465</v>
      </c>
      <c r="K17" s="260">
        <v>27.67</v>
      </c>
      <c r="L17" s="260">
        <v>14.11</v>
      </c>
      <c r="M17" s="260">
        <v>0.11</v>
      </c>
      <c r="N17" s="260">
        <v>0.44</v>
      </c>
      <c r="O17" s="260" t="s">
        <v>465</v>
      </c>
      <c r="P17" s="260">
        <v>23.35</v>
      </c>
      <c r="Q17" s="260">
        <v>29.64</v>
      </c>
      <c r="R17" s="262">
        <v>38.11</v>
      </c>
      <c r="S17" s="260">
        <v>6.44</v>
      </c>
      <c r="T17" s="260">
        <v>3</v>
      </c>
      <c r="U17" s="260">
        <v>26.41</v>
      </c>
      <c r="V17" s="260">
        <v>6.18</v>
      </c>
      <c r="W17" s="260">
        <v>6.11</v>
      </c>
      <c r="X17" s="212">
        <v>0.44</v>
      </c>
      <c r="Y17" s="260" t="s">
        <v>465</v>
      </c>
      <c r="Z17" s="212">
        <v>1.61</v>
      </c>
    </row>
    <row r="18" spans="1:28" s="5" customFormat="1" ht="15" customHeight="1">
      <c r="A18" s="425"/>
      <c r="AA18" s="2"/>
      <c r="AB18" s="2"/>
    </row>
    <row r="19" spans="1:28" s="5" customFormat="1" ht="15" customHeight="1">
      <c r="A19" s="426"/>
      <c r="AA19" s="2"/>
      <c r="AB19" s="2"/>
    </row>
    <row r="20" spans="1:28" ht="13.5">
      <c r="A20" s="426"/>
      <c r="B20" s="5"/>
      <c r="C20" s="5"/>
      <c r="D20" s="5"/>
      <c r="E20" s="5"/>
      <c r="F20" s="5"/>
      <c r="G20" s="5"/>
      <c r="H20" s="5"/>
      <c r="I20" s="5"/>
      <c r="J20" s="5"/>
      <c r="K20" s="5"/>
      <c r="L20" s="5"/>
      <c r="M20" s="5"/>
      <c r="N20" s="5"/>
      <c r="O20" s="5"/>
      <c r="P20" s="5"/>
      <c r="Q20" s="5"/>
      <c r="R20" s="5"/>
      <c r="S20" s="5"/>
      <c r="T20" s="5"/>
      <c r="U20" s="5"/>
      <c r="V20" s="5"/>
      <c r="W20" s="5"/>
      <c r="X20" s="5"/>
      <c r="Y20" s="5"/>
      <c r="Z20" s="5"/>
      <c r="AA20" s="2"/>
      <c r="AB20" s="2"/>
    </row>
    <row r="21" spans="1:28" ht="13.5">
      <c r="A21" s="426"/>
      <c r="B21" s="5"/>
      <c r="C21" s="5"/>
      <c r="D21" s="5"/>
      <c r="E21" s="5"/>
      <c r="F21" s="5"/>
      <c r="G21" s="5"/>
      <c r="H21" s="5"/>
      <c r="I21" s="5"/>
      <c r="J21" s="5"/>
      <c r="K21" s="5"/>
      <c r="L21" s="5"/>
      <c r="M21" s="5"/>
      <c r="N21" s="5"/>
      <c r="O21" s="5"/>
      <c r="P21" s="5"/>
      <c r="Q21" s="5"/>
      <c r="R21" s="5"/>
      <c r="S21" s="5"/>
      <c r="T21" s="5"/>
      <c r="U21" s="5"/>
      <c r="V21" s="5"/>
      <c r="W21" s="5"/>
      <c r="X21" s="5"/>
      <c r="Y21" s="5"/>
      <c r="Z21" s="5"/>
      <c r="AA21" s="2"/>
      <c r="AB21" s="2"/>
    </row>
    <row r="22" spans="1:28" ht="13.5">
      <c r="A22" s="5"/>
      <c r="B22" s="5"/>
      <c r="C22" s="5"/>
      <c r="D22" s="5"/>
      <c r="E22" s="5"/>
      <c r="F22" s="5"/>
      <c r="G22" s="5"/>
      <c r="H22" s="5"/>
      <c r="I22" s="5"/>
      <c r="J22" s="5"/>
      <c r="K22" s="5"/>
      <c r="L22" s="5"/>
      <c r="M22" s="5"/>
      <c r="N22" s="5"/>
      <c r="O22" s="5"/>
      <c r="P22" s="5"/>
      <c r="Q22" s="5"/>
      <c r="R22" s="5"/>
      <c r="S22" s="5"/>
      <c r="T22" s="5"/>
      <c r="U22" s="5"/>
      <c r="V22" s="5"/>
      <c r="W22" s="5"/>
      <c r="X22" s="5"/>
      <c r="Y22" s="5"/>
      <c r="Z22" s="5"/>
      <c r="AA22" s="2"/>
      <c r="AB22" s="2"/>
    </row>
    <row r="23" spans="1:28" ht="13.5">
      <c r="A23" s="5"/>
      <c r="B23" s="5"/>
      <c r="C23" s="5"/>
      <c r="D23" s="5"/>
      <c r="E23" s="5"/>
      <c r="F23" s="5"/>
      <c r="G23" s="5"/>
      <c r="H23" s="5"/>
      <c r="I23" s="5"/>
      <c r="J23" s="5"/>
      <c r="K23" s="5"/>
      <c r="L23" s="5"/>
      <c r="M23" s="5"/>
      <c r="N23" s="5"/>
      <c r="O23" s="5"/>
      <c r="P23" s="5"/>
      <c r="Q23" s="5"/>
      <c r="R23" s="5"/>
      <c r="S23" s="5"/>
      <c r="T23" s="5"/>
      <c r="U23" s="5"/>
      <c r="V23" s="5"/>
      <c r="W23" s="5"/>
      <c r="X23" s="5"/>
      <c r="Y23" s="5"/>
      <c r="Z23" s="5"/>
      <c r="AA23" s="2"/>
      <c r="AB23" s="2"/>
    </row>
    <row r="24" spans="1:28" ht="13.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row>
    <row r="25" spans="1:28" ht="13.5">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row>
    <row r="26" spans="1:28" ht="13.5">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row>
    <row r="27" spans="1:28" ht="13.5">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row>
  </sheetData>
  <sheetProtection/>
  <mergeCells count="14">
    <mergeCell ref="A6:A7"/>
    <mergeCell ref="B4:F4"/>
    <mergeCell ref="G4:K4"/>
    <mergeCell ref="L4:P4"/>
    <mergeCell ref="Q4:U4"/>
    <mergeCell ref="V4:Z4"/>
    <mergeCell ref="A2:K2"/>
    <mergeCell ref="L2:Z2"/>
    <mergeCell ref="A4:A5"/>
    <mergeCell ref="B5:F5"/>
    <mergeCell ref="G5:K5"/>
    <mergeCell ref="L5:P5"/>
    <mergeCell ref="Q5:U5"/>
    <mergeCell ref="V5:Z5"/>
  </mergeCells>
  <printOptions horizontalCentered="1"/>
  <pageMargins left="1.141732283464567" right="1.141732283464567" top="1.5748031496062993" bottom="1.5748031496062993" header="0.5118110236220472" footer="0.9055118110236221"/>
  <pageSetup firstPageNumber="392" useFirstPageNumber="1" horizontalDpi="600" verticalDpi="600" orientation="portrait" paperSize="9" r:id="rId1"/>
  <headerFooter alignWithMargins="0">
    <oddFooter>&amp;C&amp;"華康中圓體,標準"&amp;11‧&amp;"Times New Roman,標準"&amp;P&amp;"華康中圓體,標準"‧</oddFooter>
  </headerFooter>
</worksheet>
</file>

<file path=xl/worksheets/sheet3.xml><?xml version="1.0" encoding="utf-8"?>
<worksheet xmlns="http://schemas.openxmlformats.org/spreadsheetml/2006/main" xmlns:r="http://schemas.openxmlformats.org/officeDocument/2006/relationships">
  <dimension ref="A1:D27"/>
  <sheetViews>
    <sheetView showGridLines="0" zoomScale="120" zoomScaleNormal="120" zoomScalePageLayoutView="0" workbookViewId="0" topLeftCell="A1">
      <selection activeCell="A1" sqref="A1"/>
    </sheetView>
  </sheetViews>
  <sheetFormatPr defaultColWidth="9.00390625" defaultRowHeight="16.5"/>
  <cols>
    <col min="1" max="2" width="12.625" style="119" customWidth="1"/>
    <col min="3" max="4" width="24.625" style="119" customWidth="1"/>
    <col min="5" max="16384" width="9.00390625" style="119" customWidth="1"/>
  </cols>
  <sheetData>
    <row r="1" spans="3:4" s="121" customFormat="1" ht="18" customHeight="1">
      <c r="C1" s="139"/>
      <c r="D1" s="141" t="s">
        <v>91</v>
      </c>
    </row>
    <row r="2" spans="1:4" ht="24.75" customHeight="1">
      <c r="A2" s="446" t="s">
        <v>615</v>
      </c>
      <c r="B2" s="446"/>
      <c r="C2" s="446"/>
      <c r="D2" s="446"/>
    </row>
    <row r="3" spans="1:4" ht="19.5" customHeight="1">
      <c r="A3" s="446" t="s">
        <v>269</v>
      </c>
      <c r="B3" s="446"/>
      <c r="C3" s="446"/>
      <c r="D3" s="446"/>
    </row>
    <row r="4" spans="2:4" s="121" customFormat="1" ht="13.5" customHeight="1">
      <c r="B4" s="180"/>
      <c r="C4" s="180"/>
      <c r="D4" s="301" t="s">
        <v>593</v>
      </c>
    </row>
    <row r="5" spans="2:4" s="121" customFormat="1" ht="13.5" customHeight="1" thickBot="1">
      <c r="B5" s="180"/>
      <c r="C5" s="180"/>
      <c r="D5" s="144" t="s">
        <v>92</v>
      </c>
    </row>
    <row r="6" spans="1:4" s="121" customFormat="1" ht="18" customHeight="1">
      <c r="A6" s="451" t="s">
        <v>594</v>
      </c>
      <c r="B6" s="452"/>
      <c r="C6" s="455" t="s">
        <v>595</v>
      </c>
      <c r="D6" s="456"/>
    </row>
    <row r="7" spans="1:4" s="121" customFormat="1" ht="18" customHeight="1">
      <c r="A7" s="453"/>
      <c r="B7" s="454"/>
      <c r="C7" s="457" t="s">
        <v>93</v>
      </c>
      <c r="D7" s="458"/>
    </row>
    <row r="8" spans="1:4" s="121" customFormat="1" ht="18" customHeight="1">
      <c r="A8" s="447" t="s">
        <v>413</v>
      </c>
      <c r="B8" s="448"/>
      <c r="C8" s="302" t="s">
        <v>596</v>
      </c>
      <c r="D8" s="302" t="s">
        <v>597</v>
      </c>
    </row>
    <row r="9" spans="1:4" s="121" customFormat="1" ht="18" customHeight="1" thickBot="1">
      <c r="A9" s="449"/>
      <c r="B9" s="450"/>
      <c r="C9" s="122" t="s">
        <v>67</v>
      </c>
      <c r="D9" s="122" t="s">
        <v>68</v>
      </c>
    </row>
    <row r="10" spans="1:4" s="121" customFormat="1" ht="27.75" customHeight="1">
      <c r="A10" s="303" t="s">
        <v>598</v>
      </c>
      <c r="B10" s="145" t="s">
        <v>75</v>
      </c>
      <c r="C10" s="125" t="s">
        <v>74</v>
      </c>
      <c r="D10" s="126" t="s">
        <v>74</v>
      </c>
    </row>
    <row r="11" spans="1:4" s="121" customFormat="1" ht="27.75" customHeight="1">
      <c r="A11" s="303" t="s">
        <v>599</v>
      </c>
      <c r="B11" s="145" t="s">
        <v>76</v>
      </c>
      <c r="C11" s="125" t="s">
        <v>74</v>
      </c>
      <c r="D11" s="126" t="s">
        <v>74</v>
      </c>
    </row>
    <row r="12" spans="1:4" s="121" customFormat="1" ht="27.75" customHeight="1">
      <c r="A12" s="303" t="s">
        <v>600</v>
      </c>
      <c r="B12" s="145" t="s">
        <v>61</v>
      </c>
      <c r="C12" s="125">
        <v>1</v>
      </c>
      <c r="D12" s="126">
        <v>0</v>
      </c>
    </row>
    <row r="13" spans="1:4" s="121" customFormat="1" ht="27.75" customHeight="1">
      <c r="A13" s="303" t="s">
        <v>601</v>
      </c>
      <c r="B13" s="145" t="s">
        <v>62</v>
      </c>
      <c r="C13" s="125">
        <v>1</v>
      </c>
      <c r="D13" s="126">
        <v>0</v>
      </c>
    </row>
    <row r="14" spans="1:4" s="121" customFormat="1" ht="27.75" customHeight="1">
      <c r="A14" s="303" t="s">
        <v>602</v>
      </c>
      <c r="B14" s="145" t="s">
        <v>63</v>
      </c>
      <c r="C14" s="125">
        <v>1</v>
      </c>
      <c r="D14" s="126">
        <v>0</v>
      </c>
    </row>
    <row r="15" spans="1:4" s="121" customFormat="1" ht="27.75" customHeight="1">
      <c r="A15" s="303" t="s">
        <v>603</v>
      </c>
      <c r="B15" s="146" t="s">
        <v>77</v>
      </c>
      <c r="C15" s="125">
        <v>1</v>
      </c>
      <c r="D15" s="126">
        <v>0</v>
      </c>
    </row>
    <row r="16" spans="1:4" s="121" customFormat="1" ht="27.75" customHeight="1">
      <c r="A16" s="303" t="s">
        <v>604</v>
      </c>
      <c r="B16" s="147" t="s">
        <v>78</v>
      </c>
      <c r="C16" s="125">
        <v>1</v>
      </c>
      <c r="D16" s="126">
        <v>0</v>
      </c>
    </row>
    <row r="17" spans="1:4" s="121" customFormat="1" ht="27.75" customHeight="1">
      <c r="A17" s="303" t="s">
        <v>605</v>
      </c>
      <c r="B17" s="145" t="s">
        <v>64</v>
      </c>
      <c r="C17" s="125">
        <v>1</v>
      </c>
      <c r="D17" s="126">
        <v>0</v>
      </c>
    </row>
    <row r="18" spans="1:4" s="121" customFormat="1" ht="27.75" customHeight="1">
      <c r="A18" s="303" t="s">
        <v>606</v>
      </c>
      <c r="B18" s="145" t="s">
        <v>120</v>
      </c>
      <c r="C18" s="220">
        <f>SUM(C19:C24)</f>
        <v>0</v>
      </c>
      <c r="D18" s="126">
        <f>SUM(D19:D24)</f>
        <v>0</v>
      </c>
    </row>
    <row r="19" spans="1:4" s="121" customFormat="1" ht="27.75" customHeight="1">
      <c r="A19" s="303" t="s">
        <v>607</v>
      </c>
      <c r="B19" s="145" t="s">
        <v>148</v>
      </c>
      <c r="C19" s="220">
        <f>SUM(C20:C25)</f>
        <v>0</v>
      </c>
      <c r="D19" s="126">
        <f>SUM(D20:D25)</f>
        <v>0</v>
      </c>
    </row>
    <row r="20" spans="1:4" s="121" customFormat="1" ht="27.75" customHeight="1">
      <c r="A20" s="303" t="s">
        <v>608</v>
      </c>
      <c r="B20" s="145" t="s">
        <v>95</v>
      </c>
      <c r="C20" s="220">
        <v>0</v>
      </c>
      <c r="D20" s="127">
        <v>0</v>
      </c>
    </row>
    <row r="21" spans="1:4" s="121" customFormat="1" ht="27.75" customHeight="1">
      <c r="A21" s="303" t="s">
        <v>609</v>
      </c>
      <c r="B21" s="145" t="s">
        <v>65</v>
      </c>
      <c r="C21" s="220">
        <v>0</v>
      </c>
      <c r="D21" s="127">
        <v>0</v>
      </c>
    </row>
    <row r="22" spans="1:4" s="121" customFormat="1" ht="27.75" customHeight="1">
      <c r="A22" s="303" t="s">
        <v>610</v>
      </c>
      <c r="B22" s="146" t="s">
        <v>96</v>
      </c>
      <c r="C22" s="220">
        <v>0</v>
      </c>
      <c r="D22" s="127">
        <v>0</v>
      </c>
    </row>
    <row r="23" spans="1:4" s="121" customFormat="1" ht="27.75" customHeight="1">
      <c r="A23" s="303" t="s">
        <v>611</v>
      </c>
      <c r="B23" s="146" t="s">
        <v>97</v>
      </c>
      <c r="C23" s="220">
        <v>0</v>
      </c>
      <c r="D23" s="127">
        <v>0</v>
      </c>
    </row>
    <row r="24" spans="1:4" s="121" customFormat="1" ht="27.75" customHeight="1">
      <c r="A24" s="303" t="s">
        <v>612</v>
      </c>
      <c r="B24" s="146" t="s">
        <v>98</v>
      </c>
      <c r="C24" s="220">
        <v>0</v>
      </c>
      <c r="D24" s="127">
        <v>0</v>
      </c>
    </row>
    <row r="25" spans="1:4" s="121" customFormat="1" ht="27.75" customHeight="1" thickBot="1">
      <c r="A25" s="304" t="s">
        <v>613</v>
      </c>
      <c r="B25" s="148" t="s">
        <v>99</v>
      </c>
      <c r="C25" s="221">
        <v>0</v>
      </c>
      <c r="D25" s="222">
        <v>0</v>
      </c>
    </row>
    <row r="26" spans="1:4" s="149" customFormat="1" ht="15" customHeight="1">
      <c r="A26" s="305" t="s">
        <v>614</v>
      </c>
      <c r="C26" s="150"/>
      <c r="D26" s="150"/>
    </row>
    <row r="27" s="121" customFormat="1" ht="15" customHeight="1">
      <c r="A27" s="150" t="s">
        <v>127</v>
      </c>
    </row>
  </sheetData>
  <sheetProtection/>
  <mergeCells count="6">
    <mergeCell ref="A3:D3"/>
    <mergeCell ref="A2:D2"/>
    <mergeCell ref="A8:B9"/>
    <mergeCell ref="A6:B7"/>
    <mergeCell ref="C6:D6"/>
    <mergeCell ref="C7:D7"/>
  </mergeCells>
  <printOptions horizontalCentered="1"/>
  <pageMargins left="1.1811023622047245" right="1.1811023622047245" top="1.5748031496062993" bottom="1.5748031496062993" header="0.5118110236220472" footer="0.9055118110236221"/>
  <pageSetup firstPageNumber="343" useFirstPageNumber="1" horizontalDpi="600" verticalDpi="600" orientation="portrait" paperSize="9" r:id="rId1"/>
  <headerFooter alignWithMargins="0">
    <oddFooter>&amp;C&amp;"華康中圓體,標準"&amp;11‧&amp;"Times New Roman,標準"&amp;P&amp;"華康中圓體,標準"‧</oddFooter>
  </headerFooter>
</worksheet>
</file>

<file path=xl/worksheets/sheet30.xml><?xml version="1.0" encoding="utf-8"?>
<worksheet xmlns="http://schemas.openxmlformats.org/spreadsheetml/2006/main" xmlns:r="http://schemas.openxmlformats.org/officeDocument/2006/relationships">
  <dimension ref="A1:U28"/>
  <sheetViews>
    <sheetView showGridLines="0" zoomScale="120" zoomScaleNormal="120" zoomScalePageLayoutView="0" workbookViewId="0" topLeftCell="A1">
      <selection activeCell="A1" sqref="A1"/>
    </sheetView>
  </sheetViews>
  <sheetFormatPr defaultColWidth="9.00390625" defaultRowHeight="16.5"/>
  <cols>
    <col min="1" max="1" width="10.625" style="50" customWidth="1"/>
    <col min="2" max="2" width="11.625" style="50" customWidth="1"/>
    <col min="3" max="6" width="8.625" style="50" customWidth="1"/>
    <col min="7" max="14" width="9.125" style="50" customWidth="1"/>
    <col min="15" max="15" width="11.875" style="50" customWidth="1"/>
    <col min="16" max="16" width="8.375" style="50" customWidth="1"/>
    <col min="17" max="16384" width="9.00390625" style="50" customWidth="1"/>
  </cols>
  <sheetData>
    <row r="1" spans="1:16" s="2" customFormat="1" ht="18" customHeight="1">
      <c r="A1" s="281" t="s">
        <v>526</v>
      </c>
      <c r="P1" s="3" t="s">
        <v>44</v>
      </c>
    </row>
    <row r="2" spans="1:16" s="4" customFormat="1" ht="24.75" customHeight="1">
      <c r="A2" s="478" t="s">
        <v>1326</v>
      </c>
      <c r="B2" s="478"/>
      <c r="C2" s="478"/>
      <c r="D2" s="478"/>
      <c r="E2" s="478"/>
      <c r="F2" s="478"/>
      <c r="G2" s="478"/>
      <c r="H2" s="478"/>
      <c r="I2" s="478" t="s">
        <v>470</v>
      </c>
      <c r="J2" s="478"/>
      <c r="K2" s="478"/>
      <c r="L2" s="478"/>
      <c r="M2" s="478"/>
      <c r="N2" s="478"/>
      <c r="O2" s="478"/>
      <c r="P2" s="478"/>
    </row>
    <row r="3" s="5" customFormat="1" ht="15" customHeight="1" thickBot="1">
      <c r="K3" s="64"/>
    </row>
    <row r="4" spans="1:17" s="2" customFormat="1" ht="21.75" customHeight="1">
      <c r="A4" s="636" t="s">
        <v>1308</v>
      </c>
      <c r="B4" s="782" t="s">
        <v>1309</v>
      </c>
      <c r="C4" s="787" t="s">
        <v>1327</v>
      </c>
      <c r="D4" s="788"/>
      <c r="E4" s="788"/>
      <c r="F4" s="788"/>
      <c r="G4" s="788"/>
      <c r="H4" s="788"/>
      <c r="I4" s="788" t="s">
        <v>483</v>
      </c>
      <c r="J4" s="788"/>
      <c r="K4" s="788"/>
      <c r="L4" s="788"/>
      <c r="M4" s="788"/>
      <c r="N4" s="788"/>
      <c r="O4" s="788"/>
      <c r="P4" s="788"/>
      <c r="Q4" s="14"/>
    </row>
    <row r="5" spans="1:17" s="2" customFormat="1" ht="21.75" customHeight="1">
      <c r="A5" s="617"/>
      <c r="B5" s="783"/>
      <c r="C5" s="780" t="s">
        <v>1310</v>
      </c>
      <c r="D5" s="780"/>
      <c r="E5" s="780"/>
      <c r="F5" s="786"/>
      <c r="G5" s="781" t="s">
        <v>1311</v>
      </c>
      <c r="H5" s="780"/>
      <c r="I5" s="780" t="s">
        <v>482</v>
      </c>
      <c r="J5" s="780"/>
      <c r="K5" s="780"/>
      <c r="L5" s="780"/>
      <c r="M5" s="780"/>
      <c r="N5" s="780"/>
      <c r="O5" s="780"/>
      <c r="P5" s="780"/>
      <c r="Q5" s="14"/>
    </row>
    <row r="6" spans="1:17" s="2" customFormat="1" ht="21.75" customHeight="1">
      <c r="A6" s="530" t="s">
        <v>6</v>
      </c>
      <c r="B6" s="784" t="s">
        <v>1307</v>
      </c>
      <c r="C6" s="439" t="s">
        <v>472</v>
      </c>
      <c r="D6" s="439"/>
      <c r="E6" s="439"/>
      <c r="F6" s="778"/>
      <c r="G6" s="779"/>
      <c r="H6" s="439"/>
      <c r="I6" s="439"/>
      <c r="J6" s="439"/>
      <c r="K6" s="439"/>
      <c r="L6" s="439"/>
      <c r="M6" s="439"/>
      <c r="N6" s="439"/>
      <c r="O6" s="439"/>
      <c r="P6" s="439"/>
      <c r="Q6" s="14"/>
    </row>
    <row r="7" spans="1:17" s="2" customFormat="1" ht="21.75" customHeight="1">
      <c r="A7" s="530"/>
      <c r="B7" s="783"/>
      <c r="C7" s="329" t="s">
        <v>1312</v>
      </c>
      <c r="D7" s="328" t="s">
        <v>1313</v>
      </c>
      <c r="E7" s="328" t="s">
        <v>1314</v>
      </c>
      <c r="F7" s="328" t="s">
        <v>1315</v>
      </c>
      <c r="G7" s="328" t="s">
        <v>1316</v>
      </c>
      <c r="H7" s="328" t="s">
        <v>1317</v>
      </c>
      <c r="I7" s="329" t="s">
        <v>1318</v>
      </c>
      <c r="J7" s="328" t="s">
        <v>1319</v>
      </c>
      <c r="K7" s="328" t="s">
        <v>1320</v>
      </c>
      <c r="L7" s="329" t="s">
        <v>1321</v>
      </c>
      <c r="M7" s="328" t="s">
        <v>1322</v>
      </c>
      <c r="N7" s="328" t="s">
        <v>1323</v>
      </c>
      <c r="O7" s="328" t="s">
        <v>1324</v>
      </c>
      <c r="P7" s="340" t="s">
        <v>1325</v>
      </c>
      <c r="Q7" s="14"/>
    </row>
    <row r="8" spans="1:17" s="238" customFormat="1" ht="21.75" customHeight="1" thickBot="1">
      <c r="A8" s="531"/>
      <c r="B8" s="785"/>
      <c r="C8" s="67" t="s">
        <v>21</v>
      </c>
      <c r="D8" s="68" t="s">
        <v>188</v>
      </c>
      <c r="E8" s="68" t="s">
        <v>189</v>
      </c>
      <c r="F8" s="68" t="s">
        <v>471</v>
      </c>
      <c r="G8" s="68" t="s">
        <v>473</v>
      </c>
      <c r="H8" s="68" t="s">
        <v>474</v>
      </c>
      <c r="I8" s="67" t="s">
        <v>475</v>
      </c>
      <c r="J8" s="68" t="s">
        <v>476</v>
      </c>
      <c r="K8" s="68" t="s">
        <v>477</v>
      </c>
      <c r="L8" s="68" t="s">
        <v>478</v>
      </c>
      <c r="M8" s="68" t="s">
        <v>479</v>
      </c>
      <c r="N8" s="68" t="s">
        <v>480</v>
      </c>
      <c r="O8" s="68" t="s">
        <v>481</v>
      </c>
      <c r="P8" s="69" t="s">
        <v>471</v>
      </c>
      <c r="Q8" s="28"/>
    </row>
    <row r="9" spans="1:16" s="2" customFormat="1" ht="45.75" customHeight="1">
      <c r="A9" s="419" t="s">
        <v>1262</v>
      </c>
      <c r="B9" s="70" t="s">
        <v>11</v>
      </c>
      <c r="C9" s="70" t="s">
        <v>11</v>
      </c>
      <c r="D9" s="70" t="s">
        <v>11</v>
      </c>
      <c r="E9" s="70" t="s">
        <v>11</v>
      </c>
      <c r="F9" s="70" t="s">
        <v>11</v>
      </c>
      <c r="G9" s="70" t="s">
        <v>11</v>
      </c>
      <c r="H9" s="70" t="s">
        <v>11</v>
      </c>
      <c r="I9" s="70" t="s">
        <v>11</v>
      </c>
      <c r="J9" s="70" t="s">
        <v>11</v>
      </c>
      <c r="K9" s="70" t="s">
        <v>11</v>
      </c>
      <c r="L9" s="70" t="s">
        <v>11</v>
      </c>
      <c r="M9" s="70" t="s">
        <v>11</v>
      </c>
      <c r="N9" s="70" t="s">
        <v>11</v>
      </c>
      <c r="O9" s="70" t="s">
        <v>11</v>
      </c>
      <c r="P9" s="70" t="s">
        <v>11</v>
      </c>
    </row>
    <row r="10" spans="1:16" s="2" customFormat="1" ht="45.75" customHeight="1">
      <c r="A10" s="419" t="s">
        <v>1263</v>
      </c>
      <c r="B10" s="17">
        <v>517</v>
      </c>
      <c r="C10" s="17">
        <v>454</v>
      </c>
      <c r="D10" s="17">
        <v>10</v>
      </c>
      <c r="E10" s="17">
        <v>423</v>
      </c>
      <c r="F10" s="17">
        <v>21</v>
      </c>
      <c r="G10" s="17">
        <v>17</v>
      </c>
      <c r="H10" s="17">
        <v>23</v>
      </c>
      <c r="I10" s="17">
        <v>203</v>
      </c>
      <c r="J10" s="17">
        <v>74</v>
      </c>
      <c r="K10" s="17">
        <v>47</v>
      </c>
      <c r="L10" s="17">
        <v>28</v>
      </c>
      <c r="M10" s="17">
        <v>17</v>
      </c>
      <c r="N10" s="17">
        <v>9</v>
      </c>
      <c r="O10" s="17">
        <v>1</v>
      </c>
      <c r="P10" s="17">
        <v>35</v>
      </c>
    </row>
    <row r="11" spans="1:16" s="2" customFormat="1" ht="45.75" customHeight="1">
      <c r="A11" s="419" t="s">
        <v>1264</v>
      </c>
      <c r="B11" s="17">
        <v>716</v>
      </c>
      <c r="C11" s="17">
        <v>602</v>
      </c>
      <c r="D11" s="17">
        <v>14</v>
      </c>
      <c r="E11" s="17">
        <v>551</v>
      </c>
      <c r="F11" s="17">
        <v>37</v>
      </c>
      <c r="G11" s="17">
        <v>17</v>
      </c>
      <c r="H11" s="17">
        <v>30</v>
      </c>
      <c r="I11" s="17">
        <v>297</v>
      </c>
      <c r="J11" s="17">
        <v>89</v>
      </c>
      <c r="K11" s="17">
        <v>51</v>
      </c>
      <c r="L11" s="17">
        <v>55</v>
      </c>
      <c r="M11" s="17">
        <v>20</v>
      </c>
      <c r="N11" s="17">
        <v>9</v>
      </c>
      <c r="O11" s="17">
        <v>14</v>
      </c>
      <c r="P11" s="17">
        <v>20</v>
      </c>
    </row>
    <row r="12" spans="1:16" s="2" customFormat="1" ht="45.75" customHeight="1">
      <c r="A12" s="419" t="s">
        <v>1265</v>
      </c>
      <c r="B12" s="17">
        <v>994</v>
      </c>
      <c r="C12" s="17">
        <v>838</v>
      </c>
      <c r="D12" s="17">
        <v>30</v>
      </c>
      <c r="E12" s="17">
        <v>776</v>
      </c>
      <c r="F12" s="17">
        <v>32</v>
      </c>
      <c r="G12" s="17">
        <v>34</v>
      </c>
      <c r="H12" s="17">
        <v>67</v>
      </c>
      <c r="I12" s="17">
        <v>375</v>
      </c>
      <c r="J12" s="17">
        <v>124</v>
      </c>
      <c r="K12" s="17">
        <v>66</v>
      </c>
      <c r="L12" s="17">
        <v>55</v>
      </c>
      <c r="M12" s="17">
        <v>26</v>
      </c>
      <c r="N12" s="17">
        <v>14</v>
      </c>
      <c r="O12" s="17">
        <v>10</v>
      </c>
      <c r="P12" s="17">
        <v>67</v>
      </c>
    </row>
    <row r="13" spans="1:16" s="261" customFormat="1" ht="45.75" customHeight="1">
      <c r="A13" s="420" t="s">
        <v>1266</v>
      </c>
      <c r="B13" s="106">
        <v>1108</v>
      </c>
      <c r="C13" s="17">
        <v>945</v>
      </c>
      <c r="D13" s="17">
        <v>49</v>
      </c>
      <c r="E13" s="17">
        <v>871</v>
      </c>
      <c r="F13" s="106">
        <v>25</v>
      </c>
      <c r="G13" s="106">
        <v>34</v>
      </c>
      <c r="H13" s="106">
        <v>68</v>
      </c>
      <c r="I13" s="106">
        <v>440</v>
      </c>
      <c r="J13" s="17">
        <v>122</v>
      </c>
      <c r="K13" s="106">
        <v>82</v>
      </c>
      <c r="L13" s="106">
        <v>67</v>
      </c>
      <c r="M13" s="17">
        <v>23</v>
      </c>
      <c r="N13" s="17">
        <v>12</v>
      </c>
      <c r="O13" s="17">
        <v>16</v>
      </c>
      <c r="P13" s="106">
        <v>81</v>
      </c>
    </row>
    <row r="14" spans="1:16" s="2" customFormat="1" ht="45.75" customHeight="1">
      <c r="A14" s="278" t="s">
        <v>1267</v>
      </c>
      <c r="B14" s="52">
        <v>1120</v>
      </c>
      <c r="C14" s="17">
        <v>958</v>
      </c>
      <c r="D14" s="17">
        <v>60</v>
      </c>
      <c r="E14" s="17">
        <v>884</v>
      </c>
      <c r="F14" s="17">
        <v>14</v>
      </c>
      <c r="G14" s="17">
        <v>34</v>
      </c>
      <c r="H14" s="17">
        <v>95</v>
      </c>
      <c r="I14" s="17">
        <v>481</v>
      </c>
      <c r="J14" s="17">
        <v>88</v>
      </c>
      <c r="K14" s="17">
        <v>77</v>
      </c>
      <c r="L14" s="17">
        <v>66</v>
      </c>
      <c r="M14" s="17">
        <v>28</v>
      </c>
      <c r="N14" s="17">
        <v>14</v>
      </c>
      <c r="O14" s="17">
        <v>1</v>
      </c>
      <c r="P14" s="17">
        <v>74</v>
      </c>
    </row>
    <row r="15" spans="1:16" s="2" customFormat="1" ht="45.75" customHeight="1">
      <c r="A15" s="278" t="s">
        <v>1268</v>
      </c>
      <c r="B15" s="52">
        <v>1233</v>
      </c>
      <c r="C15" s="17">
        <v>1016</v>
      </c>
      <c r="D15" s="17">
        <v>75</v>
      </c>
      <c r="E15" s="17">
        <v>925</v>
      </c>
      <c r="F15" s="17">
        <v>16</v>
      </c>
      <c r="G15" s="17">
        <v>33</v>
      </c>
      <c r="H15" s="17">
        <v>100</v>
      </c>
      <c r="I15" s="17">
        <v>480</v>
      </c>
      <c r="J15" s="17">
        <v>121</v>
      </c>
      <c r="K15" s="17">
        <v>76</v>
      </c>
      <c r="L15" s="17">
        <v>82</v>
      </c>
      <c r="M15" s="17">
        <v>22</v>
      </c>
      <c r="N15" s="17">
        <v>8</v>
      </c>
      <c r="O15" s="17">
        <v>2</v>
      </c>
      <c r="P15" s="17">
        <v>92</v>
      </c>
    </row>
    <row r="16" spans="1:16" s="2" customFormat="1" ht="45.75" customHeight="1">
      <c r="A16" s="420" t="s">
        <v>1269</v>
      </c>
      <c r="B16" s="17">
        <v>1629</v>
      </c>
      <c r="C16" s="106">
        <v>1307</v>
      </c>
      <c r="D16" s="106">
        <v>125</v>
      </c>
      <c r="E16" s="17">
        <v>1156</v>
      </c>
      <c r="F16" s="17">
        <v>26</v>
      </c>
      <c r="G16" s="17">
        <v>37</v>
      </c>
      <c r="H16" s="17">
        <v>102</v>
      </c>
      <c r="I16" s="106">
        <v>693</v>
      </c>
      <c r="J16" s="17">
        <v>129</v>
      </c>
      <c r="K16" s="17">
        <v>72</v>
      </c>
      <c r="L16" s="17">
        <v>83</v>
      </c>
      <c r="M16" s="17">
        <v>34</v>
      </c>
      <c r="N16" s="17">
        <v>22</v>
      </c>
      <c r="O16" s="17">
        <v>1</v>
      </c>
      <c r="P16" s="17">
        <v>134</v>
      </c>
    </row>
    <row r="17" spans="1:16" s="2" customFormat="1" ht="45.75" customHeight="1">
      <c r="A17" s="420" t="s">
        <v>1270</v>
      </c>
      <c r="B17" s="17">
        <v>1542</v>
      </c>
      <c r="C17" s="106">
        <v>1252</v>
      </c>
      <c r="D17" s="106">
        <v>97</v>
      </c>
      <c r="E17" s="106">
        <v>1090</v>
      </c>
      <c r="F17" s="17">
        <v>65</v>
      </c>
      <c r="G17" s="17">
        <v>40</v>
      </c>
      <c r="H17" s="17">
        <v>114</v>
      </c>
      <c r="I17" s="106">
        <v>641</v>
      </c>
      <c r="J17" s="17">
        <v>121</v>
      </c>
      <c r="K17" s="17">
        <v>56</v>
      </c>
      <c r="L17" s="17">
        <v>59</v>
      </c>
      <c r="M17" s="17">
        <v>41</v>
      </c>
      <c r="N17" s="17">
        <v>6</v>
      </c>
      <c r="O17" s="17">
        <v>4</v>
      </c>
      <c r="P17" s="17">
        <v>170</v>
      </c>
    </row>
    <row r="18" spans="1:16" s="261" customFormat="1" ht="45.75" customHeight="1" thickBot="1">
      <c r="A18" s="421" t="s">
        <v>1271</v>
      </c>
      <c r="B18" s="224">
        <v>1459</v>
      </c>
      <c r="C18" s="224">
        <v>1195</v>
      </c>
      <c r="D18" s="224">
        <v>134</v>
      </c>
      <c r="E18" s="224">
        <v>1016</v>
      </c>
      <c r="F18" s="224">
        <v>45</v>
      </c>
      <c r="G18" s="224">
        <v>29</v>
      </c>
      <c r="H18" s="224">
        <v>79</v>
      </c>
      <c r="I18" s="224">
        <v>602</v>
      </c>
      <c r="J18" s="224">
        <v>122</v>
      </c>
      <c r="K18" s="224">
        <v>71</v>
      </c>
      <c r="L18" s="224">
        <v>76</v>
      </c>
      <c r="M18" s="224">
        <v>36</v>
      </c>
      <c r="N18" s="224">
        <v>17</v>
      </c>
      <c r="O18" s="224" t="s">
        <v>427</v>
      </c>
      <c r="P18" s="224">
        <v>163</v>
      </c>
    </row>
    <row r="19" spans="1:21" s="2" customFormat="1" ht="15" customHeight="1">
      <c r="A19" s="8" t="s">
        <v>667</v>
      </c>
      <c r="B19" s="17"/>
      <c r="C19" s="17"/>
      <c r="D19" s="17"/>
      <c r="E19" s="17"/>
      <c r="F19" s="17"/>
      <c r="G19" s="17"/>
      <c r="H19" s="17"/>
      <c r="I19" s="41" t="s">
        <v>125</v>
      </c>
      <c r="J19" s="17"/>
      <c r="K19" s="17"/>
      <c r="M19" s="17"/>
      <c r="P19" s="17"/>
      <c r="Q19" s="17"/>
      <c r="R19" s="17"/>
      <c r="S19" s="17"/>
      <c r="T19" s="17"/>
      <c r="U19" s="17"/>
    </row>
    <row r="20" spans="1:18" s="5" customFormat="1" ht="15" customHeight="1">
      <c r="A20" s="426"/>
      <c r="Q20" s="2"/>
      <c r="R20" s="2"/>
    </row>
    <row r="21" spans="1:18" ht="13.5">
      <c r="A21" s="426"/>
      <c r="B21" s="5"/>
      <c r="C21" s="5"/>
      <c r="D21" s="5"/>
      <c r="E21" s="5"/>
      <c r="F21" s="5"/>
      <c r="G21" s="5"/>
      <c r="H21" s="5"/>
      <c r="I21" s="5"/>
      <c r="J21" s="5"/>
      <c r="K21" s="5"/>
      <c r="L21" s="5"/>
      <c r="M21" s="5"/>
      <c r="N21" s="5"/>
      <c r="O21" s="5"/>
      <c r="P21" s="5"/>
      <c r="Q21" s="2"/>
      <c r="R21" s="2"/>
    </row>
    <row r="22" spans="1:18" ht="13.5">
      <c r="A22" s="426"/>
      <c r="B22" s="5"/>
      <c r="C22" s="5"/>
      <c r="D22" s="5"/>
      <c r="E22" s="5"/>
      <c r="F22" s="5"/>
      <c r="G22" s="5"/>
      <c r="H22" s="5"/>
      <c r="I22" s="5"/>
      <c r="J22" s="5"/>
      <c r="K22" s="5"/>
      <c r="L22" s="5"/>
      <c r="M22" s="5"/>
      <c r="N22" s="5"/>
      <c r="O22" s="5"/>
      <c r="P22" s="5"/>
      <c r="Q22" s="2"/>
      <c r="R22" s="2"/>
    </row>
    <row r="23" spans="1:18" ht="13.5">
      <c r="A23" s="5"/>
      <c r="B23" s="5"/>
      <c r="C23" s="5"/>
      <c r="D23" s="5"/>
      <c r="E23" s="5"/>
      <c r="F23" s="5"/>
      <c r="G23" s="5"/>
      <c r="H23" s="5"/>
      <c r="I23" s="5"/>
      <c r="J23" s="5"/>
      <c r="K23" s="5"/>
      <c r="L23" s="5"/>
      <c r="M23" s="5"/>
      <c r="N23" s="5"/>
      <c r="O23" s="5"/>
      <c r="P23" s="5"/>
      <c r="Q23" s="2"/>
      <c r="R23" s="2"/>
    </row>
    <row r="24" spans="1:18" ht="13.5">
      <c r="A24" s="5"/>
      <c r="B24" s="5"/>
      <c r="C24" s="5"/>
      <c r="D24" s="5"/>
      <c r="E24" s="5"/>
      <c r="F24" s="5"/>
      <c r="G24" s="5"/>
      <c r="H24" s="5"/>
      <c r="I24" s="5"/>
      <c r="J24" s="5"/>
      <c r="K24" s="5"/>
      <c r="L24" s="5"/>
      <c r="M24" s="5"/>
      <c r="N24" s="5"/>
      <c r="O24" s="5"/>
      <c r="P24" s="5"/>
      <c r="Q24" s="2"/>
      <c r="R24" s="2"/>
    </row>
    <row r="25" spans="1:18" ht="13.5">
      <c r="A25" s="2"/>
      <c r="B25" s="2"/>
      <c r="C25" s="2"/>
      <c r="D25" s="2"/>
      <c r="E25" s="2"/>
      <c r="F25" s="2"/>
      <c r="G25" s="2"/>
      <c r="H25" s="2"/>
      <c r="I25" s="2"/>
      <c r="J25" s="2"/>
      <c r="K25" s="2"/>
      <c r="L25" s="2"/>
      <c r="M25" s="2"/>
      <c r="N25" s="2"/>
      <c r="O25" s="2"/>
      <c r="P25" s="2"/>
      <c r="Q25" s="2"/>
      <c r="R25" s="2"/>
    </row>
    <row r="26" spans="1:18" ht="13.5">
      <c r="A26" s="2"/>
      <c r="B26" s="2"/>
      <c r="C26" s="2"/>
      <c r="D26" s="2"/>
      <c r="E26" s="2"/>
      <c r="F26" s="2"/>
      <c r="G26" s="2"/>
      <c r="H26" s="2"/>
      <c r="I26" s="2"/>
      <c r="J26" s="2"/>
      <c r="K26" s="2"/>
      <c r="L26" s="2"/>
      <c r="M26" s="2"/>
      <c r="N26" s="2"/>
      <c r="O26" s="2"/>
      <c r="P26" s="2"/>
      <c r="Q26" s="2"/>
      <c r="R26" s="2"/>
    </row>
    <row r="27" spans="1:18" ht="13.5">
      <c r="A27" s="2"/>
      <c r="B27" s="2"/>
      <c r="C27" s="2"/>
      <c r="D27" s="2"/>
      <c r="E27" s="2"/>
      <c r="F27" s="2"/>
      <c r="G27" s="2"/>
      <c r="H27" s="2"/>
      <c r="I27" s="2"/>
      <c r="J27" s="2"/>
      <c r="K27" s="2"/>
      <c r="L27" s="2"/>
      <c r="M27" s="2"/>
      <c r="N27" s="2"/>
      <c r="O27" s="2"/>
      <c r="P27" s="2"/>
      <c r="Q27" s="2"/>
      <c r="R27" s="2"/>
    </row>
    <row r="28" spans="1:18" ht="13.5">
      <c r="A28" s="2"/>
      <c r="B28" s="2"/>
      <c r="C28" s="2"/>
      <c r="D28" s="2"/>
      <c r="E28" s="2"/>
      <c r="F28" s="2"/>
      <c r="G28" s="2"/>
      <c r="H28" s="2"/>
      <c r="I28" s="2"/>
      <c r="J28" s="2"/>
      <c r="K28" s="2"/>
      <c r="L28" s="2"/>
      <c r="M28" s="2"/>
      <c r="N28" s="2"/>
      <c r="O28" s="2"/>
      <c r="P28" s="2"/>
      <c r="Q28" s="2"/>
      <c r="R28" s="2"/>
    </row>
  </sheetData>
  <sheetProtection/>
  <mergeCells count="12">
    <mergeCell ref="C4:H4"/>
    <mergeCell ref="I4:P4"/>
    <mergeCell ref="A2:H2"/>
    <mergeCell ref="I2:P2"/>
    <mergeCell ref="A4:A5"/>
    <mergeCell ref="A6:A8"/>
    <mergeCell ref="I5:P6"/>
    <mergeCell ref="G5:H6"/>
    <mergeCell ref="B4:B5"/>
    <mergeCell ref="B6:B8"/>
    <mergeCell ref="C6:F6"/>
    <mergeCell ref="C5:F5"/>
  </mergeCells>
  <printOptions horizontalCentered="1"/>
  <pageMargins left="1.1811023622047245" right="1.1811023622047245" top="1.5748031496062993" bottom="1.5748031496062993" header="0.5118110236220472" footer="0.9055118110236221"/>
  <pageSetup firstPageNumber="394" useFirstPageNumber="1" horizontalDpi="600" verticalDpi="600" orientation="portrait" paperSize="9" r:id="rId1"/>
  <headerFooter alignWithMargins="0">
    <oddFooter>&amp;C&amp;"華康中圓體,標準"&amp;11‧&amp;"Times New Roman,標準"&amp;P&amp;"華康中圓體,標準"‧</oddFooter>
  </headerFooter>
</worksheet>
</file>

<file path=xl/worksheets/sheet31.xml><?xml version="1.0" encoding="utf-8"?>
<worksheet xmlns="http://schemas.openxmlformats.org/spreadsheetml/2006/main" xmlns:r="http://schemas.openxmlformats.org/officeDocument/2006/relationships">
  <dimension ref="A1:T30"/>
  <sheetViews>
    <sheetView showGridLines="0" zoomScale="120" zoomScaleNormal="120" zoomScalePageLayoutView="0" workbookViewId="0" topLeftCell="A1">
      <selection activeCell="A1" sqref="A1"/>
    </sheetView>
  </sheetViews>
  <sheetFormatPr defaultColWidth="9.00390625" defaultRowHeight="16.5"/>
  <cols>
    <col min="1" max="1" width="9.625" style="50" customWidth="1"/>
    <col min="2" max="2" width="5.625" style="50" customWidth="1"/>
    <col min="3" max="3" width="8.625" style="50" customWidth="1"/>
    <col min="4" max="4" width="6.625" style="50" customWidth="1"/>
    <col min="5" max="5" width="6.125" style="50" customWidth="1"/>
    <col min="6" max="7" width="5.625" style="50" customWidth="1"/>
    <col min="8" max="9" width="6.125" style="50" customWidth="1"/>
    <col min="10" max="10" width="7.125" style="50" customWidth="1"/>
    <col min="11" max="11" width="7.625" style="50" customWidth="1"/>
    <col min="12" max="12" width="6.625" style="50" customWidth="1"/>
    <col min="13" max="13" width="6.125" style="50" customWidth="1"/>
    <col min="14" max="15" width="8.625" style="50" customWidth="1"/>
    <col min="16" max="16" width="10.625" style="50" customWidth="1"/>
    <col min="17" max="17" width="11.125" style="50" customWidth="1"/>
    <col min="18" max="19" width="8.625" style="50" customWidth="1"/>
    <col min="20" max="20" width="6.125" style="50" customWidth="1"/>
    <col min="21" max="16384" width="9.00390625" style="50" customWidth="1"/>
  </cols>
  <sheetData>
    <row r="1" spans="1:20" s="2" customFormat="1" ht="18" customHeight="1">
      <c r="A1" s="281" t="s">
        <v>526</v>
      </c>
      <c r="T1" s="3" t="s">
        <v>44</v>
      </c>
    </row>
    <row r="2" spans="1:20" s="4" customFormat="1" ht="24.75" customHeight="1">
      <c r="A2" s="478" t="s">
        <v>1348</v>
      </c>
      <c r="B2" s="478"/>
      <c r="C2" s="478"/>
      <c r="D2" s="478"/>
      <c r="E2" s="478"/>
      <c r="F2" s="478"/>
      <c r="G2" s="478"/>
      <c r="H2" s="478"/>
      <c r="I2" s="478"/>
      <c r="J2" s="478"/>
      <c r="K2" s="478"/>
      <c r="L2" s="478" t="s">
        <v>500</v>
      </c>
      <c r="M2" s="478"/>
      <c r="N2" s="478"/>
      <c r="O2" s="478"/>
      <c r="P2" s="478"/>
      <c r="Q2" s="478"/>
      <c r="R2" s="478"/>
      <c r="S2" s="478"/>
      <c r="T2" s="478"/>
    </row>
    <row r="3" spans="10:20" s="2" customFormat="1" ht="15" customHeight="1" thickBot="1">
      <c r="J3" s="64"/>
      <c r="K3" s="3" t="s">
        <v>1345</v>
      </c>
      <c r="T3" s="3" t="s">
        <v>1352</v>
      </c>
    </row>
    <row r="4" spans="1:20" s="2" customFormat="1" ht="19.5" customHeight="1">
      <c r="A4" s="636" t="s">
        <v>1242</v>
      </c>
      <c r="B4" s="792" t="s">
        <v>1346</v>
      </c>
      <c r="C4" s="788"/>
      <c r="D4" s="788"/>
      <c r="E4" s="788"/>
      <c r="F4" s="788"/>
      <c r="G4" s="788"/>
      <c r="H4" s="788"/>
      <c r="I4" s="788"/>
      <c r="J4" s="788"/>
      <c r="K4" s="788"/>
      <c r="L4" s="788" t="s">
        <v>502</v>
      </c>
      <c r="M4" s="788"/>
      <c r="N4" s="788"/>
      <c r="O4" s="788"/>
      <c r="P4" s="788"/>
      <c r="Q4" s="788"/>
      <c r="R4" s="788"/>
      <c r="S4" s="788"/>
      <c r="T4" s="788"/>
    </row>
    <row r="5" spans="1:20" s="2" customFormat="1" ht="18" customHeight="1">
      <c r="A5" s="617"/>
      <c r="B5" s="791" t="s">
        <v>1328</v>
      </c>
      <c r="C5" s="780"/>
      <c r="D5" s="780"/>
      <c r="E5" s="780"/>
      <c r="F5" s="786"/>
      <c r="G5" s="781" t="s">
        <v>1347</v>
      </c>
      <c r="H5" s="780"/>
      <c r="I5" s="780"/>
      <c r="J5" s="780"/>
      <c r="K5" s="780"/>
      <c r="L5" s="780" t="s">
        <v>501</v>
      </c>
      <c r="M5" s="780"/>
      <c r="N5" s="780"/>
      <c r="O5" s="780"/>
      <c r="P5" s="780"/>
      <c r="Q5" s="780"/>
      <c r="R5" s="780"/>
      <c r="S5" s="780"/>
      <c r="T5" s="780"/>
    </row>
    <row r="6" spans="1:20" s="2" customFormat="1" ht="18" customHeight="1">
      <c r="A6" s="617"/>
      <c r="B6" s="789" t="s">
        <v>484</v>
      </c>
      <c r="C6" s="439"/>
      <c r="D6" s="439"/>
      <c r="E6" s="439"/>
      <c r="F6" s="778"/>
      <c r="G6" s="779"/>
      <c r="H6" s="439"/>
      <c r="I6" s="439"/>
      <c r="J6" s="439"/>
      <c r="K6" s="439"/>
      <c r="L6" s="439"/>
      <c r="M6" s="439"/>
      <c r="N6" s="439"/>
      <c r="O6" s="439"/>
      <c r="P6" s="439"/>
      <c r="Q6" s="439"/>
      <c r="R6" s="439"/>
      <c r="S6" s="439"/>
      <c r="T6" s="439"/>
    </row>
    <row r="7" spans="1:20" s="2" customFormat="1" ht="19.5" customHeight="1">
      <c r="A7" s="617"/>
      <c r="B7" s="527" t="s">
        <v>1329</v>
      </c>
      <c r="C7" s="527" t="s">
        <v>1330</v>
      </c>
      <c r="D7" s="527" t="s">
        <v>1331</v>
      </c>
      <c r="E7" s="527" t="s">
        <v>1332</v>
      </c>
      <c r="F7" s="527" t="s">
        <v>623</v>
      </c>
      <c r="G7" s="527" t="s">
        <v>1329</v>
      </c>
      <c r="H7" s="580" t="s">
        <v>1333</v>
      </c>
      <c r="I7" s="548"/>
      <c r="J7" s="529"/>
      <c r="K7" s="527" t="s">
        <v>1334</v>
      </c>
      <c r="L7" s="529" t="s">
        <v>1335</v>
      </c>
      <c r="M7" s="527"/>
      <c r="N7" s="527"/>
      <c r="O7" s="527"/>
      <c r="P7" s="527"/>
      <c r="Q7" s="527"/>
      <c r="R7" s="527"/>
      <c r="S7" s="527"/>
      <c r="T7" s="527"/>
    </row>
    <row r="8" spans="1:20" s="2" customFormat="1" ht="19.5" customHeight="1">
      <c r="A8" s="530" t="s">
        <v>512</v>
      </c>
      <c r="B8" s="567"/>
      <c r="C8" s="567"/>
      <c r="D8" s="567"/>
      <c r="E8" s="567"/>
      <c r="F8" s="567"/>
      <c r="G8" s="567"/>
      <c r="H8" s="551" t="s">
        <v>485</v>
      </c>
      <c r="I8" s="540"/>
      <c r="J8" s="574"/>
      <c r="K8" s="567"/>
      <c r="L8" s="534" t="s">
        <v>486</v>
      </c>
      <c r="M8" s="528"/>
      <c r="N8" s="567"/>
      <c r="O8" s="567"/>
      <c r="P8" s="567"/>
      <c r="Q8" s="567"/>
      <c r="R8" s="567"/>
      <c r="S8" s="567"/>
      <c r="T8" s="567"/>
    </row>
    <row r="9" spans="1:20" s="238" customFormat="1" ht="30" customHeight="1">
      <c r="A9" s="530"/>
      <c r="B9" s="599" t="s">
        <v>434</v>
      </c>
      <c r="C9" s="720" t="s">
        <v>1349</v>
      </c>
      <c r="D9" s="720" t="s">
        <v>498</v>
      </c>
      <c r="E9" s="720" t="s">
        <v>499</v>
      </c>
      <c r="F9" s="720" t="s">
        <v>432</v>
      </c>
      <c r="G9" s="720" t="s">
        <v>434</v>
      </c>
      <c r="H9" s="328" t="s">
        <v>810</v>
      </c>
      <c r="I9" s="328" t="s">
        <v>1336</v>
      </c>
      <c r="J9" s="328" t="s">
        <v>1337</v>
      </c>
      <c r="K9" s="597" t="s">
        <v>491</v>
      </c>
      <c r="L9" s="337" t="s">
        <v>810</v>
      </c>
      <c r="M9" s="198" t="s">
        <v>1338</v>
      </c>
      <c r="N9" s="328" t="s">
        <v>1339</v>
      </c>
      <c r="O9" s="328" t="s">
        <v>1340</v>
      </c>
      <c r="P9" s="328" t="s">
        <v>1341</v>
      </c>
      <c r="Q9" s="328" t="s">
        <v>1342</v>
      </c>
      <c r="R9" s="328" t="s">
        <v>1343</v>
      </c>
      <c r="S9" s="328" t="s">
        <v>1344</v>
      </c>
      <c r="T9" s="328" t="s">
        <v>623</v>
      </c>
    </row>
    <row r="10" spans="1:20" s="238" customFormat="1" ht="51.75" customHeight="1" thickBot="1">
      <c r="A10" s="531"/>
      <c r="B10" s="600"/>
      <c r="C10" s="790"/>
      <c r="D10" s="790"/>
      <c r="E10" s="790"/>
      <c r="F10" s="790"/>
      <c r="G10" s="790"/>
      <c r="H10" s="392" t="s">
        <v>489</v>
      </c>
      <c r="I10" s="391" t="s">
        <v>496</v>
      </c>
      <c r="J10" s="391" t="s">
        <v>490</v>
      </c>
      <c r="K10" s="598"/>
      <c r="L10" s="392" t="s">
        <v>187</v>
      </c>
      <c r="M10" s="391" t="s">
        <v>492</v>
      </c>
      <c r="N10" s="391" t="s">
        <v>494</v>
      </c>
      <c r="O10" s="391" t="s">
        <v>495</v>
      </c>
      <c r="P10" s="39" t="s">
        <v>1351</v>
      </c>
      <c r="Q10" s="39" t="s">
        <v>1350</v>
      </c>
      <c r="R10" s="39" t="s">
        <v>493</v>
      </c>
      <c r="S10" s="39" t="s">
        <v>497</v>
      </c>
      <c r="T10" s="39" t="s">
        <v>1</v>
      </c>
    </row>
    <row r="11" spans="1:20" s="2" customFormat="1" ht="39.75" customHeight="1">
      <c r="A11" s="346" t="s">
        <v>892</v>
      </c>
      <c r="B11" s="251" t="s">
        <v>51</v>
      </c>
      <c r="C11" s="251" t="s">
        <v>51</v>
      </c>
      <c r="D11" s="251" t="s">
        <v>51</v>
      </c>
      <c r="E11" s="251" t="s">
        <v>51</v>
      </c>
      <c r="F11" s="251" t="s">
        <v>51</v>
      </c>
      <c r="G11" s="251" t="s">
        <v>51</v>
      </c>
      <c r="H11" s="251" t="s">
        <v>51</v>
      </c>
      <c r="I11" s="251" t="s">
        <v>51</v>
      </c>
      <c r="J11" s="251" t="s">
        <v>51</v>
      </c>
      <c r="K11" s="251" t="s">
        <v>51</v>
      </c>
      <c r="L11" s="251" t="s">
        <v>51</v>
      </c>
      <c r="M11" s="251" t="s">
        <v>51</v>
      </c>
      <c r="N11" s="251" t="s">
        <v>51</v>
      </c>
      <c r="O11" s="251" t="s">
        <v>51</v>
      </c>
      <c r="P11" s="240" t="s">
        <v>51</v>
      </c>
      <c r="Q11" s="240" t="s">
        <v>51</v>
      </c>
      <c r="R11" s="240" t="s">
        <v>51</v>
      </c>
      <c r="S11" s="240" t="s">
        <v>51</v>
      </c>
      <c r="T11" s="240" t="s">
        <v>51</v>
      </c>
    </row>
    <row r="12" spans="1:20" s="2" customFormat="1" ht="39.75" customHeight="1">
      <c r="A12" s="346" t="s">
        <v>893</v>
      </c>
      <c r="B12" s="235">
        <v>3042</v>
      </c>
      <c r="C12" s="235">
        <v>1919</v>
      </c>
      <c r="D12" s="235">
        <v>519</v>
      </c>
      <c r="E12" s="235">
        <v>48</v>
      </c>
      <c r="F12" s="235">
        <v>556</v>
      </c>
      <c r="G12" s="235">
        <v>3042</v>
      </c>
      <c r="H12" s="235">
        <v>1736</v>
      </c>
      <c r="I12" s="235">
        <v>1568</v>
      </c>
      <c r="J12" s="235">
        <v>168</v>
      </c>
      <c r="K12" s="235">
        <v>104</v>
      </c>
      <c r="L12" s="235">
        <v>672</v>
      </c>
      <c r="M12" s="235">
        <v>7</v>
      </c>
      <c r="N12" s="235" t="s">
        <v>450</v>
      </c>
      <c r="O12" s="235">
        <v>8</v>
      </c>
      <c r="P12" s="240">
        <v>2</v>
      </c>
      <c r="Q12" s="240">
        <v>3</v>
      </c>
      <c r="R12" s="240">
        <v>1</v>
      </c>
      <c r="S12" s="240">
        <v>3</v>
      </c>
      <c r="T12" s="240">
        <v>648</v>
      </c>
    </row>
    <row r="13" spans="1:20" s="2" customFormat="1" ht="39.75" customHeight="1">
      <c r="A13" s="346" t="s">
        <v>894</v>
      </c>
      <c r="B13" s="235">
        <v>5279</v>
      </c>
      <c r="C13" s="235">
        <v>3473</v>
      </c>
      <c r="D13" s="235">
        <v>987</v>
      </c>
      <c r="E13" s="235">
        <v>99</v>
      </c>
      <c r="F13" s="235">
        <v>720</v>
      </c>
      <c r="G13" s="235">
        <v>5279</v>
      </c>
      <c r="H13" s="235">
        <v>2906</v>
      </c>
      <c r="I13" s="235">
        <v>2646</v>
      </c>
      <c r="J13" s="235">
        <v>260</v>
      </c>
      <c r="K13" s="235">
        <v>177</v>
      </c>
      <c r="L13" s="235">
        <v>1177</v>
      </c>
      <c r="M13" s="235">
        <v>5</v>
      </c>
      <c r="N13" s="235">
        <v>2</v>
      </c>
      <c r="O13" s="235">
        <v>16</v>
      </c>
      <c r="P13" s="240" t="s">
        <v>450</v>
      </c>
      <c r="Q13" s="240">
        <v>2</v>
      </c>
      <c r="R13" s="240">
        <v>6</v>
      </c>
      <c r="S13" s="240">
        <v>5</v>
      </c>
      <c r="T13" s="240">
        <v>1141</v>
      </c>
    </row>
    <row r="14" spans="1:20" s="2" customFormat="1" ht="39.75" customHeight="1">
      <c r="A14" s="346" t="s">
        <v>895</v>
      </c>
      <c r="B14" s="235">
        <v>6671</v>
      </c>
      <c r="C14" s="235">
        <v>3942</v>
      </c>
      <c r="D14" s="235">
        <v>1506</v>
      </c>
      <c r="E14" s="235">
        <v>153</v>
      </c>
      <c r="F14" s="235">
        <v>1070</v>
      </c>
      <c r="G14" s="235">
        <v>6671</v>
      </c>
      <c r="H14" s="235">
        <v>3280</v>
      </c>
      <c r="I14" s="235">
        <v>2964</v>
      </c>
      <c r="J14" s="235">
        <v>316</v>
      </c>
      <c r="K14" s="235">
        <v>212</v>
      </c>
      <c r="L14" s="235">
        <v>1768</v>
      </c>
      <c r="M14" s="235">
        <v>4</v>
      </c>
      <c r="N14" s="235">
        <v>2</v>
      </c>
      <c r="O14" s="235">
        <v>15</v>
      </c>
      <c r="P14" s="240">
        <v>3</v>
      </c>
      <c r="Q14" s="240">
        <v>3</v>
      </c>
      <c r="R14" s="240">
        <v>1</v>
      </c>
      <c r="S14" s="240">
        <v>4</v>
      </c>
      <c r="T14" s="240">
        <v>1736</v>
      </c>
    </row>
    <row r="15" spans="1:20" s="261" customFormat="1" ht="39.75" customHeight="1">
      <c r="A15" s="346" t="s">
        <v>896</v>
      </c>
      <c r="B15" s="235">
        <v>6742</v>
      </c>
      <c r="C15" s="235">
        <v>3991</v>
      </c>
      <c r="D15" s="235">
        <v>1807</v>
      </c>
      <c r="E15" s="235">
        <v>171</v>
      </c>
      <c r="F15" s="235">
        <v>773</v>
      </c>
      <c r="G15" s="235">
        <v>6742</v>
      </c>
      <c r="H15" s="235">
        <v>2946</v>
      </c>
      <c r="I15" s="235">
        <v>2600</v>
      </c>
      <c r="J15" s="235">
        <v>346</v>
      </c>
      <c r="K15" s="235">
        <v>190</v>
      </c>
      <c r="L15" s="235">
        <v>2313</v>
      </c>
      <c r="M15" s="235">
        <v>8</v>
      </c>
      <c r="N15" s="235">
        <v>3</v>
      </c>
      <c r="O15" s="235">
        <v>41</v>
      </c>
      <c r="P15" s="240">
        <v>3</v>
      </c>
      <c r="Q15" s="240">
        <v>2</v>
      </c>
      <c r="R15" s="240">
        <v>1</v>
      </c>
      <c r="S15" s="240">
        <v>3</v>
      </c>
      <c r="T15" s="240">
        <v>2252</v>
      </c>
    </row>
    <row r="16" spans="1:20" s="2" customFormat="1" ht="39.75" customHeight="1">
      <c r="A16" s="346" t="s">
        <v>897</v>
      </c>
      <c r="B16" s="235">
        <v>8088</v>
      </c>
      <c r="C16" s="235">
        <v>4619</v>
      </c>
      <c r="D16" s="235">
        <v>2126</v>
      </c>
      <c r="E16" s="235">
        <v>196</v>
      </c>
      <c r="F16" s="235">
        <v>1147</v>
      </c>
      <c r="G16" s="235">
        <v>8088</v>
      </c>
      <c r="H16" s="235">
        <v>3067</v>
      </c>
      <c r="I16" s="235">
        <v>2702</v>
      </c>
      <c r="J16" s="235">
        <v>365</v>
      </c>
      <c r="K16" s="235">
        <v>282</v>
      </c>
      <c r="L16" s="235">
        <v>2958</v>
      </c>
      <c r="M16" s="235">
        <v>8</v>
      </c>
      <c r="N16" s="235">
        <v>3</v>
      </c>
      <c r="O16" s="235">
        <v>67</v>
      </c>
      <c r="P16" s="240">
        <v>3</v>
      </c>
      <c r="Q16" s="240">
        <v>3</v>
      </c>
      <c r="R16" s="240">
        <v>1</v>
      </c>
      <c r="S16" s="240">
        <v>5</v>
      </c>
      <c r="T16" s="240">
        <v>2868</v>
      </c>
    </row>
    <row r="17" spans="1:20" s="2" customFormat="1" ht="39.75" customHeight="1">
      <c r="A17" s="346" t="s">
        <v>898</v>
      </c>
      <c r="B17" s="235">
        <v>10096</v>
      </c>
      <c r="C17" s="235">
        <v>5738</v>
      </c>
      <c r="D17" s="235">
        <v>2803</v>
      </c>
      <c r="E17" s="235">
        <v>265</v>
      </c>
      <c r="F17" s="235">
        <v>1290</v>
      </c>
      <c r="G17" s="235">
        <v>10096</v>
      </c>
      <c r="H17" s="235">
        <v>3861</v>
      </c>
      <c r="I17" s="235">
        <v>3482</v>
      </c>
      <c r="J17" s="235">
        <v>379</v>
      </c>
      <c r="K17" s="235">
        <v>347</v>
      </c>
      <c r="L17" s="235">
        <v>3476</v>
      </c>
      <c r="M17" s="235">
        <v>7</v>
      </c>
      <c r="N17" s="235">
        <v>2</v>
      </c>
      <c r="O17" s="235">
        <v>90</v>
      </c>
      <c r="P17" s="240">
        <v>4</v>
      </c>
      <c r="Q17" s="240">
        <v>5</v>
      </c>
      <c r="R17" s="240">
        <v>3</v>
      </c>
      <c r="S17" s="240">
        <v>6</v>
      </c>
      <c r="T17" s="240">
        <v>3359</v>
      </c>
    </row>
    <row r="18" spans="1:20" s="2" customFormat="1" ht="39.75" customHeight="1">
      <c r="A18" s="346" t="s">
        <v>899</v>
      </c>
      <c r="B18" s="235">
        <v>9706</v>
      </c>
      <c r="C18" s="235">
        <v>5325</v>
      </c>
      <c r="D18" s="235">
        <v>3017</v>
      </c>
      <c r="E18" s="235">
        <v>267</v>
      </c>
      <c r="F18" s="235">
        <v>1097</v>
      </c>
      <c r="G18" s="235">
        <v>9706</v>
      </c>
      <c r="H18" s="235">
        <v>3475</v>
      </c>
      <c r="I18" s="235">
        <v>3070</v>
      </c>
      <c r="J18" s="235">
        <v>405</v>
      </c>
      <c r="K18" s="235">
        <v>312</v>
      </c>
      <c r="L18" s="235">
        <v>3968</v>
      </c>
      <c r="M18" s="235">
        <v>11</v>
      </c>
      <c r="N18" s="235">
        <v>2</v>
      </c>
      <c r="O18" s="235">
        <v>130</v>
      </c>
      <c r="P18" s="240">
        <v>4</v>
      </c>
      <c r="Q18" s="240">
        <v>7</v>
      </c>
      <c r="R18" s="240">
        <v>4</v>
      </c>
      <c r="S18" s="240">
        <v>6</v>
      </c>
      <c r="T18" s="240">
        <v>3804</v>
      </c>
    </row>
    <row r="19" spans="1:20" s="2" customFormat="1" ht="39.75" customHeight="1">
      <c r="A19" s="346" t="s">
        <v>900</v>
      </c>
      <c r="B19" s="235">
        <v>11111</v>
      </c>
      <c r="C19" s="235">
        <v>5332</v>
      </c>
      <c r="D19" s="235">
        <v>4106</v>
      </c>
      <c r="E19" s="235">
        <v>280</v>
      </c>
      <c r="F19" s="235">
        <v>1393</v>
      </c>
      <c r="G19" s="235">
        <v>11111</v>
      </c>
      <c r="H19" s="235">
        <v>3730</v>
      </c>
      <c r="I19" s="235">
        <v>3363</v>
      </c>
      <c r="J19" s="235">
        <v>367</v>
      </c>
      <c r="K19" s="235">
        <v>363</v>
      </c>
      <c r="L19" s="235">
        <v>4618</v>
      </c>
      <c r="M19" s="235">
        <v>11</v>
      </c>
      <c r="N19" s="235">
        <v>13</v>
      </c>
      <c r="O19" s="235">
        <v>174</v>
      </c>
      <c r="P19" s="240">
        <v>4</v>
      </c>
      <c r="Q19" s="240">
        <v>16</v>
      </c>
      <c r="R19" s="240">
        <v>3</v>
      </c>
      <c r="S19" s="240">
        <v>9</v>
      </c>
      <c r="T19" s="240">
        <v>4388</v>
      </c>
    </row>
    <row r="20" spans="1:20" s="261" customFormat="1" ht="39.75" customHeight="1" thickBot="1">
      <c r="A20" s="347" t="s">
        <v>901</v>
      </c>
      <c r="B20" s="237">
        <v>12601</v>
      </c>
      <c r="C20" s="237">
        <v>5477</v>
      </c>
      <c r="D20" s="237">
        <v>4975</v>
      </c>
      <c r="E20" s="237">
        <v>289</v>
      </c>
      <c r="F20" s="237">
        <v>1860</v>
      </c>
      <c r="G20" s="237">
        <v>12601</v>
      </c>
      <c r="H20" s="237">
        <v>4064</v>
      </c>
      <c r="I20" s="237">
        <v>3595</v>
      </c>
      <c r="J20" s="237">
        <v>469</v>
      </c>
      <c r="K20" s="237">
        <v>410</v>
      </c>
      <c r="L20" s="237">
        <v>5558</v>
      </c>
      <c r="M20" s="237">
        <v>22</v>
      </c>
      <c r="N20" s="237">
        <v>5</v>
      </c>
      <c r="O20" s="237">
        <v>220</v>
      </c>
      <c r="P20" s="237">
        <v>9</v>
      </c>
      <c r="Q20" s="237">
        <v>20</v>
      </c>
      <c r="R20" s="237">
        <v>8</v>
      </c>
      <c r="S20" s="237">
        <v>15</v>
      </c>
      <c r="T20" s="237">
        <v>5259</v>
      </c>
    </row>
    <row r="21" spans="1:20" s="2" customFormat="1" ht="15" customHeight="1">
      <c r="A21" s="8" t="s">
        <v>667</v>
      </c>
      <c r="B21" s="17"/>
      <c r="C21" s="17"/>
      <c r="D21" s="17"/>
      <c r="E21" s="17"/>
      <c r="F21" s="17"/>
      <c r="G21" s="17"/>
      <c r="I21" s="17"/>
      <c r="J21" s="17"/>
      <c r="L21" s="41" t="s">
        <v>125</v>
      </c>
      <c r="O21" s="17"/>
      <c r="P21" s="17"/>
      <c r="Q21" s="17"/>
      <c r="R21" s="17"/>
      <c r="S21" s="17"/>
      <c r="T21" s="17"/>
    </row>
    <row r="22" spans="16:17" s="5" customFormat="1" ht="15" customHeight="1">
      <c r="P22" s="2"/>
      <c r="Q22" s="2"/>
    </row>
    <row r="23" spans="1:17" ht="13.5">
      <c r="A23" s="426"/>
      <c r="B23" s="5"/>
      <c r="C23" s="5"/>
      <c r="D23" s="5"/>
      <c r="E23" s="5"/>
      <c r="F23" s="5"/>
      <c r="G23" s="5"/>
      <c r="H23" s="5"/>
      <c r="I23" s="5"/>
      <c r="J23" s="5"/>
      <c r="K23" s="5"/>
      <c r="L23" s="5"/>
      <c r="M23" s="5"/>
      <c r="N23" s="5"/>
      <c r="O23" s="5"/>
      <c r="P23" s="2"/>
      <c r="Q23" s="2"/>
    </row>
    <row r="24" spans="1:17" ht="13.5">
      <c r="A24" s="426"/>
      <c r="B24" s="5"/>
      <c r="C24" s="5"/>
      <c r="D24" s="5"/>
      <c r="E24" s="5"/>
      <c r="F24" s="5"/>
      <c r="G24" s="5"/>
      <c r="H24" s="5"/>
      <c r="I24" s="5"/>
      <c r="J24" s="5"/>
      <c r="K24" s="5"/>
      <c r="L24" s="5"/>
      <c r="M24" s="5"/>
      <c r="N24" s="5"/>
      <c r="O24" s="5"/>
      <c r="P24" s="2"/>
      <c r="Q24" s="2"/>
    </row>
    <row r="25" spans="1:17" ht="13.5">
      <c r="A25" s="5"/>
      <c r="B25" s="5"/>
      <c r="C25" s="5"/>
      <c r="D25" s="5"/>
      <c r="E25" s="5"/>
      <c r="F25" s="5"/>
      <c r="G25" s="5"/>
      <c r="H25" s="5"/>
      <c r="I25" s="5"/>
      <c r="J25" s="5"/>
      <c r="K25" s="5"/>
      <c r="L25" s="5"/>
      <c r="M25" s="5"/>
      <c r="N25" s="5"/>
      <c r="O25" s="5"/>
      <c r="P25" s="2"/>
      <c r="Q25" s="2"/>
    </row>
    <row r="26" spans="1:17" ht="13.5">
      <c r="A26" s="5"/>
      <c r="B26" s="5"/>
      <c r="C26" s="5"/>
      <c r="D26" s="5"/>
      <c r="E26" s="5"/>
      <c r="F26" s="5"/>
      <c r="G26" s="5"/>
      <c r="H26" s="5"/>
      <c r="I26" s="5"/>
      <c r="J26" s="5"/>
      <c r="K26" s="5"/>
      <c r="L26" s="5"/>
      <c r="M26" s="5"/>
      <c r="N26" s="5"/>
      <c r="O26" s="5"/>
      <c r="P26" s="2"/>
      <c r="Q26" s="2"/>
    </row>
    <row r="27" spans="1:17" ht="13.5">
      <c r="A27" s="2"/>
      <c r="B27" s="2"/>
      <c r="C27" s="2"/>
      <c r="D27" s="2"/>
      <c r="E27" s="2"/>
      <c r="F27" s="2"/>
      <c r="G27" s="2"/>
      <c r="H27" s="2"/>
      <c r="I27" s="2"/>
      <c r="J27" s="2"/>
      <c r="K27" s="2"/>
      <c r="L27" s="2"/>
      <c r="M27" s="2"/>
      <c r="N27" s="2"/>
      <c r="O27" s="2"/>
      <c r="P27" s="2"/>
      <c r="Q27" s="2"/>
    </row>
    <row r="28" spans="1:17" ht="13.5">
      <c r="A28" s="2"/>
      <c r="B28" s="2"/>
      <c r="C28" s="2"/>
      <c r="D28" s="2"/>
      <c r="E28" s="2"/>
      <c r="F28" s="2"/>
      <c r="G28" s="2"/>
      <c r="H28" s="2"/>
      <c r="I28" s="2"/>
      <c r="J28" s="2"/>
      <c r="K28" s="2"/>
      <c r="L28" s="2"/>
      <c r="M28" s="2"/>
      <c r="N28" s="2"/>
      <c r="O28" s="2"/>
      <c r="P28" s="2"/>
      <c r="Q28" s="2"/>
    </row>
    <row r="29" spans="1:17" ht="13.5">
      <c r="A29" s="2"/>
      <c r="B29" s="2"/>
      <c r="C29" s="2"/>
      <c r="D29" s="2"/>
      <c r="E29" s="2"/>
      <c r="F29" s="2"/>
      <c r="G29" s="2"/>
      <c r="H29" s="2"/>
      <c r="I29" s="2"/>
      <c r="J29" s="2"/>
      <c r="K29" s="2"/>
      <c r="L29" s="2"/>
      <c r="M29" s="2"/>
      <c r="N29" s="2"/>
      <c r="O29" s="2"/>
      <c r="P29" s="2"/>
      <c r="Q29" s="2"/>
    </row>
    <row r="30" spans="1:17" ht="13.5">
      <c r="A30" s="2"/>
      <c r="B30" s="2"/>
      <c r="C30" s="2"/>
      <c r="D30" s="2"/>
      <c r="E30" s="2"/>
      <c r="F30" s="2"/>
      <c r="G30" s="2"/>
      <c r="H30" s="2"/>
      <c r="I30" s="2"/>
      <c r="J30" s="2"/>
      <c r="K30" s="2"/>
      <c r="L30" s="2"/>
      <c r="M30" s="2"/>
      <c r="N30" s="2"/>
      <c r="O30" s="2"/>
      <c r="P30" s="2"/>
      <c r="Q30" s="2"/>
    </row>
  </sheetData>
  <sheetProtection/>
  <mergeCells count="28">
    <mergeCell ref="L2:T2"/>
    <mergeCell ref="A2:K2"/>
    <mergeCell ref="A4:A7"/>
    <mergeCell ref="B5:F5"/>
    <mergeCell ref="B7:B8"/>
    <mergeCell ref="C7:C8"/>
    <mergeCell ref="D7:D8"/>
    <mergeCell ref="E7:E8"/>
    <mergeCell ref="B4:K4"/>
    <mergeCell ref="L4:T4"/>
    <mergeCell ref="G5:K6"/>
    <mergeCell ref="L5:T6"/>
    <mergeCell ref="H7:J7"/>
    <mergeCell ref="H8:J8"/>
    <mergeCell ref="K7:K8"/>
    <mergeCell ref="K9:K10"/>
    <mergeCell ref="L7:T7"/>
    <mergeCell ref="L8:T8"/>
    <mergeCell ref="A8:A10"/>
    <mergeCell ref="F7:F8"/>
    <mergeCell ref="G7:G8"/>
    <mergeCell ref="B6:F6"/>
    <mergeCell ref="B9:B10"/>
    <mergeCell ref="C9:C10"/>
    <mergeCell ref="D9:D10"/>
    <mergeCell ref="E9:E10"/>
    <mergeCell ref="F9:F10"/>
    <mergeCell ref="G9:G10"/>
  </mergeCells>
  <printOptions horizontalCentered="1"/>
  <pageMargins left="1.1811023622047245" right="1.1811023622047245" top="1.5748031496062993" bottom="1.5748031496062993" header="0.5118110236220472" footer="0.9055118110236221"/>
  <pageSetup firstPageNumber="396" useFirstPageNumber="1" horizontalDpi="600" verticalDpi="600" orientation="portrait" paperSize="9" r:id="rId1"/>
  <headerFooter alignWithMargins="0">
    <oddFooter>&amp;C&amp;"華康中圓體,標準"&amp;11‧&amp;"Times New Roman,標準"&amp;P&amp;"華康中圓體,標準"‧</oddFooter>
  </headerFooter>
</worksheet>
</file>

<file path=xl/worksheets/sheet32.xml><?xml version="1.0" encoding="utf-8"?>
<worksheet xmlns="http://schemas.openxmlformats.org/spreadsheetml/2006/main" xmlns:r="http://schemas.openxmlformats.org/officeDocument/2006/relationships">
  <dimension ref="A1:O29"/>
  <sheetViews>
    <sheetView showGridLines="0" zoomScale="120" zoomScaleNormal="120" zoomScalePageLayoutView="0" workbookViewId="0" topLeftCell="A1">
      <selection activeCell="A1" sqref="A1"/>
    </sheetView>
  </sheetViews>
  <sheetFormatPr defaultColWidth="9.00390625" defaultRowHeight="16.5"/>
  <cols>
    <col min="1" max="1" width="10.625" style="50" customWidth="1"/>
    <col min="2" max="3" width="9.625" style="50" customWidth="1"/>
    <col min="4" max="5" width="9.125" style="50" customWidth="1"/>
    <col min="6" max="6" width="11.625" style="50" customWidth="1"/>
    <col min="7" max="7" width="15.125" style="50" customWidth="1"/>
    <col min="8" max="8" width="11.125" style="50" customWidth="1"/>
    <col min="9" max="14" width="10.625" style="50" customWidth="1"/>
    <col min="15" max="16384" width="9.00390625" style="50" customWidth="1"/>
  </cols>
  <sheetData>
    <row r="1" spans="1:15" s="2" customFormat="1" ht="18" customHeight="1">
      <c r="A1" s="281" t="s">
        <v>526</v>
      </c>
      <c r="N1" s="3" t="s">
        <v>44</v>
      </c>
      <c r="O1" s="281" t="s">
        <v>526</v>
      </c>
    </row>
    <row r="2" spans="1:14" s="4" customFormat="1" ht="24.75" customHeight="1">
      <c r="A2" s="478" t="s">
        <v>1360</v>
      </c>
      <c r="B2" s="478"/>
      <c r="C2" s="478"/>
      <c r="D2" s="478"/>
      <c r="E2" s="478"/>
      <c r="F2" s="478"/>
      <c r="G2" s="478"/>
      <c r="H2" s="478" t="s">
        <v>504</v>
      </c>
      <c r="I2" s="478"/>
      <c r="J2" s="478"/>
      <c r="K2" s="478"/>
      <c r="L2" s="478"/>
      <c r="M2" s="478"/>
      <c r="N2" s="478"/>
    </row>
    <row r="3" spans="7:14" s="2" customFormat="1" ht="15" customHeight="1" thickBot="1">
      <c r="G3" s="3" t="s">
        <v>1345</v>
      </c>
      <c r="N3" s="3" t="s">
        <v>1352</v>
      </c>
    </row>
    <row r="4" spans="1:14" s="2" customFormat="1" ht="21.75" customHeight="1">
      <c r="A4" s="636" t="s">
        <v>1242</v>
      </c>
      <c r="B4" s="793" t="s">
        <v>1346</v>
      </c>
      <c r="C4" s="630"/>
      <c r="D4" s="630"/>
      <c r="E4" s="630"/>
      <c r="F4" s="630"/>
      <c r="G4" s="630"/>
      <c r="H4" s="630" t="s">
        <v>502</v>
      </c>
      <c r="I4" s="630"/>
      <c r="J4" s="631"/>
      <c r="K4" s="538" t="s">
        <v>1408</v>
      </c>
      <c r="L4" s="538"/>
      <c r="M4" s="538"/>
      <c r="N4" s="538"/>
    </row>
    <row r="5" spans="1:14" s="2" customFormat="1" ht="21.75" customHeight="1">
      <c r="A5" s="617"/>
      <c r="B5" s="627" t="s">
        <v>1347</v>
      </c>
      <c r="C5" s="628"/>
      <c r="D5" s="628"/>
      <c r="E5" s="628"/>
      <c r="F5" s="628"/>
      <c r="G5" s="628"/>
      <c r="H5" s="628" t="s">
        <v>501</v>
      </c>
      <c r="I5" s="628"/>
      <c r="J5" s="589"/>
      <c r="K5" s="540" t="s">
        <v>1353</v>
      </c>
      <c r="L5" s="583"/>
      <c r="M5" s="583"/>
      <c r="N5" s="583"/>
    </row>
    <row r="6" spans="1:14" s="2" customFormat="1" ht="18" customHeight="1">
      <c r="A6" s="617"/>
      <c r="B6" s="627" t="s">
        <v>1354</v>
      </c>
      <c r="C6" s="628"/>
      <c r="D6" s="628"/>
      <c r="E6" s="628"/>
      <c r="F6" s="628"/>
      <c r="G6" s="628"/>
      <c r="H6" s="628" t="s">
        <v>487</v>
      </c>
      <c r="I6" s="628"/>
      <c r="J6" s="589"/>
      <c r="K6" s="628" t="s">
        <v>1356</v>
      </c>
      <c r="L6" s="628"/>
      <c r="M6" s="628"/>
      <c r="N6" s="628"/>
    </row>
    <row r="7" spans="1:14" s="2" customFormat="1" ht="18" customHeight="1">
      <c r="A7" s="530" t="s">
        <v>512</v>
      </c>
      <c r="B7" s="624"/>
      <c r="C7" s="587"/>
      <c r="D7" s="587"/>
      <c r="E7" s="587"/>
      <c r="F7" s="587"/>
      <c r="G7" s="587"/>
      <c r="H7" s="587"/>
      <c r="I7" s="587"/>
      <c r="J7" s="526"/>
      <c r="K7" s="587" t="s">
        <v>472</v>
      </c>
      <c r="L7" s="587"/>
      <c r="M7" s="587"/>
      <c r="N7" s="587"/>
    </row>
    <row r="8" spans="1:14" s="238" customFormat="1" ht="27.75" customHeight="1">
      <c r="A8" s="530"/>
      <c r="B8" s="328" t="s">
        <v>1357</v>
      </c>
      <c r="C8" s="11" t="s">
        <v>1362</v>
      </c>
      <c r="D8" s="11" t="s">
        <v>1363</v>
      </c>
      <c r="E8" s="11" t="s">
        <v>1364</v>
      </c>
      <c r="F8" s="328" t="s">
        <v>1358</v>
      </c>
      <c r="G8" s="328" t="s">
        <v>1359</v>
      </c>
      <c r="H8" s="329" t="s">
        <v>1343</v>
      </c>
      <c r="I8" s="11" t="s">
        <v>1361</v>
      </c>
      <c r="J8" s="328" t="s">
        <v>623</v>
      </c>
      <c r="K8" s="328" t="s">
        <v>809</v>
      </c>
      <c r="L8" s="328" t="s">
        <v>811</v>
      </c>
      <c r="M8" s="328" t="s">
        <v>812</v>
      </c>
      <c r="N8" s="340" t="s">
        <v>1355</v>
      </c>
    </row>
    <row r="9" spans="1:14" s="238" customFormat="1" ht="51.75" customHeight="1" thickBot="1">
      <c r="A9" s="531"/>
      <c r="B9" s="68" t="s">
        <v>187</v>
      </c>
      <c r="C9" s="68" t="s">
        <v>492</v>
      </c>
      <c r="D9" s="68" t="s">
        <v>494</v>
      </c>
      <c r="E9" s="68" t="s">
        <v>495</v>
      </c>
      <c r="F9" s="25" t="s">
        <v>1351</v>
      </c>
      <c r="G9" s="25" t="s">
        <v>1350</v>
      </c>
      <c r="H9" s="26" t="s">
        <v>493</v>
      </c>
      <c r="I9" s="25" t="s">
        <v>497</v>
      </c>
      <c r="J9" s="25" t="s">
        <v>1</v>
      </c>
      <c r="K9" s="25" t="s">
        <v>21</v>
      </c>
      <c r="L9" s="25" t="s">
        <v>188</v>
      </c>
      <c r="M9" s="25" t="s">
        <v>189</v>
      </c>
      <c r="N9" s="27" t="s">
        <v>471</v>
      </c>
    </row>
    <row r="10" spans="1:14" s="2" customFormat="1" ht="42" customHeight="1">
      <c r="A10" s="346" t="s">
        <v>892</v>
      </c>
      <c r="B10" s="240" t="s">
        <v>51</v>
      </c>
      <c r="C10" s="240" t="s">
        <v>51</v>
      </c>
      <c r="D10" s="240" t="s">
        <v>51</v>
      </c>
      <c r="E10" s="240" t="s">
        <v>51</v>
      </c>
      <c r="F10" s="240" t="s">
        <v>51</v>
      </c>
      <c r="G10" s="240" t="s">
        <v>51</v>
      </c>
      <c r="H10" s="240" t="s">
        <v>51</v>
      </c>
      <c r="I10" s="240" t="s">
        <v>51</v>
      </c>
      <c r="J10" s="240" t="s">
        <v>51</v>
      </c>
      <c r="K10" s="240" t="s">
        <v>51</v>
      </c>
      <c r="L10" s="240" t="s">
        <v>51</v>
      </c>
      <c r="M10" s="240" t="s">
        <v>51</v>
      </c>
      <c r="N10" s="240" t="s">
        <v>51</v>
      </c>
    </row>
    <row r="11" spans="1:14" s="2" customFormat="1" ht="42" customHeight="1">
      <c r="A11" s="346" t="s">
        <v>893</v>
      </c>
      <c r="B11" s="240">
        <v>530</v>
      </c>
      <c r="C11" s="240">
        <v>219</v>
      </c>
      <c r="D11" s="240">
        <v>20</v>
      </c>
      <c r="E11" s="240">
        <v>119</v>
      </c>
      <c r="F11" s="240">
        <v>29</v>
      </c>
      <c r="G11" s="240">
        <v>20</v>
      </c>
      <c r="H11" s="240">
        <v>29</v>
      </c>
      <c r="I11" s="240">
        <v>55</v>
      </c>
      <c r="J11" s="240">
        <v>39</v>
      </c>
      <c r="K11" s="240">
        <v>2966</v>
      </c>
      <c r="L11" s="240">
        <v>455</v>
      </c>
      <c r="M11" s="240">
        <v>2425</v>
      </c>
      <c r="N11" s="240">
        <v>86</v>
      </c>
    </row>
    <row r="12" spans="1:14" s="2" customFormat="1" ht="42" customHeight="1">
      <c r="A12" s="346" t="s">
        <v>894</v>
      </c>
      <c r="B12" s="240">
        <v>1019</v>
      </c>
      <c r="C12" s="240">
        <v>435</v>
      </c>
      <c r="D12" s="240">
        <v>32</v>
      </c>
      <c r="E12" s="240">
        <v>185</v>
      </c>
      <c r="F12" s="240">
        <v>50</v>
      </c>
      <c r="G12" s="240">
        <v>20</v>
      </c>
      <c r="H12" s="240">
        <v>67</v>
      </c>
      <c r="I12" s="240">
        <v>103</v>
      </c>
      <c r="J12" s="240">
        <v>127</v>
      </c>
      <c r="K12" s="240">
        <v>5065</v>
      </c>
      <c r="L12" s="240">
        <v>842</v>
      </c>
      <c r="M12" s="240">
        <v>4146</v>
      </c>
      <c r="N12" s="240">
        <v>77</v>
      </c>
    </row>
    <row r="13" spans="1:14" s="2" customFormat="1" ht="42" customHeight="1">
      <c r="A13" s="346" t="s">
        <v>895</v>
      </c>
      <c r="B13" s="240">
        <v>1411</v>
      </c>
      <c r="C13" s="240">
        <v>600</v>
      </c>
      <c r="D13" s="240">
        <v>56</v>
      </c>
      <c r="E13" s="240">
        <v>248</v>
      </c>
      <c r="F13" s="240">
        <v>77</v>
      </c>
      <c r="G13" s="240">
        <v>35</v>
      </c>
      <c r="H13" s="240">
        <v>83</v>
      </c>
      <c r="I13" s="240">
        <v>147</v>
      </c>
      <c r="J13" s="240">
        <v>165</v>
      </c>
      <c r="K13" s="240">
        <v>6394</v>
      </c>
      <c r="L13" s="240">
        <v>1286</v>
      </c>
      <c r="M13" s="240">
        <v>4994</v>
      </c>
      <c r="N13" s="240">
        <v>114</v>
      </c>
    </row>
    <row r="14" spans="1:14" s="261" customFormat="1" ht="42" customHeight="1">
      <c r="A14" s="346" t="s">
        <v>896</v>
      </c>
      <c r="B14" s="240">
        <v>1293</v>
      </c>
      <c r="C14" s="240">
        <v>544</v>
      </c>
      <c r="D14" s="240">
        <v>56</v>
      </c>
      <c r="E14" s="240">
        <v>302</v>
      </c>
      <c r="F14" s="240">
        <v>105</v>
      </c>
      <c r="G14" s="240">
        <v>46</v>
      </c>
      <c r="H14" s="240">
        <v>62</v>
      </c>
      <c r="I14" s="240">
        <v>132</v>
      </c>
      <c r="J14" s="240">
        <v>46</v>
      </c>
      <c r="K14" s="240">
        <v>6468</v>
      </c>
      <c r="L14" s="240">
        <v>1416</v>
      </c>
      <c r="M14" s="240">
        <v>4980</v>
      </c>
      <c r="N14" s="240">
        <v>72</v>
      </c>
    </row>
    <row r="15" spans="1:14" s="2" customFormat="1" ht="42" customHeight="1">
      <c r="A15" s="346" t="s">
        <v>897</v>
      </c>
      <c r="B15" s="240">
        <v>1781</v>
      </c>
      <c r="C15" s="240">
        <v>931</v>
      </c>
      <c r="D15" s="240">
        <v>55</v>
      </c>
      <c r="E15" s="240">
        <v>331</v>
      </c>
      <c r="F15" s="240">
        <v>177</v>
      </c>
      <c r="G15" s="240">
        <v>43</v>
      </c>
      <c r="H15" s="240">
        <v>79</v>
      </c>
      <c r="I15" s="240">
        <v>118</v>
      </c>
      <c r="J15" s="240">
        <v>47</v>
      </c>
      <c r="K15" s="240">
        <v>7746</v>
      </c>
      <c r="L15" s="240">
        <v>1817</v>
      </c>
      <c r="M15" s="240">
        <v>5867</v>
      </c>
      <c r="N15" s="240">
        <v>62</v>
      </c>
    </row>
    <row r="16" spans="1:14" s="2" customFormat="1" ht="42" customHeight="1">
      <c r="A16" s="346" t="s">
        <v>898</v>
      </c>
      <c r="B16" s="240">
        <v>2412</v>
      </c>
      <c r="C16" s="240">
        <v>1134</v>
      </c>
      <c r="D16" s="240">
        <v>55</v>
      </c>
      <c r="E16" s="240">
        <v>485</v>
      </c>
      <c r="F16" s="240">
        <v>203</v>
      </c>
      <c r="G16" s="240">
        <v>72</v>
      </c>
      <c r="H16" s="240">
        <v>145</v>
      </c>
      <c r="I16" s="240">
        <v>238</v>
      </c>
      <c r="J16" s="240">
        <v>80</v>
      </c>
      <c r="K16" s="240">
        <v>9392</v>
      </c>
      <c r="L16" s="240">
        <v>2296</v>
      </c>
      <c r="M16" s="240">
        <v>7017</v>
      </c>
      <c r="N16" s="240">
        <v>79</v>
      </c>
    </row>
    <row r="17" spans="1:14" s="2" customFormat="1" ht="42" customHeight="1">
      <c r="A17" s="346" t="s">
        <v>899</v>
      </c>
      <c r="B17" s="240">
        <v>1951</v>
      </c>
      <c r="C17" s="240">
        <v>735</v>
      </c>
      <c r="D17" s="240">
        <v>55</v>
      </c>
      <c r="E17" s="240">
        <v>542</v>
      </c>
      <c r="F17" s="240">
        <v>164</v>
      </c>
      <c r="G17" s="240">
        <v>45</v>
      </c>
      <c r="H17" s="240">
        <v>158</v>
      </c>
      <c r="I17" s="240">
        <v>211</v>
      </c>
      <c r="J17" s="240">
        <v>41</v>
      </c>
      <c r="K17" s="240">
        <v>8489</v>
      </c>
      <c r="L17" s="240">
        <v>2203</v>
      </c>
      <c r="M17" s="240">
        <v>6196</v>
      </c>
      <c r="N17" s="240">
        <v>90</v>
      </c>
    </row>
    <row r="18" spans="1:14" s="2" customFormat="1" ht="42" customHeight="1">
      <c r="A18" s="346" t="s">
        <v>900</v>
      </c>
      <c r="B18" s="240">
        <v>2400</v>
      </c>
      <c r="C18" s="240">
        <v>928</v>
      </c>
      <c r="D18" s="240">
        <v>65</v>
      </c>
      <c r="E18" s="240">
        <v>675</v>
      </c>
      <c r="F18" s="240">
        <v>212</v>
      </c>
      <c r="G18" s="240">
        <v>69</v>
      </c>
      <c r="H18" s="240">
        <v>151</v>
      </c>
      <c r="I18" s="240">
        <v>242</v>
      </c>
      <c r="J18" s="240">
        <v>58</v>
      </c>
      <c r="K18" s="240">
        <v>9608</v>
      </c>
      <c r="L18" s="240">
        <v>2749</v>
      </c>
      <c r="M18" s="240">
        <v>6682</v>
      </c>
      <c r="N18" s="240">
        <v>177</v>
      </c>
    </row>
    <row r="19" spans="1:14" s="261" customFormat="1" ht="42" customHeight="1" thickBot="1">
      <c r="A19" s="347" t="s">
        <v>901</v>
      </c>
      <c r="B19" s="237">
        <v>2569</v>
      </c>
      <c r="C19" s="237">
        <v>996</v>
      </c>
      <c r="D19" s="237">
        <v>89</v>
      </c>
      <c r="E19" s="237">
        <v>655</v>
      </c>
      <c r="F19" s="237">
        <v>243</v>
      </c>
      <c r="G19" s="237">
        <v>71</v>
      </c>
      <c r="H19" s="237">
        <v>211</v>
      </c>
      <c r="I19" s="237">
        <v>264</v>
      </c>
      <c r="J19" s="237">
        <v>40</v>
      </c>
      <c r="K19" s="237">
        <v>10812</v>
      </c>
      <c r="L19" s="237">
        <v>3253</v>
      </c>
      <c r="M19" s="237">
        <v>7345</v>
      </c>
      <c r="N19" s="237">
        <v>214</v>
      </c>
    </row>
    <row r="20" s="2" customFormat="1" ht="13.5">
      <c r="A20" s="428"/>
    </row>
    <row r="21" s="5" customFormat="1" ht="15" customHeight="1"/>
    <row r="22" ht="12.75">
      <c r="A22" s="426"/>
    </row>
    <row r="23" ht="12.75">
      <c r="A23" s="426"/>
    </row>
    <row r="24" ht="12.75">
      <c r="A24" s="5"/>
    </row>
    <row r="25" ht="12.75">
      <c r="A25" s="5"/>
    </row>
    <row r="26" ht="13.5">
      <c r="A26" s="2"/>
    </row>
    <row r="27" ht="13.5">
      <c r="A27" s="2"/>
    </row>
    <row r="28" ht="13.5">
      <c r="A28" s="2"/>
    </row>
    <row r="29" ht="13.5">
      <c r="A29" s="2"/>
    </row>
  </sheetData>
  <sheetProtection/>
  <mergeCells count="14">
    <mergeCell ref="A2:G2"/>
    <mergeCell ref="H2:N2"/>
    <mergeCell ref="B4:G4"/>
    <mergeCell ref="H4:J4"/>
    <mergeCell ref="B5:G5"/>
    <mergeCell ref="H5:J5"/>
    <mergeCell ref="H6:J7"/>
    <mergeCell ref="B6:G7"/>
    <mergeCell ref="K4:N4"/>
    <mergeCell ref="K5:N5"/>
    <mergeCell ref="A4:A6"/>
    <mergeCell ref="A7:A9"/>
    <mergeCell ref="K6:N6"/>
    <mergeCell ref="K7:N7"/>
  </mergeCells>
  <printOptions/>
  <pageMargins left="1.1811023622047245" right="1.1811023622047245" top="1.5748031496062993" bottom="1.5748031496062993" header="0.5118110236220472" footer="0.9055118110236221"/>
  <pageSetup firstPageNumber="398" useFirstPageNumber="1" horizontalDpi="600" verticalDpi="600" orientation="portrait" paperSize="9" r:id="rId1"/>
  <headerFooter alignWithMargins="0">
    <oddFooter>&amp;C&amp;"華康中圓體,標準"&amp;11‧&amp;"Times New Roman,標準"&amp;P&amp;"華康中圓體,標準"‧</oddFooter>
  </headerFooter>
</worksheet>
</file>

<file path=xl/worksheets/sheet4.xml><?xml version="1.0" encoding="utf-8"?>
<worksheet xmlns="http://schemas.openxmlformats.org/spreadsheetml/2006/main" xmlns:r="http://schemas.openxmlformats.org/officeDocument/2006/relationships">
  <dimension ref="A1:Q24"/>
  <sheetViews>
    <sheetView showGridLines="0" zoomScale="120" zoomScaleNormal="120" zoomScalePageLayoutView="0" workbookViewId="0" topLeftCell="A1">
      <selection activeCell="A1" sqref="A1"/>
    </sheetView>
  </sheetViews>
  <sheetFormatPr defaultColWidth="9.00390625" defaultRowHeight="16.5"/>
  <cols>
    <col min="1" max="1" width="10.625" style="119" customWidth="1"/>
    <col min="2" max="2" width="9.125" style="119" customWidth="1"/>
    <col min="3" max="5" width="8.125" style="119" customWidth="1"/>
    <col min="6" max="6" width="9.625" style="119" customWidth="1"/>
    <col min="7" max="7" width="7.125" style="119" customWidth="1"/>
    <col min="8" max="8" width="8.125" style="119" customWidth="1"/>
    <col min="9" max="9" width="6.125" style="119" customWidth="1"/>
    <col min="10" max="10" width="13.625" style="119" customWidth="1"/>
    <col min="11" max="12" width="13.125" style="119" customWidth="1"/>
    <col min="13" max="14" width="12.625" style="119" customWidth="1"/>
    <col min="15" max="15" width="10.125" style="119" customWidth="1"/>
    <col min="16" max="16384" width="9.00390625" style="119" customWidth="1"/>
  </cols>
  <sheetData>
    <row r="1" spans="1:15" s="121" customFormat="1" ht="18" customHeight="1">
      <c r="A1" s="281" t="s">
        <v>526</v>
      </c>
      <c r="C1" s="139"/>
      <c r="D1" s="139"/>
      <c r="E1" s="139"/>
      <c r="F1" s="139"/>
      <c r="G1" s="139"/>
      <c r="H1" s="139"/>
      <c r="I1" s="140"/>
      <c r="J1" s="140"/>
      <c r="K1" s="140"/>
      <c r="L1" s="139"/>
      <c r="M1" s="139"/>
      <c r="N1" s="139"/>
      <c r="O1" s="141" t="s">
        <v>44</v>
      </c>
    </row>
    <row r="2" spans="1:17" s="120" customFormat="1" ht="24.75" customHeight="1">
      <c r="A2" s="446" t="s">
        <v>631</v>
      </c>
      <c r="B2" s="446"/>
      <c r="C2" s="446"/>
      <c r="D2" s="446"/>
      <c r="E2" s="446"/>
      <c r="F2" s="446"/>
      <c r="G2" s="446"/>
      <c r="H2" s="446"/>
      <c r="I2" s="446"/>
      <c r="J2" s="446" t="s">
        <v>270</v>
      </c>
      <c r="K2" s="446"/>
      <c r="L2" s="446"/>
      <c r="M2" s="446"/>
      <c r="N2" s="446"/>
      <c r="O2" s="446"/>
      <c r="P2" s="197"/>
      <c r="Q2" s="197"/>
    </row>
    <row r="3" spans="2:15" s="121" customFormat="1" ht="15" customHeight="1" thickBot="1">
      <c r="B3" s="142"/>
      <c r="C3" s="142"/>
      <c r="D3" s="142"/>
      <c r="E3" s="142"/>
      <c r="H3" s="459" t="s">
        <v>627</v>
      </c>
      <c r="I3" s="459"/>
      <c r="J3" s="143"/>
      <c r="K3" s="143"/>
      <c r="L3" s="142"/>
      <c r="M3" s="142"/>
      <c r="N3" s="142"/>
      <c r="O3" s="144" t="s">
        <v>92</v>
      </c>
    </row>
    <row r="4" spans="1:15" s="121" customFormat="1" ht="19.5" customHeight="1">
      <c r="A4" s="451" t="s">
        <v>628</v>
      </c>
      <c r="B4" s="452"/>
      <c r="C4" s="455" t="s">
        <v>629</v>
      </c>
      <c r="D4" s="451"/>
      <c r="E4" s="451"/>
      <c r="F4" s="451"/>
      <c r="G4" s="451"/>
      <c r="H4" s="451"/>
      <c r="I4" s="456"/>
      <c r="J4" s="460" t="s">
        <v>630</v>
      </c>
      <c r="K4" s="460"/>
      <c r="L4" s="460"/>
      <c r="M4" s="460"/>
      <c r="N4" s="460"/>
      <c r="O4" s="460"/>
    </row>
    <row r="5" spans="1:15" s="121" customFormat="1" ht="19.5" customHeight="1">
      <c r="A5" s="453"/>
      <c r="B5" s="454"/>
      <c r="C5" s="462" t="s">
        <v>210</v>
      </c>
      <c r="D5" s="461"/>
      <c r="E5" s="461"/>
      <c r="F5" s="461"/>
      <c r="G5" s="461"/>
      <c r="H5" s="461"/>
      <c r="I5" s="463"/>
      <c r="J5" s="461" t="s">
        <v>94</v>
      </c>
      <c r="K5" s="461"/>
      <c r="L5" s="461"/>
      <c r="M5" s="461"/>
      <c r="N5" s="461"/>
      <c r="O5" s="461"/>
    </row>
    <row r="6" spans="1:15" s="121" customFormat="1" ht="24.75" customHeight="1">
      <c r="A6" s="447" t="s">
        <v>60</v>
      </c>
      <c r="B6" s="448"/>
      <c r="C6" s="302" t="s">
        <v>617</v>
      </c>
      <c r="D6" s="306" t="s">
        <v>618</v>
      </c>
      <c r="E6" s="302" t="s">
        <v>619</v>
      </c>
      <c r="F6" s="302" t="s">
        <v>620</v>
      </c>
      <c r="G6" s="307" t="s">
        <v>621</v>
      </c>
      <c r="H6" s="308" t="s">
        <v>622</v>
      </c>
      <c r="I6" s="302" t="s">
        <v>623</v>
      </c>
      <c r="J6" s="307" t="s">
        <v>624</v>
      </c>
      <c r="K6" s="138" t="s">
        <v>635</v>
      </c>
      <c r="L6" s="138" t="s">
        <v>632</v>
      </c>
      <c r="M6" s="138" t="s">
        <v>633</v>
      </c>
      <c r="N6" s="138" t="s">
        <v>634</v>
      </c>
      <c r="O6" s="309" t="s">
        <v>623</v>
      </c>
    </row>
    <row r="7" spans="1:15" s="121" customFormat="1" ht="45.75" customHeight="1" thickBot="1">
      <c r="A7" s="449"/>
      <c r="B7" s="450"/>
      <c r="C7" s="122" t="s">
        <v>149</v>
      </c>
      <c r="D7" s="122" t="s">
        <v>150</v>
      </c>
      <c r="E7" s="122" t="s">
        <v>151</v>
      </c>
      <c r="F7" s="122" t="s">
        <v>616</v>
      </c>
      <c r="G7" s="123" t="s">
        <v>69</v>
      </c>
      <c r="H7" s="123" t="s">
        <v>414</v>
      </c>
      <c r="I7" s="122" t="s">
        <v>57</v>
      </c>
      <c r="J7" s="123" t="s">
        <v>70</v>
      </c>
      <c r="K7" s="122" t="s">
        <v>71</v>
      </c>
      <c r="L7" s="122" t="s">
        <v>72</v>
      </c>
      <c r="M7" s="122" t="s">
        <v>73</v>
      </c>
      <c r="N7" s="122" t="s">
        <v>90</v>
      </c>
      <c r="O7" s="124" t="s">
        <v>57</v>
      </c>
    </row>
    <row r="8" spans="1:15" s="121" customFormat="1" ht="30" customHeight="1">
      <c r="A8" s="303" t="s">
        <v>598</v>
      </c>
      <c r="B8" s="145" t="s">
        <v>75</v>
      </c>
      <c r="C8" s="126" t="s">
        <v>74</v>
      </c>
      <c r="D8" s="126" t="s">
        <v>74</v>
      </c>
      <c r="E8" s="126" t="s">
        <v>74</v>
      </c>
      <c r="F8" s="126">
        <v>1</v>
      </c>
      <c r="G8" s="126" t="s">
        <v>74</v>
      </c>
      <c r="H8" s="126">
        <v>12</v>
      </c>
      <c r="I8" s="126">
        <v>5</v>
      </c>
      <c r="J8" s="126" t="s">
        <v>74</v>
      </c>
      <c r="K8" s="126">
        <v>2</v>
      </c>
      <c r="L8" s="126" t="s">
        <v>74</v>
      </c>
      <c r="M8" s="126">
        <v>1</v>
      </c>
      <c r="N8" s="126" t="s">
        <v>74</v>
      </c>
      <c r="O8" s="126">
        <v>0</v>
      </c>
    </row>
    <row r="9" spans="1:15" s="121" customFormat="1" ht="30" customHeight="1">
      <c r="A9" s="303" t="s">
        <v>599</v>
      </c>
      <c r="B9" s="145" t="s">
        <v>76</v>
      </c>
      <c r="C9" s="126" t="s">
        <v>74</v>
      </c>
      <c r="D9" s="126" t="s">
        <v>74</v>
      </c>
      <c r="E9" s="126" t="s">
        <v>74</v>
      </c>
      <c r="F9" s="126">
        <v>1</v>
      </c>
      <c r="G9" s="126" t="s">
        <v>74</v>
      </c>
      <c r="H9" s="126">
        <v>11</v>
      </c>
      <c r="I9" s="126">
        <v>5</v>
      </c>
      <c r="J9" s="126" t="s">
        <v>74</v>
      </c>
      <c r="K9" s="126">
        <v>2</v>
      </c>
      <c r="L9" s="126" t="s">
        <v>74</v>
      </c>
      <c r="M9" s="126">
        <v>1</v>
      </c>
      <c r="N9" s="126" t="s">
        <v>74</v>
      </c>
      <c r="O9" s="126">
        <v>0</v>
      </c>
    </row>
    <row r="10" spans="1:15" s="121" customFormat="1" ht="30" customHeight="1">
      <c r="A10" s="303" t="s">
        <v>600</v>
      </c>
      <c r="B10" s="145" t="s">
        <v>61</v>
      </c>
      <c r="C10" s="126">
        <v>0</v>
      </c>
      <c r="D10" s="126">
        <v>0</v>
      </c>
      <c r="E10" s="126">
        <v>0</v>
      </c>
      <c r="F10" s="126">
        <v>1</v>
      </c>
      <c r="G10" s="126">
        <v>0</v>
      </c>
      <c r="H10" s="126">
        <v>8</v>
      </c>
      <c r="I10" s="126">
        <v>4</v>
      </c>
      <c r="J10" s="126">
        <v>0</v>
      </c>
      <c r="K10" s="126">
        <v>0</v>
      </c>
      <c r="L10" s="126">
        <v>0</v>
      </c>
      <c r="M10" s="126">
        <v>1</v>
      </c>
      <c r="N10" s="126">
        <v>0</v>
      </c>
      <c r="O10" s="126">
        <v>0</v>
      </c>
    </row>
    <row r="11" spans="1:15" s="121" customFormat="1" ht="30" customHeight="1">
      <c r="A11" s="303" t="s">
        <v>601</v>
      </c>
      <c r="B11" s="145" t="s">
        <v>62</v>
      </c>
      <c r="C11" s="126">
        <v>0</v>
      </c>
      <c r="D11" s="126">
        <v>0</v>
      </c>
      <c r="E11" s="126">
        <v>0</v>
      </c>
      <c r="F11" s="126">
        <v>1</v>
      </c>
      <c r="G11" s="126">
        <v>0</v>
      </c>
      <c r="H11" s="126">
        <v>8</v>
      </c>
      <c r="I11" s="126">
        <v>4</v>
      </c>
      <c r="J11" s="126">
        <v>0</v>
      </c>
      <c r="K11" s="126">
        <v>0</v>
      </c>
      <c r="L11" s="126">
        <v>0</v>
      </c>
      <c r="M11" s="126">
        <v>1</v>
      </c>
      <c r="N11" s="126">
        <v>0</v>
      </c>
      <c r="O11" s="126">
        <v>0</v>
      </c>
    </row>
    <row r="12" spans="1:15" s="121" customFormat="1" ht="30" customHeight="1">
      <c r="A12" s="303" t="s">
        <v>602</v>
      </c>
      <c r="B12" s="145" t="s">
        <v>63</v>
      </c>
      <c r="C12" s="126">
        <v>0</v>
      </c>
      <c r="D12" s="126">
        <v>0</v>
      </c>
      <c r="E12" s="126">
        <v>0</v>
      </c>
      <c r="F12" s="126">
        <v>1</v>
      </c>
      <c r="G12" s="126">
        <v>0</v>
      </c>
      <c r="H12" s="126">
        <v>8</v>
      </c>
      <c r="I12" s="126">
        <v>4</v>
      </c>
      <c r="J12" s="126">
        <v>1</v>
      </c>
      <c r="K12" s="126">
        <v>4</v>
      </c>
      <c r="L12" s="126">
        <v>1</v>
      </c>
      <c r="M12" s="126">
        <v>1</v>
      </c>
      <c r="N12" s="126">
        <v>0</v>
      </c>
      <c r="O12" s="126">
        <v>0</v>
      </c>
    </row>
    <row r="13" spans="1:15" s="121" customFormat="1" ht="30" customHeight="1">
      <c r="A13" s="303" t="s">
        <v>603</v>
      </c>
      <c r="B13" s="146" t="s">
        <v>77</v>
      </c>
      <c r="C13" s="126">
        <v>0</v>
      </c>
      <c r="D13" s="126">
        <v>0</v>
      </c>
      <c r="E13" s="126">
        <v>0</v>
      </c>
      <c r="F13" s="126">
        <v>1</v>
      </c>
      <c r="G13" s="126">
        <v>3</v>
      </c>
      <c r="H13" s="126">
        <v>9</v>
      </c>
      <c r="I13" s="126">
        <v>5</v>
      </c>
      <c r="J13" s="126">
        <v>0</v>
      </c>
      <c r="K13" s="126">
        <v>6</v>
      </c>
      <c r="L13" s="126">
        <v>0</v>
      </c>
      <c r="M13" s="126">
        <v>1</v>
      </c>
      <c r="N13" s="126">
        <v>0</v>
      </c>
      <c r="O13" s="126">
        <v>0</v>
      </c>
    </row>
    <row r="14" spans="1:15" s="121" customFormat="1" ht="30" customHeight="1">
      <c r="A14" s="303" t="s">
        <v>604</v>
      </c>
      <c r="B14" s="147" t="s">
        <v>78</v>
      </c>
      <c r="C14" s="126">
        <v>0</v>
      </c>
      <c r="D14" s="126">
        <v>0</v>
      </c>
      <c r="E14" s="126">
        <v>0</v>
      </c>
      <c r="F14" s="126">
        <v>1</v>
      </c>
      <c r="G14" s="126">
        <v>3</v>
      </c>
      <c r="H14" s="126">
        <v>9</v>
      </c>
      <c r="I14" s="126">
        <v>5</v>
      </c>
      <c r="J14" s="126">
        <v>0</v>
      </c>
      <c r="K14" s="126">
        <v>14</v>
      </c>
      <c r="L14" s="126">
        <v>2</v>
      </c>
      <c r="M14" s="126">
        <v>1</v>
      </c>
      <c r="N14" s="126">
        <v>1</v>
      </c>
      <c r="O14" s="126">
        <v>0</v>
      </c>
    </row>
    <row r="15" spans="1:15" s="121" customFormat="1" ht="30" customHeight="1">
      <c r="A15" s="303" t="s">
        <v>605</v>
      </c>
      <c r="B15" s="145" t="s">
        <v>64</v>
      </c>
      <c r="C15" s="126">
        <v>0</v>
      </c>
      <c r="D15" s="126">
        <v>0</v>
      </c>
      <c r="E15" s="126">
        <v>0</v>
      </c>
      <c r="F15" s="126">
        <v>1</v>
      </c>
      <c r="G15" s="126">
        <v>0</v>
      </c>
      <c r="H15" s="126">
        <v>7</v>
      </c>
      <c r="I15" s="126">
        <v>4</v>
      </c>
      <c r="J15" s="126">
        <v>0</v>
      </c>
      <c r="K15" s="126">
        <v>11</v>
      </c>
      <c r="L15" s="126">
        <v>3</v>
      </c>
      <c r="M15" s="126">
        <v>2</v>
      </c>
      <c r="N15" s="126">
        <v>2</v>
      </c>
      <c r="O15" s="126">
        <v>1</v>
      </c>
    </row>
    <row r="16" spans="1:15" s="121" customFormat="1" ht="30" customHeight="1">
      <c r="A16" s="303" t="s">
        <v>625</v>
      </c>
      <c r="B16" s="145" t="s">
        <v>120</v>
      </c>
      <c r="C16" s="126">
        <v>0</v>
      </c>
      <c r="D16" s="126">
        <v>0</v>
      </c>
      <c r="E16" s="126">
        <v>0</v>
      </c>
      <c r="F16" s="126">
        <v>1</v>
      </c>
      <c r="G16" s="126">
        <v>0</v>
      </c>
      <c r="H16" s="126">
        <v>9</v>
      </c>
      <c r="I16" s="126">
        <v>4</v>
      </c>
      <c r="J16" s="126">
        <v>0</v>
      </c>
      <c r="K16" s="126">
        <v>12</v>
      </c>
      <c r="L16" s="126">
        <v>3</v>
      </c>
      <c r="M16" s="126">
        <v>2</v>
      </c>
      <c r="N16" s="126">
        <v>3</v>
      </c>
      <c r="O16" s="126">
        <v>0</v>
      </c>
    </row>
    <row r="17" spans="1:15" s="121" customFormat="1" ht="30" customHeight="1">
      <c r="A17" s="303" t="s">
        <v>626</v>
      </c>
      <c r="B17" s="145" t="s">
        <v>148</v>
      </c>
      <c r="C17" s="126">
        <f aca="true" t="shared" si="0" ref="C17:O17">SUM(C18:C23)</f>
        <v>0</v>
      </c>
      <c r="D17" s="126">
        <f t="shared" si="0"/>
        <v>0</v>
      </c>
      <c r="E17" s="126">
        <f t="shared" si="0"/>
        <v>0</v>
      </c>
      <c r="F17" s="126">
        <f t="shared" si="0"/>
        <v>1</v>
      </c>
      <c r="G17" s="126">
        <f t="shared" si="0"/>
        <v>0</v>
      </c>
      <c r="H17" s="126">
        <f t="shared" si="0"/>
        <v>11</v>
      </c>
      <c r="I17" s="126">
        <f t="shared" si="0"/>
        <v>4</v>
      </c>
      <c r="J17" s="126">
        <f t="shared" si="0"/>
        <v>0</v>
      </c>
      <c r="K17" s="126">
        <f t="shared" si="0"/>
        <v>12</v>
      </c>
      <c r="L17" s="126">
        <f t="shared" si="0"/>
        <v>2</v>
      </c>
      <c r="M17" s="126">
        <f t="shared" si="0"/>
        <v>1</v>
      </c>
      <c r="N17" s="126">
        <f t="shared" si="0"/>
        <v>2</v>
      </c>
      <c r="O17" s="126">
        <f t="shared" si="0"/>
        <v>0</v>
      </c>
    </row>
    <row r="18" spans="1:15" s="121" customFormat="1" ht="30" customHeight="1">
      <c r="A18" s="303" t="s">
        <v>608</v>
      </c>
      <c r="B18" s="145" t="s">
        <v>84</v>
      </c>
      <c r="C18" s="127">
        <v>0</v>
      </c>
      <c r="D18" s="127">
        <v>0</v>
      </c>
      <c r="E18" s="127">
        <v>0</v>
      </c>
      <c r="F18" s="127">
        <v>0</v>
      </c>
      <c r="G18" s="127">
        <v>0</v>
      </c>
      <c r="H18" s="127">
        <v>0</v>
      </c>
      <c r="I18" s="126">
        <v>1</v>
      </c>
      <c r="J18" s="127">
        <v>0</v>
      </c>
      <c r="K18" s="127">
        <v>12</v>
      </c>
      <c r="L18" s="127">
        <v>0</v>
      </c>
      <c r="M18" s="127">
        <v>0</v>
      </c>
      <c r="N18" s="127">
        <v>1</v>
      </c>
      <c r="O18" s="127">
        <v>0</v>
      </c>
    </row>
    <row r="19" spans="1:15" s="121" customFormat="1" ht="30" customHeight="1">
      <c r="A19" s="303" t="s">
        <v>609</v>
      </c>
      <c r="B19" s="145" t="s">
        <v>65</v>
      </c>
      <c r="C19" s="127">
        <v>0</v>
      </c>
      <c r="D19" s="127">
        <v>0</v>
      </c>
      <c r="E19" s="127">
        <v>0</v>
      </c>
      <c r="F19" s="127">
        <v>0</v>
      </c>
      <c r="G19" s="127">
        <v>0</v>
      </c>
      <c r="H19" s="127">
        <v>1</v>
      </c>
      <c r="I19" s="127">
        <v>3</v>
      </c>
      <c r="J19" s="127">
        <v>0</v>
      </c>
      <c r="K19" s="127">
        <v>0</v>
      </c>
      <c r="L19" s="127">
        <v>2</v>
      </c>
      <c r="M19" s="127">
        <v>0</v>
      </c>
      <c r="N19" s="127">
        <v>0</v>
      </c>
      <c r="O19" s="127">
        <v>0</v>
      </c>
    </row>
    <row r="20" spans="1:15" s="121" customFormat="1" ht="30" customHeight="1">
      <c r="A20" s="303" t="s">
        <v>610</v>
      </c>
      <c r="B20" s="146" t="s">
        <v>85</v>
      </c>
      <c r="C20" s="127">
        <v>0</v>
      </c>
      <c r="D20" s="127">
        <v>0</v>
      </c>
      <c r="E20" s="127">
        <v>0</v>
      </c>
      <c r="F20" s="127">
        <v>0</v>
      </c>
      <c r="G20" s="127">
        <v>0</v>
      </c>
      <c r="H20" s="127">
        <v>0</v>
      </c>
      <c r="I20" s="127">
        <v>0</v>
      </c>
      <c r="J20" s="127">
        <v>0</v>
      </c>
      <c r="K20" s="127">
        <v>0</v>
      </c>
      <c r="L20" s="127">
        <v>0</v>
      </c>
      <c r="M20" s="127">
        <v>0</v>
      </c>
      <c r="N20" s="127">
        <v>0</v>
      </c>
      <c r="O20" s="127">
        <v>0</v>
      </c>
    </row>
    <row r="21" spans="1:15" s="121" customFormat="1" ht="30" customHeight="1">
      <c r="A21" s="303" t="s">
        <v>611</v>
      </c>
      <c r="B21" s="146" t="s">
        <v>88</v>
      </c>
      <c r="C21" s="127">
        <v>0</v>
      </c>
      <c r="D21" s="127">
        <v>0</v>
      </c>
      <c r="E21" s="127">
        <v>0</v>
      </c>
      <c r="F21" s="127">
        <v>1</v>
      </c>
      <c r="G21" s="127">
        <v>0</v>
      </c>
      <c r="H21" s="127">
        <v>8</v>
      </c>
      <c r="I21" s="127">
        <v>0</v>
      </c>
      <c r="J21" s="127">
        <v>0</v>
      </c>
      <c r="K21" s="127">
        <v>0</v>
      </c>
      <c r="L21" s="127">
        <v>0</v>
      </c>
      <c r="M21" s="127">
        <v>1</v>
      </c>
      <c r="N21" s="127">
        <v>0</v>
      </c>
      <c r="O21" s="127">
        <v>0</v>
      </c>
    </row>
    <row r="22" spans="1:15" s="121" customFormat="1" ht="30" customHeight="1">
      <c r="A22" s="303" t="s">
        <v>612</v>
      </c>
      <c r="B22" s="146" t="s">
        <v>89</v>
      </c>
      <c r="C22" s="127">
        <v>0</v>
      </c>
      <c r="D22" s="127">
        <v>0</v>
      </c>
      <c r="E22" s="127">
        <v>0</v>
      </c>
      <c r="F22" s="127">
        <v>0</v>
      </c>
      <c r="G22" s="127">
        <v>0</v>
      </c>
      <c r="H22" s="127">
        <v>2</v>
      </c>
      <c r="I22" s="127">
        <v>0</v>
      </c>
      <c r="J22" s="127">
        <v>0</v>
      </c>
      <c r="K22" s="127">
        <v>0</v>
      </c>
      <c r="L22" s="127">
        <v>0</v>
      </c>
      <c r="M22" s="127">
        <v>0</v>
      </c>
      <c r="N22" s="127">
        <v>1</v>
      </c>
      <c r="O22" s="127">
        <v>0</v>
      </c>
    </row>
    <row r="23" spans="1:15" s="121" customFormat="1" ht="30" customHeight="1" thickBot="1">
      <c r="A23" s="304" t="s">
        <v>613</v>
      </c>
      <c r="B23" s="148" t="s">
        <v>1</v>
      </c>
      <c r="C23" s="222">
        <v>0</v>
      </c>
      <c r="D23" s="222">
        <v>0</v>
      </c>
      <c r="E23" s="222">
        <v>0</v>
      </c>
      <c r="F23" s="222">
        <v>0</v>
      </c>
      <c r="G23" s="222">
        <v>0</v>
      </c>
      <c r="H23" s="222">
        <v>0</v>
      </c>
      <c r="I23" s="179">
        <v>0</v>
      </c>
      <c r="J23" s="222">
        <v>0</v>
      </c>
      <c r="K23" s="222">
        <v>0</v>
      </c>
      <c r="L23" s="222">
        <v>0</v>
      </c>
      <c r="M23" s="222">
        <v>0</v>
      </c>
      <c r="N23" s="222">
        <v>0</v>
      </c>
      <c r="O23" s="222">
        <v>0</v>
      </c>
    </row>
    <row r="24" spans="1:13" s="149" customFormat="1" ht="15.75" customHeight="1">
      <c r="A24" s="305"/>
      <c r="C24" s="150"/>
      <c r="D24" s="150"/>
      <c r="E24" s="150"/>
      <c r="I24" s="150"/>
      <c r="J24" s="150"/>
      <c r="K24" s="150"/>
      <c r="L24" s="150"/>
      <c r="M24" s="150"/>
    </row>
  </sheetData>
  <sheetProtection/>
  <mergeCells count="9">
    <mergeCell ref="C4:I4"/>
    <mergeCell ref="A6:B7"/>
    <mergeCell ref="J2:O2"/>
    <mergeCell ref="A2:I2"/>
    <mergeCell ref="H3:I3"/>
    <mergeCell ref="A4:B5"/>
    <mergeCell ref="J4:O4"/>
    <mergeCell ref="J5:O5"/>
    <mergeCell ref="C5:I5"/>
  </mergeCells>
  <printOptions horizontalCentered="1"/>
  <pageMargins left="1.1811023622047245" right="1.1811023622047245" top="1.5748031496062993" bottom="1.5748031496062993" header="0.5118110236220472" footer="0.9055118110236221"/>
  <pageSetup firstPageNumber="344" useFirstPageNumber="1" horizontalDpi="600" verticalDpi="600" orientation="portrait" paperSize="9" r:id="rId1"/>
  <headerFooter alignWithMargins="0">
    <oddFooter>&amp;C&amp;"華康中圓體,標準"&amp;11‧&amp;"Times New Roman,標準"&amp;P&amp;"華康中圓體,標準"‧</oddFooter>
  </headerFooter>
</worksheet>
</file>

<file path=xl/worksheets/sheet5.xml><?xml version="1.0" encoding="utf-8"?>
<worksheet xmlns="http://schemas.openxmlformats.org/spreadsheetml/2006/main" xmlns:r="http://schemas.openxmlformats.org/officeDocument/2006/relationships">
  <dimension ref="A1:U46"/>
  <sheetViews>
    <sheetView showGridLines="0" zoomScale="120" zoomScaleNormal="120" zoomScalePageLayoutView="0" workbookViewId="0" topLeftCell="A1">
      <selection activeCell="A1" sqref="A1"/>
    </sheetView>
  </sheetViews>
  <sheetFormatPr defaultColWidth="9.00390625" defaultRowHeight="16.5"/>
  <cols>
    <col min="1" max="3" width="1.625" style="50" customWidth="1"/>
    <col min="4" max="4" width="9.125" style="50" customWidth="1"/>
    <col min="5" max="5" width="19.125" style="50" customWidth="1"/>
    <col min="6" max="6" width="8.125" style="50" customWidth="1"/>
    <col min="7" max="7" width="5.625" style="50" customWidth="1"/>
    <col min="8" max="9" width="6.125" style="50" customWidth="1"/>
    <col min="10" max="10" width="7.625" style="50" customWidth="1"/>
    <col min="11" max="11" width="8.125" style="50" customWidth="1"/>
    <col min="12" max="12" width="11.125" style="50" customWidth="1"/>
    <col min="13" max="13" width="6.625" style="50" customWidth="1"/>
    <col min="14" max="15" width="6.125" style="50" customWidth="1"/>
    <col min="16" max="17" width="7.625" style="50" customWidth="1"/>
    <col min="18" max="18" width="11.125" style="50" customWidth="1"/>
    <col min="19" max="19" width="10.125" style="50" customWidth="1"/>
    <col min="20" max="20" width="8.625" style="50" customWidth="1"/>
    <col min="21" max="16384" width="9.00390625" style="50" customWidth="1"/>
  </cols>
  <sheetData>
    <row r="1" spans="1:20" s="2" customFormat="1" ht="18" customHeight="1">
      <c r="A1" s="281" t="s">
        <v>526</v>
      </c>
      <c r="C1" s="1"/>
      <c r="T1" s="3" t="s">
        <v>91</v>
      </c>
    </row>
    <row r="2" spans="2:20" s="4" customFormat="1" ht="24.75" customHeight="1">
      <c r="B2" s="478" t="s">
        <v>681</v>
      </c>
      <c r="C2" s="478"/>
      <c r="D2" s="478"/>
      <c r="E2" s="478"/>
      <c r="F2" s="478"/>
      <c r="G2" s="478"/>
      <c r="H2" s="478"/>
      <c r="I2" s="478"/>
      <c r="J2" s="478"/>
      <c r="K2" s="478"/>
      <c r="L2" s="478" t="s">
        <v>272</v>
      </c>
      <c r="M2" s="478"/>
      <c r="N2" s="478"/>
      <c r="O2" s="478"/>
      <c r="P2" s="478"/>
      <c r="Q2" s="478"/>
      <c r="R2" s="478"/>
      <c r="S2" s="478"/>
      <c r="T2" s="478"/>
    </row>
    <row r="3" spans="1:5" s="5" customFormat="1" ht="7.5" customHeight="1" thickBot="1">
      <c r="A3" s="7"/>
      <c r="B3" s="7"/>
      <c r="C3" s="7"/>
      <c r="D3" s="7"/>
      <c r="E3" s="7"/>
    </row>
    <row r="4" spans="1:20" s="5" customFormat="1" ht="13.5" customHeight="1">
      <c r="A4" s="482" t="s">
        <v>660</v>
      </c>
      <c r="B4" s="482"/>
      <c r="C4" s="482"/>
      <c r="D4" s="482"/>
      <c r="E4" s="483"/>
      <c r="F4" s="479" t="s">
        <v>668</v>
      </c>
      <c r="G4" s="480"/>
      <c r="H4" s="480"/>
      <c r="I4" s="480"/>
      <c r="J4" s="480"/>
      <c r="K4" s="481"/>
      <c r="L4" s="485" t="s">
        <v>669</v>
      </c>
      <c r="M4" s="485"/>
      <c r="N4" s="485"/>
      <c r="O4" s="485"/>
      <c r="P4" s="485"/>
      <c r="Q4" s="486"/>
      <c r="R4" s="484" t="s">
        <v>670</v>
      </c>
      <c r="S4" s="485"/>
      <c r="T4" s="485"/>
    </row>
    <row r="5" spans="1:20" s="5" customFormat="1" ht="13.5" customHeight="1">
      <c r="A5" s="482"/>
      <c r="B5" s="482"/>
      <c r="C5" s="482"/>
      <c r="D5" s="482"/>
      <c r="E5" s="483"/>
      <c r="F5" s="498" t="s">
        <v>687</v>
      </c>
      <c r="G5" s="476" t="s">
        <v>1409</v>
      </c>
      <c r="H5" s="474"/>
      <c r="I5" s="474"/>
      <c r="J5" s="475"/>
      <c r="K5" s="477" t="s">
        <v>684</v>
      </c>
      <c r="L5" s="468" t="s">
        <v>683</v>
      </c>
      <c r="M5" s="474" t="s">
        <v>1409</v>
      </c>
      <c r="N5" s="474"/>
      <c r="O5" s="474"/>
      <c r="P5" s="475"/>
      <c r="Q5" s="477" t="s">
        <v>684</v>
      </c>
      <c r="R5" s="477" t="s">
        <v>685</v>
      </c>
      <c r="S5" s="477" t="s">
        <v>686</v>
      </c>
      <c r="T5" s="487" t="s">
        <v>684</v>
      </c>
    </row>
    <row r="6" spans="1:20" s="5" customFormat="1" ht="13.5" customHeight="1">
      <c r="A6" s="482"/>
      <c r="B6" s="482"/>
      <c r="C6" s="482"/>
      <c r="D6" s="482"/>
      <c r="E6" s="483"/>
      <c r="F6" s="499"/>
      <c r="G6" s="471" t="s">
        <v>271</v>
      </c>
      <c r="H6" s="472"/>
      <c r="I6" s="472"/>
      <c r="J6" s="473"/>
      <c r="K6" s="466"/>
      <c r="L6" s="469"/>
      <c r="M6" s="471" t="s">
        <v>271</v>
      </c>
      <c r="N6" s="472"/>
      <c r="O6" s="472"/>
      <c r="P6" s="473"/>
      <c r="Q6" s="466"/>
      <c r="R6" s="466"/>
      <c r="S6" s="466"/>
      <c r="T6" s="488"/>
    </row>
    <row r="7" spans="1:20" s="5" customFormat="1" ht="13.5" customHeight="1">
      <c r="A7" s="482"/>
      <c r="B7" s="482"/>
      <c r="C7" s="482"/>
      <c r="D7" s="482"/>
      <c r="E7" s="483"/>
      <c r="F7" s="499"/>
      <c r="G7" s="476" t="s">
        <v>661</v>
      </c>
      <c r="H7" s="474"/>
      <c r="I7" s="475"/>
      <c r="J7" s="464" t="s">
        <v>662</v>
      </c>
      <c r="K7" s="466"/>
      <c r="L7" s="469"/>
      <c r="M7" s="476" t="s">
        <v>661</v>
      </c>
      <c r="N7" s="474"/>
      <c r="O7" s="475"/>
      <c r="P7" s="464" t="s">
        <v>662</v>
      </c>
      <c r="Q7" s="466"/>
      <c r="R7" s="466"/>
      <c r="S7" s="466"/>
      <c r="T7" s="488"/>
    </row>
    <row r="8" spans="1:20" s="5" customFormat="1" ht="13.5" customHeight="1">
      <c r="A8" s="6"/>
      <c r="B8" s="6"/>
      <c r="C8" s="6"/>
      <c r="D8" s="6"/>
      <c r="E8" s="172"/>
      <c r="F8" s="499"/>
      <c r="G8" s="496" t="s">
        <v>153</v>
      </c>
      <c r="H8" s="482"/>
      <c r="I8" s="497"/>
      <c r="J8" s="465"/>
      <c r="K8" s="466"/>
      <c r="L8" s="469"/>
      <c r="M8" s="496" t="s">
        <v>153</v>
      </c>
      <c r="N8" s="482"/>
      <c r="O8" s="497"/>
      <c r="P8" s="465"/>
      <c r="Q8" s="466"/>
      <c r="R8" s="466"/>
      <c r="S8" s="466"/>
      <c r="T8" s="488"/>
    </row>
    <row r="9" spans="1:21" s="5" customFormat="1" ht="13.5" customHeight="1">
      <c r="A9" s="6"/>
      <c r="B9" s="6"/>
      <c r="C9" s="6"/>
      <c r="D9" s="6"/>
      <c r="E9" s="172"/>
      <c r="F9" s="499"/>
      <c r="G9" s="310" t="s">
        <v>663</v>
      </c>
      <c r="H9" s="273" t="s">
        <v>664</v>
      </c>
      <c r="I9" s="273" t="s">
        <v>665</v>
      </c>
      <c r="J9" s="466" t="s">
        <v>157</v>
      </c>
      <c r="K9" s="466"/>
      <c r="L9" s="469"/>
      <c r="M9" s="310" t="s">
        <v>663</v>
      </c>
      <c r="N9" s="273" t="s">
        <v>664</v>
      </c>
      <c r="O9" s="273" t="s">
        <v>665</v>
      </c>
      <c r="P9" s="466" t="s">
        <v>157</v>
      </c>
      <c r="Q9" s="466"/>
      <c r="R9" s="466"/>
      <c r="S9" s="466"/>
      <c r="T9" s="488"/>
      <c r="U9" s="6"/>
    </row>
    <row r="10" spans="1:21" s="5" customFormat="1" ht="13.5" customHeight="1" thickBot="1">
      <c r="A10" s="493" t="s">
        <v>152</v>
      </c>
      <c r="B10" s="493"/>
      <c r="C10" s="493"/>
      <c r="D10" s="493"/>
      <c r="E10" s="494"/>
      <c r="F10" s="500"/>
      <c r="G10" s="42" t="s">
        <v>154</v>
      </c>
      <c r="H10" s="42" t="s">
        <v>155</v>
      </c>
      <c r="I10" s="42" t="s">
        <v>156</v>
      </c>
      <c r="J10" s="467"/>
      <c r="K10" s="467"/>
      <c r="L10" s="470"/>
      <c r="M10" s="42" t="s">
        <v>154</v>
      </c>
      <c r="N10" s="42" t="s">
        <v>155</v>
      </c>
      <c r="O10" s="42" t="s">
        <v>156</v>
      </c>
      <c r="P10" s="467"/>
      <c r="Q10" s="467"/>
      <c r="R10" s="467"/>
      <c r="S10" s="467"/>
      <c r="T10" s="489"/>
      <c r="U10" s="6"/>
    </row>
    <row r="11" spans="1:20" s="5" customFormat="1" ht="13.5" customHeight="1">
      <c r="A11" s="492" t="s">
        <v>671</v>
      </c>
      <c r="B11" s="492"/>
      <c r="C11" s="492"/>
      <c r="D11" s="492"/>
      <c r="E11" s="43" t="s">
        <v>100</v>
      </c>
      <c r="F11" s="88">
        <v>343</v>
      </c>
      <c r="G11" s="65">
        <v>329281</v>
      </c>
      <c r="H11" s="314" t="s">
        <v>11</v>
      </c>
      <c r="I11" s="314" t="s">
        <v>11</v>
      </c>
      <c r="J11" s="65">
        <v>642</v>
      </c>
      <c r="K11" s="65">
        <v>73587077</v>
      </c>
      <c r="L11" s="65">
        <v>338</v>
      </c>
      <c r="M11" s="65">
        <f aca="true" t="shared" si="0" ref="M11:N19">G11</f>
        <v>329281</v>
      </c>
      <c r="N11" s="89" t="str">
        <f t="shared" si="0"/>
        <v>…</v>
      </c>
      <c r="O11" s="89" t="str">
        <f aca="true" t="shared" si="1" ref="O11:O19">I11</f>
        <v>…</v>
      </c>
      <c r="P11" s="65" t="s">
        <v>58</v>
      </c>
      <c r="Q11" s="65">
        <v>72711677</v>
      </c>
      <c r="R11" s="65">
        <v>5</v>
      </c>
      <c r="S11" s="65">
        <v>642</v>
      </c>
      <c r="T11" s="65">
        <v>875400</v>
      </c>
    </row>
    <row r="12" spans="1:20" s="5" customFormat="1" ht="13.5" customHeight="1">
      <c r="A12" s="492" t="s">
        <v>672</v>
      </c>
      <c r="B12" s="492"/>
      <c r="C12" s="492"/>
      <c r="D12" s="492"/>
      <c r="E12" s="43" t="s">
        <v>101</v>
      </c>
      <c r="F12" s="88">
        <v>326</v>
      </c>
      <c r="G12" s="65">
        <v>324099</v>
      </c>
      <c r="H12" s="314" t="s">
        <v>11</v>
      </c>
      <c r="I12" s="314" t="s">
        <v>11</v>
      </c>
      <c r="J12" s="65">
        <v>638</v>
      </c>
      <c r="K12" s="65">
        <v>68670087</v>
      </c>
      <c r="L12" s="65">
        <v>321</v>
      </c>
      <c r="M12" s="65">
        <f t="shared" si="0"/>
        <v>324099</v>
      </c>
      <c r="N12" s="89" t="str">
        <f t="shared" si="0"/>
        <v>…</v>
      </c>
      <c r="O12" s="89" t="str">
        <f t="shared" si="1"/>
        <v>…</v>
      </c>
      <c r="P12" s="65" t="s">
        <v>58</v>
      </c>
      <c r="Q12" s="65">
        <v>67794687</v>
      </c>
      <c r="R12" s="65">
        <v>5</v>
      </c>
      <c r="S12" s="65">
        <v>638</v>
      </c>
      <c r="T12" s="65">
        <v>875400</v>
      </c>
    </row>
    <row r="13" spans="1:20" s="5" customFormat="1" ht="13.5" customHeight="1">
      <c r="A13" s="492" t="s">
        <v>673</v>
      </c>
      <c r="B13" s="492"/>
      <c r="C13" s="492"/>
      <c r="D13" s="492"/>
      <c r="E13" s="43" t="s">
        <v>102</v>
      </c>
      <c r="F13" s="88">
        <v>319</v>
      </c>
      <c r="G13" s="65">
        <v>315087</v>
      </c>
      <c r="H13" s="314" t="s">
        <v>11</v>
      </c>
      <c r="I13" s="314" t="s">
        <v>11</v>
      </c>
      <c r="J13" s="65">
        <v>605</v>
      </c>
      <c r="K13" s="65">
        <v>66011517</v>
      </c>
      <c r="L13" s="65">
        <v>315</v>
      </c>
      <c r="M13" s="65">
        <f t="shared" si="0"/>
        <v>315087</v>
      </c>
      <c r="N13" s="89" t="str">
        <f t="shared" si="0"/>
        <v>…</v>
      </c>
      <c r="O13" s="89" t="str">
        <f t="shared" si="1"/>
        <v>…</v>
      </c>
      <c r="P13" s="65" t="s">
        <v>58</v>
      </c>
      <c r="Q13" s="65">
        <v>65233017</v>
      </c>
      <c r="R13" s="65">
        <v>4</v>
      </c>
      <c r="S13" s="65">
        <v>605</v>
      </c>
      <c r="T13" s="65">
        <v>778500</v>
      </c>
    </row>
    <row r="14" spans="1:20" s="5" customFormat="1" ht="13.5" customHeight="1">
      <c r="A14" s="492" t="s">
        <v>674</v>
      </c>
      <c r="B14" s="492"/>
      <c r="C14" s="492"/>
      <c r="D14" s="492"/>
      <c r="E14" s="43" t="s">
        <v>103</v>
      </c>
      <c r="F14" s="88">
        <v>304</v>
      </c>
      <c r="G14" s="65">
        <v>295655</v>
      </c>
      <c r="H14" s="314" t="s">
        <v>11</v>
      </c>
      <c r="I14" s="314" t="s">
        <v>11</v>
      </c>
      <c r="J14" s="65">
        <v>633</v>
      </c>
      <c r="K14" s="65">
        <v>69035526</v>
      </c>
      <c r="L14" s="65">
        <v>299</v>
      </c>
      <c r="M14" s="65">
        <f t="shared" si="0"/>
        <v>295655</v>
      </c>
      <c r="N14" s="89" t="str">
        <f t="shared" si="0"/>
        <v>…</v>
      </c>
      <c r="O14" s="89" t="str">
        <f t="shared" si="1"/>
        <v>…</v>
      </c>
      <c r="P14" s="65" t="s">
        <v>58</v>
      </c>
      <c r="Q14" s="65">
        <v>68173026</v>
      </c>
      <c r="R14" s="65">
        <v>5</v>
      </c>
      <c r="S14" s="65">
        <v>633</v>
      </c>
      <c r="T14" s="65">
        <v>862500</v>
      </c>
    </row>
    <row r="15" spans="1:20" s="5" customFormat="1" ht="13.5" customHeight="1">
      <c r="A15" s="492" t="s">
        <v>675</v>
      </c>
      <c r="B15" s="492"/>
      <c r="C15" s="492"/>
      <c r="D15" s="492"/>
      <c r="E15" s="43" t="s">
        <v>104</v>
      </c>
      <c r="F15" s="88">
        <v>277</v>
      </c>
      <c r="G15" s="65">
        <v>270105</v>
      </c>
      <c r="H15" s="314" t="s">
        <v>11</v>
      </c>
      <c r="I15" s="314" t="s">
        <v>11</v>
      </c>
      <c r="J15" s="65">
        <v>633</v>
      </c>
      <c r="K15" s="65">
        <v>69110345</v>
      </c>
      <c r="L15" s="65">
        <v>272</v>
      </c>
      <c r="M15" s="65">
        <f t="shared" si="0"/>
        <v>270105</v>
      </c>
      <c r="N15" s="89" t="str">
        <f t="shared" si="0"/>
        <v>…</v>
      </c>
      <c r="O15" s="89" t="str">
        <f t="shared" si="1"/>
        <v>…</v>
      </c>
      <c r="P15" s="65" t="s">
        <v>58</v>
      </c>
      <c r="Q15" s="65">
        <v>68247845</v>
      </c>
      <c r="R15" s="65">
        <v>5</v>
      </c>
      <c r="S15" s="65">
        <v>633</v>
      </c>
      <c r="T15" s="65">
        <v>862500</v>
      </c>
    </row>
    <row r="16" spans="1:21" s="5" customFormat="1" ht="13.5" customHeight="1">
      <c r="A16" s="492" t="s">
        <v>676</v>
      </c>
      <c r="B16" s="492"/>
      <c r="C16" s="492"/>
      <c r="D16" s="492"/>
      <c r="E16" s="43" t="s">
        <v>105</v>
      </c>
      <c r="F16" s="88">
        <v>256</v>
      </c>
      <c r="G16" s="65">
        <v>205444</v>
      </c>
      <c r="H16" s="65">
        <v>126948</v>
      </c>
      <c r="I16" s="65">
        <f>G16-H16</f>
        <v>78496</v>
      </c>
      <c r="J16" s="65">
        <v>491</v>
      </c>
      <c r="K16" s="65">
        <v>66674800</v>
      </c>
      <c r="L16" s="65">
        <v>251</v>
      </c>
      <c r="M16" s="65">
        <f t="shared" si="0"/>
        <v>205444</v>
      </c>
      <c r="N16" s="89">
        <f t="shared" si="0"/>
        <v>126948</v>
      </c>
      <c r="O16" s="89">
        <f t="shared" si="1"/>
        <v>78496</v>
      </c>
      <c r="P16" s="65" t="s">
        <v>58</v>
      </c>
      <c r="Q16" s="65">
        <v>66091200</v>
      </c>
      <c r="R16" s="65">
        <v>5</v>
      </c>
      <c r="S16" s="65">
        <v>491</v>
      </c>
      <c r="T16" s="174">
        <v>583600</v>
      </c>
      <c r="U16" s="6"/>
    </row>
    <row r="17" spans="1:21" s="5" customFormat="1" ht="13.5" customHeight="1">
      <c r="A17" s="492" t="s">
        <v>677</v>
      </c>
      <c r="B17" s="492"/>
      <c r="C17" s="492"/>
      <c r="D17" s="492"/>
      <c r="E17" s="43" t="s">
        <v>106</v>
      </c>
      <c r="F17" s="88">
        <v>273</v>
      </c>
      <c r="G17" s="65">
        <v>190768</v>
      </c>
      <c r="H17" s="65">
        <v>119209</v>
      </c>
      <c r="I17" s="65">
        <f>G17-H17</f>
        <v>71559</v>
      </c>
      <c r="J17" s="65">
        <v>306</v>
      </c>
      <c r="K17" s="65">
        <v>85175320</v>
      </c>
      <c r="L17" s="65">
        <v>268</v>
      </c>
      <c r="M17" s="65">
        <f t="shared" si="0"/>
        <v>190768</v>
      </c>
      <c r="N17" s="89">
        <f t="shared" si="0"/>
        <v>119209</v>
      </c>
      <c r="O17" s="89">
        <f t="shared" si="1"/>
        <v>71559</v>
      </c>
      <c r="P17" s="65" t="s">
        <v>58</v>
      </c>
      <c r="Q17" s="65">
        <v>84538320</v>
      </c>
      <c r="R17" s="65">
        <v>5</v>
      </c>
      <c r="S17" s="65">
        <v>306</v>
      </c>
      <c r="T17" s="65">
        <v>637000</v>
      </c>
      <c r="U17" s="6"/>
    </row>
    <row r="18" spans="1:21" s="5" customFormat="1" ht="13.5" customHeight="1">
      <c r="A18" s="495" t="s">
        <v>678</v>
      </c>
      <c r="B18" s="495"/>
      <c r="C18" s="495"/>
      <c r="D18" s="495"/>
      <c r="E18" s="74" t="s">
        <v>107</v>
      </c>
      <c r="F18" s="88">
        <v>222</v>
      </c>
      <c r="G18" s="65">
        <v>179898</v>
      </c>
      <c r="H18" s="65">
        <v>113446</v>
      </c>
      <c r="I18" s="65">
        <f>G18-H18</f>
        <v>66452</v>
      </c>
      <c r="J18" s="65">
        <v>284</v>
      </c>
      <c r="K18" s="65">
        <v>61705830</v>
      </c>
      <c r="L18" s="65">
        <v>218</v>
      </c>
      <c r="M18" s="65">
        <f t="shared" si="0"/>
        <v>179898</v>
      </c>
      <c r="N18" s="89">
        <f t="shared" si="0"/>
        <v>113446</v>
      </c>
      <c r="O18" s="89">
        <f t="shared" si="1"/>
        <v>66452</v>
      </c>
      <c r="P18" s="175">
        <v>26</v>
      </c>
      <c r="Q18" s="65">
        <v>61168230</v>
      </c>
      <c r="R18" s="65">
        <v>4</v>
      </c>
      <c r="S18" s="65">
        <v>258</v>
      </c>
      <c r="T18" s="65">
        <v>537600</v>
      </c>
      <c r="U18" s="6"/>
    </row>
    <row r="19" spans="1:21" s="5" customFormat="1" ht="13.5" customHeight="1">
      <c r="A19" s="495" t="s">
        <v>679</v>
      </c>
      <c r="B19" s="495"/>
      <c r="C19" s="495"/>
      <c r="D19" s="495"/>
      <c r="E19" s="74" t="s">
        <v>121</v>
      </c>
      <c r="F19" s="88">
        <v>202</v>
      </c>
      <c r="G19" s="65">
        <v>162590</v>
      </c>
      <c r="H19" s="65">
        <v>104607</v>
      </c>
      <c r="I19" s="65">
        <v>57983</v>
      </c>
      <c r="J19" s="65">
        <v>266</v>
      </c>
      <c r="K19" s="65">
        <v>59084440</v>
      </c>
      <c r="L19" s="65">
        <v>198</v>
      </c>
      <c r="M19" s="89">
        <f t="shared" si="0"/>
        <v>162590</v>
      </c>
      <c r="N19" s="89">
        <f t="shared" si="0"/>
        <v>104607</v>
      </c>
      <c r="O19" s="89">
        <f t="shared" si="1"/>
        <v>57983</v>
      </c>
      <c r="P19" s="175">
        <v>26</v>
      </c>
      <c r="Q19" s="65">
        <v>58570340</v>
      </c>
      <c r="R19" s="65">
        <v>4</v>
      </c>
      <c r="S19" s="65">
        <v>240</v>
      </c>
      <c r="T19" s="65">
        <v>514100</v>
      </c>
      <c r="U19" s="6"/>
    </row>
    <row r="20" spans="1:21" s="76" customFormat="1" ht="13.5" customHeight="1">
      <c r="A20" s="495" t="s">
        <v>680</v>
      </c>
      <c r="B20" s="495"/>
      <c r="C20" s="495"/>
      <c r="D20" s="495"/>
      <c r="E20" s="74" t="s">
        <v>158</v>
      </c>
      <c r="F20" s="78">
        <f aca="true" t="shared" si="2" ref="F20:M20">F21+F42</f>
        <v>186</v>
      </c>
      <c r="G20" s="89">
        <f t="shared" si="2"/>
        <v>152908</v>
      </c>
      <c r="H20" s="89">
        <f t="shared" si="2"/>
        <v>100455</v>
      </c>
      <c r="I20" s="89">
        <f t="shared" si="2"/>
        <v>52453</v>
      </c>
      <c r="J20" s="89">
        <f t="shared" si="2"/>
        <v>266</v>
      </c>
      <c r="K20" s="89">
        <f t="shared" si="2"/>
        <v>61440440</v>
      </c>
      <c r="L20" s="89">
        <f t="shared" si="2"/>
        <v>182</v>
      </c>
      <c r="M20" s="89">
        <f t="shared" si="2"/>
        <v>152908</v>
      </c>
      <c r="N20" s="89">
        <f>H20</f>
        <v>100455</v>
      </c>
      <c r="O20" s="89">
        <f>I20</f>
        <v>52453</v>
      </c>
      <c r="P20" s="175">
        <v>26</v>
      </c>
      <c r="Q20" s="89">
        <f>Q21+Q42</f>
        <v>60926340</v>
      </c>
      <c r="R20" s="89">
        <f>R21+R42</f>
        <v>4</v>
      </c>
      <c r="S20" s="89">
        <f>S21+S42</f>
        <v>207</v>
      </c>
      <c r="T20" s="89">
        <f>T21+T42</f>
        <v>468300</v>
      </c>
      <c r="U20" s="75"/>
    </row>
    <row r="21" spans="2:21" s="5" customFormat="1" ht="13.5" customHeight="1">
      <c r="B21" s="490" t="s">
        <v>666</v>
      </c>
      <c r="C21" s="491"/>
      <c r="D21" s="491"/>
      <c r="E21" s="45" t="s">
        <v>59</v>
      </c>
      <c r="F21" s="78">
        <f aca="true" t="shared" si="3" ref="F21:T21">SUM(F22,F26,F34)</f>
        <v>148</v>
      </c>
      <c r="G21" s="89">
        <f t="shared" si="3"/>
        <v>149668</v>
      </c>
      <c r="H21" s="89">
        <f t="shared" si="3"/>
        <v>98559</v>
      </c>
      <c r="I21" s="89">
        <f t="shared" si="3"/>
        <v>51109</v>
      </c>
      <c r="J21" s="89">
        <f t="shared" si="3"/>
        <v>246</v>
      </c>
      <c r="K21" s="89">
        <f t="shared" si="3"/>
        <v>43940740</v>
      </c>
      <c r="L21" s="89">
        <f t="shared" si="3"/>
        <v>145</v>
      </c>
      <c r="M21" s="89">
        <f t="shared" si="3"/>
        <v>149668</v>
      </c>
      <c r="N21" s="89">
        <f t="shared" si="3"/>
        <v>98559</v>
      </c>
      <c r="O21" s="89">
        <f t="shared" si="3"/>
        <v>51109</v>
      </c>
      <c r="P21" s="89">
        <f t="shared" si="3"/>
        <v>26</v>
      </c>
      <c r="Q21" s="89">
        <f t="shared" si="3"/>
        <v>43486640</v>
      </c>
      <c r="R21" s="89">
        <f t="shared" si="3"/>
        <v>3</v>
      </c>
      <c r="S21" s="89">
        <f t="shared" si="3"/>
        <v>187</v>
      </c>
      <c r="T21" s="89">
        <f t="shared" si="3"/>
        <v>408300</v>
      </c>
      <c r="U21" s="6"/>
    </row>
    <row r="22" spans="1:20" s="76" customFormat="1" ht="13.5" customHeight="1">
      <c r="A22" s="5"/>
      <c r="B22" s="6"/>
      <c r="C22" s="44" t="s">
        <v>636</v>
      </c>
      <c r="D22" s="44"/>
      <c r="E22" s="46" t="s">
        <v>108</v>
      </c>
      <c r="F22" s="78">
        <f>SUM(F23:F25)</f>
        <v>9</v>
      </c>
      <c r="G22" s="89">
        <f>SUM(G23:G25)</f>
        <v>377</v>
      </c>
      <c r="H22" s="89">
        <f>SUM(H23:H25)</f>
        <v>290</v>
      </c>
      <c r="I22" s="89">
        <f>SUM(I23:I25)</f>
        <v>87</v>
      </c>
      <c r="J22" s="89" t="s">
        <v>58</v>
      </c>
      <c r="K22" s="89">
        <f>SUM(K23:K25)</f>
        <v>5702000</v>
      </c>
      <c r="L22" s="89">
        <f>SUM(L23:L25)</f>
        <v>9</v>
      </c>
      <c r="M22" s="89">
        <f>SUM(M23:M25)</f>
        <v>377</v>
      </c>
      <c r="N22" s="89">
        <f>SUM(N23:N25)</f>
        <v>290</v>
      </c>
      <c r="O22" s="89">
        <f>SUM(O23:O25)</f>
        <v>87</v>
      </c>
      <c r="P22" s="89" t="s">
        <v>58</v>
      </c>
      <c r="Q22" s="89">
        <f>SUM(Q23:Q25)</f>
        <v>5702000</v>
      </c>
      <c r="R22" s="89" t="s">
        <v>58</v>
      </c>
      <c r="S22" s="89" t="s">
        <v>58</v>
      </c>
      <c r="T22" s="89" t="s">
        <v>58</v>
      </c>
    </row>
    <row r="23" spans="2:20" s="5" customFormat="1" ht="13.5" customHeight="1">
      <c r="B23" s="47"/>
      <c r="C23" s="6"/>
      <c r="D23" s="44" t="s">
        <v>637</v>
      </c>
      <c r="E23" s="46" t="s">
        <v>109</v>
      </c>
      <c r="F23" s="88">
        <v>5</v>
      </c>
      <c r="G23" s="174">
        <f>SUM(H23:I23)</f>
        <v>177</v>
      </c>
      <c r="H23" s="174">
        <v>152</v>
      </c>
      <c r="I23" s="174">
        <v>25</v>
      </c>
      <c r="J23" s="65" t="s">
        <v>58</v>
      </c>
      <c r="K23" s="174">
        <v>1750000</v>
      </c>
      <c r="L23" s="65">
        <v>5</v>
      </c>
      <c r="M23" s="174">
        <f>SUM(N23:O23)</f>
        <v>177</v>
      </c>
      <c r="N23" s="174">
        <v>152</v>
      </c>
      <c r="O23" s="174">
        <v>25</v>
      </c>
      <c r="P23" s="65" t="s">
        <v>58</v>
      </c>
      <c r="Q23" s="174">
        <v>1750000</v>
      </c>
      <c r="R23" s="65" t="s">
        <v>58</v>
      </c>
      <c r="S23" s="65" t="s">
        <v>58</v>
      </c>
      <c r="T23" s="65" t="s">
        <v>58</v>
      </c>
    </row>
    <row r="24" spans="2:20" s="5" customFormat="1" ht="13.5" customHeight="1">
      <c r="B24" s="47"/>
      <c r="C24" s="6"/>
      <c r="D24" s="44" t="s">
        <v>638</v>
      </c>
      <c r="E24" s="46" t="s">
        <v>110</v>
      </c>
      <c r="F24" s="88">
        <v>4</v>
      </c>
      <c r="G24" s="174">
        <f>SUM(H24:I24)</f>
        <v>200</v>
      </c>
      <c r="H24" s="174">
        <v>138</v>
      </c>
      <c r="I24" s="174">
        <v>62</v>
      </c>
      <c r="J24" s="65" t="s">
        <v>58</v>
      </c>
      <c r="K24" s="174">
        <v>3952000</v>
      </c>
      <c r="L24" s="65">
        <v>4</v>
      </c>
      <c r="M24" s="174">
        <f>SUM(N24:O24)</f>
        <v>200</v>
      </c>
      <c r="N24" s="174">
        <v>138</v>
      </c>
      <c r="O24" s="174">
        <v>62</v>
      </c>
      <c r="P24" s="65" t="s">
        <v>58</v>
      </c>
      <c r="Q24" s="174">
        <v>3952000</v>
      </c>
      <c r="R24" s="65" t="s">
        <v>58</v>
      </c>
      <c r="S24" s="65" t="s">
        <v>58</v>
      </c>
      <c r="T24" s="65" t="s">
        <v>58</v>
      </c>
    </row>
    <row r="25" spans="2:20" s="5" customFormat="1" ht="13.5" customHeight="1">
      <c r="B25" s="47"/>
      <c r="C25" s="6"/>
      <c r="D25" s="44" t="s">
        <v>639</v>
      </c>
      <c r="E25" s="46" t="s">
        <v>111</v>
      </c>
      <c r="F25" s="88" t="s">
        <v>58</v>
      </c>
      <c r="G25" s="65" t="s">
        <v>58</v>
      </c>
      <c r="H25" s="65" t="s">
        <v>58</v>
      </c>
      <c r="I25" s="65" t="s">
        <v>58</v>
      </c>
      <c r="J25" s="65" t="s">
        <v>58</v>
      </c>
      <c r="K25" s="65" t="s">
        <v>58</v>
      </c>
      <c r="L25" s="65" t="s">
        <v>58</v>
      </c>
      <c r="M25" s="65" t="s">
        <v>58</v>
      </c>
      <c r="N25" s="65" t="s">
        <v>58</v>
      </c>
      <c r="O25" s="65" t="s">
        <v>58</v>
      </c>
      <c r="P25" s="65" t="s">
        <v>58</v>
      </c>
      <c r="Q25" s="65" t="s">
        <v>58</v>
      </c>
      <c r="R25" s="65" t="s">
        <v>58</v>
      </c>
      <c r="S25" s="65" t="s">
        <v>58</v>
      </c>
      <c r="T25" s="65" t="s">
        <v>58</v>
      </c>
    </row>
    <row r="26" spans="1:21" s="76" customFormat="1" ht="13.5" customHeight="1">
      <c r="A26" s="5"/>
      <c r="B26" s="6"/>
      <c r="C26" s="44" t="s">
        <v>640</v>
      </c>
      <c r="D26" s="6"/>
      <c r="E26" s="46" t="s">
        <v>112</v>
      </c>
      <c r="F26" s="78">
        <f aca="true" t="shared" si="4" ref="F26:O26">SUM(F27:F33)</f>
        <v>14</v>
      </c>
      <c r="G26" s="89">
        <f t="shared" si="4"/>
        <v>1279</v>
      </c>
      <c r="H26" s="89">
        <f t="shared" si="4"/>
        <v>1150</v>
      </c>
      <c r="I26" s="89">
        <f t="shared" si="4"/>
        <v>129</v>
      </c>
      <c r="J26" s="89">
        <f t="shared" si="4"/>
        <v>2</v>
      </c>
      <c r="K26" s="89">
        <f t="shared" si="4"/>
        <v>12960000</v>
      </c>
      <c r="L26" s="89">
        <f t="shared" si="4"/>
        <v>13</v>
      </c>
      <c r="M26" s="89">
        <f t="shared" si="4"/>
        <v>1279</v>
      </c>
      <c r="N26" s="89">
        <f t="shared" si="4"/>
        <v>1150</v>
      </c>
      <c r="O26" s="89">
        <f t="shared" si="4"/>
        <v>129</v>
      </c>
      <c r="P26" s="89" t="s">
        <v>58</v>
      </c>
      <c r="Q26" s="89">
        <f>SUM(Q27:Q33)</f>
        <v>12900000</v>
      </c>
      <c r="R26" s="89">
        <f>SUM(R27:R33)</f>
        <v>1</v>
      </c>
      <c r="S26" s="89">
        <f>SUM(S27:S33)</f>
        <v>2</v>
      </c>
      <c r="T26" s="89">
        <f>SUM(T27:T33)</f>
        <v>60000</v>
      </c>
      <c r="U26" s="75"/>
    </row>
    <row r="27" spans="2:21" s="5" customFormat="1" ht="13.5" customHeight="1">
      <c r="B27" s="47"/>
      <c r="C27" s="6"/>
      <c r="D27" s="44" t="s">
        <v>641</v>
      </c>
      <c r="E27" s="46" t="s">
        <v>113</v>
      </c>
      <c r="F27" s="88" t="s">
        <v>58</v>
      </c>
      <c r="G27" s="174" t="s">
        <v>58</v>
      </c>
      <c r="H27" s="65" t="s">
        <v>58</v>
      </c>
      <c r="I27" s="174" t="s">
        <v>58</v>
      </c>
      <c r="J27" s="65" t="s">
        <v>58</v>
      </c>
      <c r="K27" s="174" t="s">
        <v>58</v>
      </c>
      <c r="L27" s="65" t="s">
        <v>58</v>
      </c>
      <c r="M27" s="65" t="s">
        <v>58</v>
      </c>
      <c r="N27" s="65" t="s">
        <v>58</v>
      </c>
      <c r="O27" s="174" t="s">
        <v>58</v>
      </c>
      <c r="P27" s="65" t="s">
        <v>58</v>
      </c>
      <c r="Q27" s="65" t="s">
        <v>58</v>
      </c>
      <c r="R27" s="65" t="s">
        <v>58</v>
      </c>
      <c r="S27" s="65" t="s">
        <v>58</v>
      </c>
      <c r="T27" s="65" t="s">
        <v>58</v>
      </c>
      <c r="U27" s="6"/>
    </row>
    <row r="28" spans="2:21" s="5" customFormat="1" ht="13.5" customHeight="1">
      <c r="B28" s="47"/>
      <c r="C28" s="6"/>
      <c r="D28" s="44" t="s">
        <v>642</v>
      </c>
      <c r="E28" s="46" t="s">
        <v>114</v>
      </c>
      <c r="F28" s="88" t="s">
        <v>58</v>
      </c>
      <c r="G28" s="174" t="s">
        <v>58</v>
      </c>
      <c r="H28" s="65" t="s">
        <v>58</v>
      </c>
      <c r="I28" s="174" t="s">
        <v>58</v>
      </c>
      <c r="J28" s="65" t="s">
        <v>58</v>
      </c>
      <c r="K28" s="174" t="s">
        <v>58</v>
      </c>
      <c r="L28" s="65" t="s">
        <v>58</v>
      </c>
      <c r="M28" s="65" t="s">
        <v>58</v>
      </c>
      <c r="N28" s="65" t="s">
        <v>58</v>
      </c>
      <c r="O28" s="174" t="s">
        <v>58</v>
      </c>
      <c r="P28" s="65" t="s">
        <v>58</v>
      </c>
      <c r="Q28" s="65" t="s">
        <v>58</v>
      </c>
      <c r="R28" s="65" t="s">
        <v>58</v>
      </c>
      <c r="S28" s="65" t="s">
        <v>58</v>
      </c>
      <c r="T28" s="65" t="s">
        <v>58</v>
      </c>
      <c r="U28" s="6"/>
    </row>
    <row r="29" spans="2:20" s="5" customFormat="1" ht="13.5" customHeight="1">
      <c r="B29" s="47"/>
      <c r="C29" s="6"/>
      <c r="D29" s="44" t="s">
        <v>643</v>
      </c>
      <c r="E29" s="46" t="s">
        <v>28</v>
      </c>
      <c r="F29" s="88" t="s">
        <v>58</v>
      </c>
      <c r="G29" s="174" t="s">
        <v>58</v>
      </c>
      <c r="H29" s="65" t="s">
        <v>58</v>
      </c>
      <c r="I29" s="174" t="s">
        <v>58</v>
      </c>
      <c r="J29" s="65" t="s">
        <v>58</v>
      </c>
      <c r="K29" s="174" t="s">
        <v>58</v>
      </c>
      <c r="L29" s="65" t="s">
        <v>58</v>
      </c>
      <c r="M29" s="65" t="s">
        <v>58</v>
      </c>
      <c r="N29" s="65" t="s">
        <v>58</v>
      </c>
      <c r="O29" s="174" t="s">
        <v>58</v>
      </c>
      <c r="P29" s="65" t="s">
        <v>58</v>
      </c>
      <c r="Q29" s="65" t="s">
        <v>58</v>
      </c>
      <c r="R29" s="65" t="s">
        <v>58</v>
      </c>
      <c r="S29" s="65" t="s">
        <v>58</v>
      </c>
      <c r="T29" s="65" t="s">
        <v>58</v>
      </c>
    </row>
    <row r="30" spans="2:20" s="5" customFormat="1" ht="13.5" customHeight="1">
      <c r="B30" s="47"/>
      <c r="C30" s="6"/>
      <c r="D30" s="44" t="s">
        <v>644</v>
      </c>
      <c r="E30" s="46" t="s">
        <v>29</v>
      </c>
      <c r="F30" s="88" t="s">
        <v>58</v>
      </c>
      <c r="G30" s="174" t="s">
        <v>58</v>
      </c>
      <c r="H30" s="65" t="s">
        <v>58</v>
      </c>
      <c r="I30" s="174" t="s">
        <v>58</v>
      </c>
      <c r="J30" s="65" t="s">
        <v>58</v>
      </c>
      <c r="K30" s="174" t="s">
        <v>58</v>
      </c>
      <c r="L30" s="65" t="s">
        <v>58</v>
      </c>
      <c r="M30" s="65" t="s">
        <v>58</v>
      </c>
      <c r="N30" s="65" t="s">
        <v>58</v>
      </c>
      <c r="O30" s="174" t="s">
        <v>58</v>
      </c>
      <c r="P30" s="65" t="s">
        <v>58</v>
      </c>
      <c r="Q30" s="65" t="s">
        <v>58</v>
      </c>
      <c r="R30" s="65" t="s">
        <v>58</v>
      </c>
      <c r="S30" s="65" t="s">
        <v>58</v>
      </c>
      <c r="T30" s="65" t="s">
        <v>58</v>
      </c>
    </row>
    <row r="31" spans="2:20" s="5" customFormat="1" ht="13.5" customHeight="1">
      <c r="B31" s="47"/>
      <c r="C31" s="6"/>
      <c r="D31" s="44" t="s">
        <v>645</v>
      </c>
      <c r="E31" s="46" t="s">
        <v>30</v>
      </c>
      <c r="F31" s="88">
        <v>2</v>
      </c>
      <c r="G31" s="174">
        <f>SUM(H31:I31)</f>
        <v>84</v>
      </c>
      <c r="H31" s="174">
        <v>63</v>
      </c>
      <c r="I31" s="174">
        <v>21</v>
      </c>
      <c r="J31" s="65" t="s">
        <v>58</v>
      </c>
      <c r="K31" s="174">
        <v>700000</v>
      </c>
      <c r="L31" s="65">
        <v>2</v>
      </c>
      <c r="M31" s="174">
        <f>SUM(N31:O31)</f>
        <v>84</v>
      </c>
      <c r="N31" s="174">
        <v>63</v>
      </c>
      <c r="O31" s="174">
        <v>21</v>
      </c>
      <c r="P31" s="65" t="s">
        <v>58</v>
      </c>
      <c r="Q31" s="174">
        <v>700000</v>
      </c>
      <c r="R31" s="65" t="s">
        <v>58</v>
      </c>
      <c r="S31" s="65" t="s">
        <v>58</v>
      </c>
      <c r="T31" s="65" t="s">
        <v>58</v>
      </c>
    </row>
    <row r="32" spans="2:20" s="5" customFormat="1" ht="13.5" customHeight="1">
      <c r="B32" s="47"/>
      <c r="C32" s="6"/>
      <c r="D32" s="44" t="s">
        <v>646</v>
      </c>
      <c r="E32" s="46" t="s">
        <v>31</v>
      </c>
      <c r="F32" s="88">
        <v>8</v>
      </c>
      <c r="G32" s="174">
        <f>SUM(H32:I32)</f>
        <v>1079</v>
      </c>
      <c r="H32" s="174">
        <v>1040</v>
      </c>
      <c r="I32" s="174">
        <v>39</v>
      </c>
      <c r="J32" s="65">
        <v>2</v>
      </c>
      <c r="K32" s="174">
        <v>10830000</v>
      </c>
      <c r="L32" s="65">
        <v>7</v>
      </c>
      <c r="M32" s="174">
        <f>SUM(N32:O32)</f>
        <v>1079</v>
      </c>
      <c r="N32" s="174">
        <v>1040</v>
      </c>
      <c r="O32" s="174">
        <v>39</v>
      </c>
      <c r="P32" s="65" t="s">
        <v>58</v>
      </c>
      <c r="Q32" s="174">
        <v>10770000</v>
      </c>
      <c r="R32" s="65">
        <v>1</v>
      </c>
      <c r="S32" s="65">
        <v>2</v>
      </c>
      <c r="T32" s="65">
        <v>60000</v>
      </c>
    </row>
    <row r="33" spans="2:20" s="5" customFormat="1" ht="13.5" customHeight="1">
      <c r="B33" s="47"/>
      <c r="C33" s="6"/>
      <c r="D33" s="79" t="s">
        <v>647</v>
      </c>
      <c r="E33" s="46" t="s">
        <v>32</v>
      </c>
      <c r="F33" s="88">
        <v>4</v>
      </c>
      <c r="G33" s="174">
        <f>SUM(H33:I33)</f>
        <v>116</v>
      </c>
      <c r="H33" s="174">
        <v>47</v>
      </c>
      <c r="I33" s="174">
        <v>69</v>
      </c>
      <c r="J33" s="65" t="s">
        <v>58</v>
      </c>
      <c r="K33" s="174">
        <v>1430000</v>
      </c>
      <c r="L33" s="65">
        <v>4</v>
      </c>
      <c r="M33" s="174">
        <f>SUM(N33:O33)</f>
        <v>116</v>
      </c>
      <c r="N33" s="174">
        <v>47</v>
      </c>
      <c r="O33" s="174">
        <v>69</v>
      </c>
      <c r="P33" s="65" t="s">
        <v>58</v>
      </c>
      <c r="Q33" s="174">
        <v>1430000</v>
      </c>
      <c r="R33" s="65" t="s">
        <v>58</v>
      </c>
      <c r="S33" s="65" t="s">
        <v>58</v>
      </c>
      <c r="T33" s="65" t="s">
        <v>58</v>
      </c>
    </row>
    <row r="34" spans="1:21" s="76" customFormat="1" ht="13.5" customHeight="1">
      <c r="A34" s="5"/>
      <c r="B34" s="6"/>
      <c r="C34" s="44" t="s">
        <v>648</v>
      </c>
      <c r="D34" s="6"/>
      <c r="E34" s="46" t="s">
        <v>33</v>
      </c>
      <c r="F34" s="176">
        <f aca="true" t="shared" si="5" ref="F34:O34">SUM(F35:F39)</f>
        <v>125</v>
      </c>
      <c r="G34" s="175">
        <f t="shared" si="5"/>
        <v>148012</v>
      </c>
      <c r="H34" s="175">
        <f t="shared" si="5"/>
        <v>97119</v>
      </c>
      <c r="I34" s="175">
        <f t="shared" si="5"/>
        <v>50893</v>
      </c>
      <c r="J34" s="175">
        <f t="shared" si="5"/>
        <v>244</v>
      </c>
      <c r="K34" s="175">
        <f t="shared" si="5"/>
        <v>25278740</v>
      </c>
      <c r="L34" s="175">
        <f t="shared" si="5"/>
        <v>123</v>
      </c>
      <c r="M34" s="175">
        <f t="shared" si="5"/>
        <v>148012</v>
      </c>
      <c r="N34" s="175">
        <f t="shared" si="5"/>
        <v>97119</v>
      </c>
      <c r="O34" s="175">
        <f t="shared" si="5"/>
        <v>50893</v>
      </c>
      <c r="P34" s="175">
        <v>26</v>
      </c>
      <c r="Q34" s="175">
        <f>SUM(Q35:Q39)</f>
        <v>24884640</v>
      </c>
      <c r="R34" s="175">
        <f>SUM(R35:R39)</f>
        <v>2</v>
      </c>
      <c r="S34" s="175">
        <f>SUM(S35:S39)</f>
        <v>185</v>
      </c>
      <c r="T34" s="175">
        <f>SUM(T35:T39)</f>
        <v>348300</v>
      </c>
      <c r="U34" s="75"/>
    </row>
    <row r="35" spans="2:20" s="5" customFormat="1" ht="13.5" customHeight="1">
      <c r="B35" s="47"/>
      <c r="C35" s="6"/>
      <c r="D35" s="44" t="s">
        <v>649</v>
      </c>
      <c r="E35" s="46" t="s">
        <v>34</v>
      </c>
      <c r="F35" s="177">
        <v>1</v>
      </c>
      <c r="G35" s="174">
        <f>SUM(H35:I35)</f>
        <v>319</v>
      </c>
      <c r="H35" s="174">
        <v>221</v>
      </c>
      <c r="I35" s="174">
        <v>98</v>
      </c>
      <c r="J35" s="174" t="s">
        <v>58</v>
      </c>
      <c r="K35" s="174">
        <v>1595000</v>
      </c>
      <c r="L35" s="174">
        <v>1</v>
      </c>
      <c r="M35" s="174">
        <f>SUM(N35:O35)</f>
        <v>319</v>
      </c>
      <c r="N35" s="174">
        <v>221</v>
      </c>
      <c r="O35" s="174">
        <v>98</v>
      </c>
      <c r="P35" s="65" t="s">
        <v>58</v>
      </c>
      <c r="Q35" s="174">
        <v>1595000</v>
      </c>
      <c r="R35" s="65" t="s">
        <v>58</v>
      </c>
      <c r="S35" s="65" t="s">
        <v>58</v>
      </c>
      <c r="T35" s="65" t="s">
        <v>58</v>
      </c>
    </row>
    <row r="36" spans="2:20" s="5" customFormat="1" ht="13.5" customHeight="1">
      <c r="B36" s="47"/>
      <c r="C36" s="6"/>
      <c r="D36" s="44" t="s">
        <v>650</v>
      </c>
      <c r="E36" s="45" t="s">
        <v>35</v>
      </c>
      <c r="F36" s="177">
        <v>4</v>
      </c>
      <c r="G36" s="174">
        <f>SUM(H36:I36)</f>
        <v>8013</v>
      </c>
      <c r="H36" s="174">
        <v>5700</v>
      </c>
      <c r="I36" s="174">
        <v>2313</v>
      </c>
      <c r="J36" s="174">
        <v>26</v>
      </c>
      <c r="K36" s="174">
        <v>7544500</v>
      </c>
      <c r="L36" s="174">
        <v>4</v>
      </c>
      <c r="M36" s="174">
        <f>SUM(N36:O36)</f>
        <v>8013</v>
      </c>
      <c r="N36" s="174">
        <v>5700</v>
      </c>
      <c r="O36" s="174">
        <v>2313</v>
      </c>
      <c r="P36" s="174">
        <v>26</v>
      </c>
      <c r="Q36" s="174">
        <v>7544500</v>
      </c>
      <c r="R36" s="65" t="s">
        <v>58</v>
      </c>
      <c r="S36" s="65" t="s">
        <v>58</v>
      </c>
      <c r="T36" s="65" t="s">
        <v>58</v>
      </c>
    </row>
    <row r="37" spans="2:20" s="5" customFormat="1" ht="13.5" customHeight="1">
      <c r="B37" s="47"/>
      <c r="C37" s="6"/>
      <c r="D37" s="44" t="s">
        <v>651</v>
      </c>
      <c r="E37" s="45" t="s">
        <v>36</v>
      </c>
      <c r="F37" s="177" t="s">
        <v>58</v>
      </c>
      <c r="G37" s="174" t="s">
        <v>58</v>
      </c>
      <c r="H37" s="174" t="s">
        <v>58</v>
      </c>
      <c r="I37" s="174" t="s">
        <v>58</v>
      </c>
      <c r="J37" s="174" t="s">
        <v>58</v>
      </c>
      <c r="K37" s="174" t="s">
        <v>58</v>
      </c>
      <c r="L37" s="174" t="s">
        <v>58</v>
      </c>
      <c r="M37" s="174" t="s">
        <v>58</v>
      </c>
      <c r="N37" s="174" t="s">
        <v>58</v>
      </c>
      <c r="O37" s="174" t="s">
        <v>58</v>
      </c>
      <c r="P37" s="65" t="s">
        <v>58</v>
      </c>
      <c r="Q37" s="65" t="s">
        <v>58</v>
      </c>
      <c r="R37" s="65" t="s">
        <v>58</v>
      </c>
      <c r="S37" s="65" t="s">
        <v>58</v>
      </c>
      <c r="T37" s="65" t="s">
        <v>58</v>
      </c>
    </row>
    <row r="38" spans="2:21" s="5" customFormat="1" ht="13.5" customHeight="1">
      <c r="B38" s="47"/>
      <c r="C38" s="6"/>
      <c r="D38" s="44" t="s">
        <v>652</v>
      </c>
      <c r="E38" s="45" t="s">
        <v>37</v>
      </c>
      <c r="F38" s="177">
        <v>40</v>
      </c>
      <c r="G38" s="174">
        <f>SUM(H38:I38)</f>
        <v>17348</v>
      </c>
      <c r="H38" s="174">
        <v>10966</v>
      </c>
      <c r="I38" s="174">
        <v>6382</v>
      </c>
      <c r="J38" s="174">
        <v>131</v>
      </c>
      <c r="K38" s="174">
        <v>9798870</v>
      </c>
      <c r="L38" s="174">
        <v>39</v>
      </c>
      <c r="M38" s="174">
        <f>SUM(N38:O38)</f>
        <v>17348</v>
      </c>
      <c r="N38" s="174">
        <v>10966</v>
      </c>
      <c r="O38" s="174">
        <v>6382</v>
      </c>
      <c r="P38" s="65" t="s">
        <v>58</v>
      </c>
      <c r="Q38" s="174">
        <v>9422870</v>
      </c>
      <c r="R38" s="65">
        <v>1</v>
      </c>
      <c r="S38" s="65">
        <v>115</v>
      </c>
      <c r="T38" s="65">
        <v>334000</v>
      </c>
      <c r="U38" s="6"/>
    </row>
    <row r="39" spans="2:21" s="5" customFormat="1" ht="13.5" customHeight="1">
      <c r="B39" s="47"/>
      <c r="C39" s="6"/>
      <c r="D39" s="44" t="s">
        <v>653</v>
      </c>
      <c r="E39" s="45" t="s">
        <v>38</v>
      </c>
      <c r="F39" s="177">
        <v>80</v>
      </c>
      <c r="G39" s="174">
        <f>SUM(H39:I39)</f>
        <v>122332</v>
      </c>
      <c r="H39" s="174">
        <v>80232</v>
      </c>
      <c r="I39" s="174">
        <v>42100</v>
      </c>
      <c r="J39" s="174">
        <v>87</v>
      </c>
      <c r="K39" s="174">
        <v>6340370</v>
      </c>
      <c r="L39" s="174">
        <v>79</v>
      </c>
      <c r="M39" s="174">
        <f>SUM(N39:O39)</f>
        <v>122332</v>
      </c>
      <c r="N39" s="174">
        <v>80232</v>
      </c>
      <c r="O39" s="174">
        <v>42100</v>
      </c>
      <c r="P39" s="65" t="s">
        <v>58</v>
      </c>
      <c r="Q39" s="174">
        <v>6322270</v>
      </c>
      <c r="R39" s="65">
        <v>1</v>
      </c>
      <c r="S39" s="65">
        <v>70</v>
      </c>
      <c r="T39" s="65">
        <v>14300</v>
      </c>
      <c r="U39" s="6"/>
    </row>
    <row r="40" spans="2:21" s="5" customFormat="1" ht="13.5" customHeight="1">
      <c r="B40" s="6"/>
      <c r="C40" s="44" t="s">
        <v>654</v>
      </c>
      <c r="D40" s="44"/>
      <c r="E40" s="45" t="s">
        <v>39</v>
      </c>
      <c r="F40" s="177" t="s">
        <v>58</v>
      </c>
      <c r="G40" s="174" t="s">
        <v>58</v>
      </c>
      <c r="H40" s="174" t="s">
        <v>58</v>
      </c>
      <c r="I40" s="174" t="s">
        <v>58</v>
      </c>
      <c r="J40" s="174" t="s">
        <v>58</v>
      </c>
      <c r="K40" s="174" t="s">
        <v>58</v>
      </c>
      <c r="L40" s="174" t="s">
        <v>58</v>
      </c>
      <c r="M40" s="174" t="s">
        <v>58</v>
      </c>
      <c r="N40" s="174" t="s">
        <v>58</v>
      </c>
      <c r="O40" s="174" t="s">
        <v>58</v>
      </c>
      <c r="P40" s="65" t="s">
        <v>58</v>
      </c>
      <c r="Q40" s="65" t="s">
        <v>58</v>
      </c>
      <c r="R40" s="65" t="s">
        <v>58</v>
      </c>
      <c r="S40" s="65" t="s">
        <v>58</v>
      </c>
      <c r="T40" s="65" t="s">
        <v>58</v>
      </c>
      <c r="U40" s="6"/>
    </row>
    <row r="41" spans="2:21" s="5" customFormat="1" ht="13.5" customHeight="1">
      <c r="B41" s="6"/>
      <c r="C41" s="44" t="s">
        <v>655</v>
      </c>
      <c r="D41" s="44"/>
      <c r="E41" s="45" t="s">
        <v>40</v>
      </c>
      <c r="F41" s="177" t="s">
        <v>58</v>
      </c>
      <c r="G41" s="174" t="s">
        <v>58</v>
      </c>
      <c r="H41" s="174" t="s">
        <v>58</v>
      </c>
      <c r="I41" s="174" t="s">
        <v>58</v>
      </c>
      <c r="J41" s="174" t="s">
        <v>58</v>
      </c>
      <c r="K41" s="174" t="s">
        <v>58</v>
      </c>
      <c r="L41" s="174" t="s">
        <v>58</v>
      </c>
      <c r="M41" s="174" t="s">
        <v>58</v>
      </c>
      <c r="N41" s="174" t="s">
        <v>58</v>
      </c>
      <c r="O41" s="174" t="s">
        <v>58</v>
      </c>
      <c r="P41" s="65" t="s">
        <v>58</v>
      </c>
      <c r="Q41" s="65" t="s">
        <v>58</v>
      </c>
      <c r="R41" s="65" t="s">
        <v>58</v>
      </c>
      <c r="S41" s="65" t="s">
        <v>58</v>
      </c>
      <c r="T41" s="65" t="s">
        <v>58</v>
      </c>
      <c r="U41" s="6"/>
    </row>
    <row r="42" spans="2:21" s="76" customFormat="1" ht="13.5" customHeight="1">
      <c r="B42" s="79" t="s">
        <v>656</v>
      </c>
      <c r="C42" s="75"/>
      <c r="D42" s="79"/>
      <c r="E42" s="77" t="s">
        <v>48</v>
      </c>
      <c r="F42" s="78">
        <f>SUM(F43:F45)</f>
        <v>38</v>
      </c>
      <c r="G42" s="89">
        <f aca="true" t="shared" si="6" ref="G42:O42">SUM(G44:G45)</f>
        <v>3240</v>
      </c>
      <c r="H42" s="89">
        <f t="shared" si="6"/>
        <v>1896</v>
      </c>
      <c r="I42" s="89">
        <f t="shared" si="6"/>
        <v>1344</v>
      </c>
      <c r="J42" s="89">
        <f t="shared" si="6"/>
        <v>20</v>
      </c>
      <c r="K42" s="89">
        <f t="shared" si="6"/>
        <v>17499700</v>
      </c>
      <c r="L42" s="89">
        <f t="shared" si="6"/>
        <v>37</v>
      </c>
      <c r="M42" s="89">
        <f t="shared" si="6"/>
        <v>3240</v>
      </c>
      <c r="N42" s="89">
        <f t="shared" si="6"/>
        <v>1896</v>
      </c>
      <c r="O42" s="89">
        <f t="shared" si="6"/>
        <v>1344</v>
      </c>
      <c r="P42" s="89" t="s">
        <v>58</v>
      </c>
      <c r="Q42" s="89">
        <f>SUM(Q44:Q45)</f>
        <v>17439700</v>
      </c>
      <c r="R42" s="89">
        <f>SUM(R44:R45)</f>
        <v>1</v>
      </c>
      <c r="S42" s="89">
        <f>SUM(S44:S45)</f>
        <v>20</v>
      </c>
      <c r="T42" s="89">
        <f>SUM(T44:T45)</f>
        <v>60000</v>
      </c>
      <c r="U42" s="75"/>
    </row>
    <row r="43" spans="2:21" s="5" customFormat="1" ht="13.5" customHeight="1">
      <c r="B43" s="44"/>
      <c r="C43" s="44" t="s">
        <v>657</v>
      </c>
      <c r="D43" s="44"/>
      <c r="E43" s="45" t="s">
        <v>41</v>
      </c>
      <c r="F43" s="88" t="s">
        <v>58</v>
      </c>
      <c r="G43" s="65" t="s">
        <v>58</v>
      </c>
      <c r="H43" s="65" t="s">
        <v>58</v>
      </c>
      <c r="I43" s="174" t="s">
        <v>58</v>
      </c>
      <c r="J43" s="65" t="s">
        <v>58</v>
      </c>
      <c r="K43" s="174" t="s">
        <v>58</v>
      </c>
      <c r="L43" s="65" t="s">
        <v>58</v>
      </c>
      <c r="M43" s="65" t="s">
        <v>58</v>
      </c>
      <c r="N43" s="65" t="s">
        <v>58</v>
      </c>
      <c r="O43" s="174" t="s">
        <v>58</v>
      </c>
      <c r="P43" s="65" t="s">
        <v>58</v>
      </c>
      <c r="Q43" s="65" t="s">
        <v>58</v>
      </c>
      <c r="R43" s="65" t="s">
        <v>58</v>
      </c>
      <c r="S43" s="65" t="s">
        <v>58</v>
      </c>
      <c r="T43" s="65" t="s">
        <v>58</v>
      </c>
      <c r="U43" s="6"/>
    </row>
    <row r="44" spans="2:20" s="5" customFormat="1" ht="13.5" customHeight="1">
      <c r="B44" s="44"/>
      <c r="C44" s="44" t="s">
        <v>658</v>
      </c>
      <c r="D44" s="44"/>
      <c r="E44" s="45" t="s">
        <v>42</v>
      </c>
      <c r="F44" s="88">
        <v>2</v>
      </c>
      <c r="G44" s="65">
        <f>SUM(H44:I44)</f>
        <v>490</v>
      </c>
      <c r="H44" s="65">
        <v>322</v>
      </c>
      <c r="I44" s="65">
        <v>168</v>
      </c>
      <c r="J44" s="65" t="s">
        <v>58</v>
      </c>
      <c r="K44" s="174">
        <v>223000</v>
      </c>
      <c r="L44" s="65">
        <v>2</v>
      </c>
      <c r="M44" s="65">
        <f>SUM(N44:O44)</f>
        <v>490</v>
      </c>
      <c r="N44" s="174">
        <v>322</v>
      </c>
      <c r="O44" s="174">
        <v>168</v>
      </c>
      <c r="P44" s="65" t="s">
        <v>58</v>
      </c>
      <c r="Q44" s="174">
        <v>223000</v>
      </c>
      <c r="R44" s="65" t="s">
        <v>58</v>
      </c>
      <c r="S44" s="65" t="s">
        <v>58</v>
      </c>
      <c r="T44" s="65" t="s">
        <v>58</v>
      </c>
    </row>
    <row r="45" spans="1:20" s="5" customFormat="1" ht="13.5" customHeight="1" thickBot="1">
      <c r="A45" s="7"/>
      <c r="B45" s="48"/>
      <c r="C45" s="48" t="s">
        <v>659</v>
      </c>
      <c r="D45" s="48"/>
      <c r="E45" s="49" t="s">
        <v>43</v>
      </c>
      <c r="F45" s="90">
        <v>36</v>
      </c>
      <c r="G45" s="91">
        <f>SUM(H45:I45)</f>
        <v>2750</v>
      </c>
      <c r="H45" s="91">
        <v>1574</v>
      </c>
      <c r="I45" s="91">
        <v>1176</v>
      </c>
      <c r="J45" s="91">
        <v>20</v>
      </c>
      <c r="K45" s="178">
        <v>17276700</v>
      </c>
      <c r="L45" s="91">
        <v>35</v>
      </c>
      <c r="M45" s="91">
        <f>SUM(N45:O45)</f>
        <v>2750</v>
      </c>
      <c r="N45" s="178">
        <v>1574</v>
      </c>
      <c r="O45" s="178">
        <v>1176</v>
      </c>
      <c r="P45" s="91" t="s">
        <v>58</v>
      </c>
      <c r="Q45" s="178">
        <v>17216700</v>
      </c>
      <c r="R45" s="91">
        <v>1</v>
      </c>
      <c r="S45" s="91">
        <v>20</v>
      </c>
      <c r="T45" s="91">
        <v>60000</v>
      </c>
    </row>
    <row r="46" spans="1:12" s="38" customFormat="1" ht="12.75" customHeight="1">
      <c r="A46" s="311" t="s">
        <v>682</v>
      </c>
      <c r="B46" s="312"/>
      <c r="C46" s="312"/>
      <c r="D46" s="312"/>
      <c r="E46" s="312"/>
      <c r="L46" s="313" t="s">
        <v>125</v>
      </c>
    </row>
  </sheetData>
  <sheetProtection/>
  <mergeCells count="37">
    <mergeCell ref="A17:D17"/>
    <mergeCell ref="A20:D20"/>
    <mergeCell ref="A11:D11"/>
    <mergeCell ref="M6:P6"/>
    <mergeCell ref="A18:D18"/>
    <mergeCell ref="A13:D13"/>
    <mergeCell ref="A15:D15"/>
    <mergeCell ref="G8:I8"/>
    <mergeCell ref="F5:F10"/>
    <mergeCell ref="M8:O8"/>
    <mergeCell ref="T5:T10"/>
    <mergeCell ref="B21:D21"/>
    <mergeCell ref="A12:D12"/>
    <mergeCell ref="A10:E10"/>
    <mergeCell ref="A16:D16"/>
    <mergeCell ref="A14:D14"/>
    <mergeCell ref="G5:J5"/>
    <mergeCell ref="J7:J8"/>
    <mergeCell ref="J9:J10"/>
    <mergeCell ref="A19:D19"/>
    <mergeCell ref="Q5:Q10"/>
    <mergeCell ref="R5:R10"/>
    <mergeCell ref="S5:S10"/>
    <mergeCell ref="K5:K10"/>
    <mergeCell ref="B2:K2"/>
    <mergeCell ref="L2:T2"/>
    <mergeCell ref="F4:K4"/>
    <mergeCell ref="A4:E7"/>
    <mergeCell ref="R4:T4"/>
    <mergeCell ref="L4:Q4"/>
    <mergeCell ref="P7:P8"/>
    <mergeCell ref="P9:P10"/>
    <mergeCell ref="L5:L10"/>
    <mergeCell ref="G6:J6"/>
    <mergeCell ref="M5:P5"/>
    <mergeCell ref="M7:O7"/>
    <mergeCell ref="G7:I7"/>
  </mergeCells>
  <printOptions horizontalCentered="1"/>
  <pageMargins left="1.1811023622047245" right="1.1811023622047245" top="1.5748031496062993" bottom="1.535433070866142" header="0.5118110236220472" footer="0.9055118110236221"/>
  <pageSetup firstPageNumber="346" useFirstPageNumber="1" horizontalDpi="600" verticalDpi="600" orientation="portrait" paperSize="9" r:id="rId1"/>
  <headerFooter alignWithMargins="0">
    <oddFooter>&amp;C&amp;"華康中圓體,標準"&amp;11‧&amp;"Times New Roman,標準"&amp;P&amp;"華康中圓體,標準"‧</oddFooter>
  </headerFooter>
  <ignoredErrors>
    <ignoredError sqref="G32" formulaRange="1"/>
  </ignoredErrors>
</worksheet>
</file>

<file path=xl/worksheets/sheet6.xml><?xml version="1.0" encoding="utf-8"?>
<worksheet xmlns="http://schemas.openxmlformats.org/spreadsheetml/2006/main" xmlns:r="http://schemas.openxmlformats.org/officeDocument/2006/relationships">
  <dimension ref="A1:W32"/>
  <sheetViews>
    <sheetView showGridLines="0" zoomScale="120" zoomScaleNormal="120" zoomScalePageLayoutView="0" workbookViewId="0" topLeftCell="A1">
      <selection activeCell="A1" sqref="A1"/>
    </sheetView>
  </sheetViews>
  <sheetFormatPr defaultColWidth="9.00390625" defaultRowHeight="16.5"/>
  <cols>
    <col min="1" max="1" width="15.625" style="167" customWidth="1"/>
    <col min="2" max="4" width="6.625" style="167" customWidth="1"/>
    <col min="5" max="5" width="6.125" style="167" customWidth="1"/>
    <col min="6" max="7" width="6.625" style="167" customWidth="1"/>
    <col min="8" max="8" width="7.625" style="167" customWidth="1"/>
    <col min="9" max="9" width="7.125" style="167" customWidth="1"/>
    <col min="10" max="11" width="6.125" style="167" customWidth="1"/>
    <col min="12" max="15" width="5.625" style="167" customWidth="1"/>
    <col min="16" max="16" width="6.125" style="167" customWidth="1"/>
    <col min="17" max="17" width="4.625" style="167" customWidth="1"/>
    <col min="18" max="18" width="5.625" style="167" customWidth="1"/>
    <col min="19" max="19" width="6.125" style="167" customWidth="1"/>
    <col min="20" max="20" width="5.625" style="167" customWidth="1"/>
    <col min="21" max="21" width="6.125" style="167" customWidth="1"/>
    <col min="22" max="23" width="6.625" style="167" customWidth="1"/>
    <col min="24" max="16384" width="9.00390625" style="167" customWidth="1"/>
  </cols>
  <sheetData>
    <row r="1" spans="1:23" s="152" customFormat="1" ht="18" customHeight="1">
      <c r="A1" s="317" t="s">
        <v>526</v>
      </c>
      <c r="V1" s="515" t="s">
        <v>50</v>
      </c>
      <c r="W1" s="515"/>
    </row>
    <row r="2" spans="1:23" s="153" customFormat="1" ht="24.75" customHeight="1">
      <c r="A2" s="503" t="s">
        <v>733</v>
      </c>
      <c r="B2" s="503"/>
      <c r="C2" s="503"/>
      <c r="D2" s="503"/>
      <c r="E2" s="503"/>
      <c r="F2" s="503"/>
      <c r="G2" s="503"/>
      <c r="H2" s="503"/>
      <c r="I2" s="503"/>
      <c r="J2" s="503"/>
      <c r="K2" s="503" t="s">
        <v>283</v>
      </c>
      <c r="L2" s="503"/>
      <c r="M2" s="503"/>
      <c r="N2" s="503"/>
      <c r="O2" s="503"/>
      <c r="P2" s="503"/>
      <c r="Q2" s="503"/>
      <c r="R2" s="503"/>
      <c r="S2" s="503"/>
      <c r="T2" s="503"/>
      <c r="U2" s="503"/>
      <c r="V2" s="503"/>
      <c r="W2" s="503"/>
    </row>
    <row r="3" spans="1:21" s="76" customFormat="1" ht="9.75" customHeight="1" thickBot="1">
      <c r="A3" s="154"/>
      <c r="B3" s="154"/>
      <c r="C3" s="154"/>
      <c r="D3" s="154"/>
      <c r="E3" s="154"/>
      <c r="F3" s="154"/>
      <c r="G3" s="154"/>
      <c r="H3" s="154"/>
      <c r="I3" s="154"/>
      <c r="J3" s="154"/>
      <c r="K3" s="154"/>
      <c r="L3" s="154"/>
      <c r="M3" s="154"/>
      <c r="N3" s="154"/>
      <c r="O3" s="154"/>
      <c r="P3" s="154"/>
      <c r="Q3" s="154"/>
      <c r="R3" s="154"/>
      <c r="S3" s="154"/>
      <c r="T3" s="154"/>
      <c r="U3" s="154"/>
    </row>
    <row r="4" spans="1:23" s="155" customFormat="1" ht="19.5" customHeight="1">
      <c r="A4" s="508" t="s">
        <v>717</v>
      </c>
      <c r="B4" s="516" t="s">
        <v>735</v>
      </c>
      <c r="C4" s="518" t="s">
        <v>718</v>
      </c>
      <c r="D4" s="509" t="s">
        <v>736</v>
      </c>
      <c r="E4" s="509" t="s">
        <v>737</v>
      </c>
      <c r="F4" s="509" t="s">
        <v>734</v>
      </c>
      <c r="G4" s="509" t="s">
        <v>738</v>
      </c>
      <c r="H4" s="521" t="s">
        <v>719</v>
      </c>
      <c r="I4" s="522"/>
      <c r="J4" s="509" t="s">
        <v>739</v>
      </c>
      <c r="K4" s="504" t="s">
        <v>720</v>
      </c>
      <c r="L4" s="504"/>
      <c r="M4" s="504"/>
      <c r="N4" s="504"/>
      <c r="O4" s="504"/>
      <c r="P4" s="504"/>
      <c r="Q4" s="504"/>
      <c r="R4" s="504"/>
      <c r="S4" s="504"/>
      <c r="T4" s="504"/>
      <c r="U4" s="504"/>
      <c r="V4" s="504"/>
      <c r="W4" s="504"/>
    </row>
    <row r="5" spans="1:23" s="156" customFormat="1" ht="19.5" customHeight="1">
      <c r="A5" s="506"/>
      <c r="B5" s="517"/>
      <c r="C5" s="510"/>
      <c r="D5" s="510"/>
      <c r="E5" s="510"/>
      <c r="F5" s="510"/>
      <c r="G5" s="510"/>
      <c r="H5" s="523" t="s">
        <v>376</v>
      </c>
      <c r="I5" s="524"/>
      <c r="J5" s="510"/>
      <c r="K5" s="505" t="s">
        <v>378</v>
      </c>
      <c r="L5" s="505"/>
      <c r="M5" s="505"/>
      <c r="N5" s="505"/>
      <c r="O5" s="505"/>
      <c r="P5" s="505"/>
      <c r="Q5" s="505"/>
      <c r="R5" s="505"/>
      <c r="S5" s="505"/>
      <c r="T5" s="505"/>
      <c r="U5" s="505"/>
      <c r="V5" s="505"/>
      <c r="W5" s="505"/>
    </row>
    <row r="6" spans="1:23" s="155" customFormat="1" ht="37.5" customHeight="1">
      <c r="A6" s="506"/>
      <c r="B6" s="157" t="s">
        <v>721</v>
      </c>
      <c r="C6" s="158" t="s">
        <v>722</v>
      </c>
      <c r="D6" s="158" t="s">
        <v>723</v>
      </c>
      <c r="E6" s="158" t="s">
        <v>724</v>
      </c>
      <c r="F6" s="158" t="s">
        <v>723</v>
      </c>
      <c r="G6" s="158" t="s">
        <v>721</v>
      </c>
      <c r="H6" s="318" t="s">
        <v>725</v>
      </c>
      <c r="I6" s="318" t="s">
        <v>726</v>
      </c>
      <c r="J6" s="274" t="s">
        <v>727</v>
      </c>
      <c r="K6" s="319" t="s">
        <v>728</v>
      </c>
      <c r="L6" s="160" t="s">
        <v>741</v>
      </c>
      <c r="M6" s="159" t="s">
        <v>743</v>
      </c>
      <c r="N6" s="159" t="s">
        <v>742</v>
      </c>
      <c r="O6" s="159" t="s">
        <v>744</v>
      </c>
      <c r="P6" s="320" t="s">
        <v>729</v>
      </c>
      <c r="Q6" s="513" t="s">
        <v>730</v>
      </c>
      <c r="R6" s="514"/>
      <c r="S6" s="319" t="s">
        <v>731</v>
      </c>
      <c r="T6" s="159" t="s">
        <v>740</v>
      </c>
      <c r="U6" s="161" t="s">
        <v>747</v>
      </c>
      <c r="V6" s="511" t="s">
        <v>732</v>
      </c>
      <c r="W6" s="512"/>
    </row>
    <row r="7" spans="1:23" s="155" customFormat="1" ht="37.5" customHeight="1">
      <c r="A7" s="506" t="s">
        <v>159</v>
      </c>
      <c r="B7" s="519" t="s">
        <v>164</v>
      </c>
      <c r="C7" s="501" t="s">
        <v>273</v>
      </c>
      <c r="D7" s="501" t="s">
        <v>274</v>
      </c>
      <c r="E7" s="501" t="s">
        <v>275</v>
      </c>
      <c r="F7" s="501" t="s">
        <v>165</v>
      </c>
      <c r="G7" s="501" t="s">
        <v>166</v>
      </c>
      <c r="H7" s="501" t="s">
        <v>276</v>
      </c>
      <c r="I7" s="501" t="s">
        <v>277</v>
      </c>
      <c r="J7" s="501" t="s">
        <v>167</v>
      </c>
      <c r="K7" s="163" t="s">
        <v>115</v>
      </c>
      <c r="L7" s="163" t="s">
        <v>115</v>
      </c>
      <c r="M7" s="158" t="s">
        <v>116</v>
      </c>
      <c r="N7" s="158" t="s">
        <v>117</v>
      </c>
      <c r="O7" s="158" t="s">
        <v>688</v>
      </c>
      <c r="P7" s="164" t="s">
        <v>118</v>
      </c>
      <c r="Q7" s="318" t="s">
        <v>691</v>
      </c>
      <c r="R7" s="318" t="s">
        <v>692</v>
      </c>
      <c r="S7" s="274" t="s">
        <v>693</v>
      </c>
      <c r="T7" s="158" t="s">
        <v>689</v>
      </c>
      <c r="U7" s="164" t="s">
        <v>119</v>
      </c>
      <c r="V7" s="318" t="s">
        <v>745</v>
      </c>
      <c r="W7" s="320" t="s">
        <v>746</v>
      </c>
    </row>
    <row r="8" spans="1:23" s="155" customFormat="1" ht="64.5" customHeight="1" thickBot="1">
      <c r="A8" s="507"/>
      <c r="B8" s="520"/>
      <c r="C8" s="502"/>
      <c r="D8" s="502"/>
      <c r="E8" s="502"/>
      <c r="F8" s="502"/>
      <c r="G8" s="502"/>
      <c r="H8" s="502"/>
      <c r="I8" s="502"/>
      <c r="J8" s="502"/>
      <c r="K8" s="325" t="s">
        <v>278</v>
      </c>
      <c r="L8" s="325" t="s">
        <v>279</v>
      </c>
      <c r="M8" s="324" t="s">
        <v>377</v>
      </c>
      <c r="N8" s="324" t="s">
        <v>280</v>
      </c>
      <c r="O8" s="324" t="s">
        <v>281</v>
      </c>
      <c r="P8" s="326" t="s">
        <v>282</v>
      </c>
      <c r="Q8" s="324" t="s">
        <v>160</v>
      </c>
      <c r="R8" s="324" t="s">
        <v>161</v>
      </c>
      <c r="S8" s="324" t="s">
        <v>162</v>
      </c>
      <c r="T8" s="324" t="s">
        <v>284</v>
      </c>
      <c r="U8" s="326" t="s">
        <v>285</v>
      </c>
      <c r="V8" s="324" t="s">
        <v>286</v>
      </c>
      <c r="W8" s="326" t="s">
        <v>163</v>
      </c>
    </row>
    <row r="9" spans="1:23" s="162" customFormat="1" ht="17.25" customHeight="1">
      <c r="A9" s="321" t="s">
        <v>694</v>
      </c>
      <c r="B9" s="78">
        <v>227</v>
      </c>
      <c r="C9" s="89">
        <v>358622</v>
      </c>
      <c r="D9" s="89">
        <v>1058406</v>
      </c>
      <c r="E9" s="70" t="s">
        <v>11</v>
      </c>
      <c r="F9" s="89">
        <v>45158</v>
      </c>
      <c r="G9" s="89">
        <v>231</v>
      </c>
      <c r="H9" s="89">
        <v>57878348</v>
      </c>
      <c r="I9" s="89">
        <v>29755076</v>
      </c>
      <c r="J9" s="89">
        <v>216</v>
      </c>
      <c r="K9" s="89">
        <v>1305</v>
      </c>
      <c r="L9" s="89">
        <v>11081</v>
      </c>
      <c r="M9" s="89">
        <v>77</v>
      </c>
      <c r="N9" s="89">
        <v>271</v>
      </c>
      <c r="O9" s="89">
        <v>34</v>
      </c>
      <c r="P9" s="89">
        <v>76</v>
      </c>
      <c r="Q9" s="89">
        <v>61</v>
      </c>
      <c r="R9" s="70" t="s">
        <v>11</v>
      </c>
      <c r="S9" s="70" t="s">
        <v>11</v>
      </c>
      <c r="T9" s="89">
        <v>34</v>
      </c>
      <c r="U9" s="89">
        <v>25</v>
      </c>
      <c r="V9" s="70" t="s">
        <v>11</v>
      </c>
      <c r="W9" s="70" t="s">
        <v>11</v>
      </c>
    </row>
    <row r="10" spans="1:23" s="162" customFormat="1" ht="17.25" customHeight="1">
      <c r="A10" s="321" t="s">
        <v>695</v>
      </c>
      <c r="B10" s="78">
        <v>227</v>
      </c>
      <c r="C10" s="89">
        <v>435817</v>
      </c>
      <c r="D10" s="89">
        <v>1252872</v>
      </c>
      <c r="E10" s="70" t="s">
        <v>11</v>
      </c>
      <c r="F10" s="89">
        <v>73542</v>
      </c>
      <c r="G10" s="89">
        <v>218</v>
      </c>
      <c r="H10" s="89">
        <v>70929246</v>
      </c>
      <c r="I10" s="89">
        <v>46793814</v>
      </c>
      <c r="J10" s="89">
        <v>218</v>
      </c>
      <c r="K10" s="89">
        <v>3192</v>
      </c>
      <c r="L10" s="89">
        <v>14849</v>
      </c>
      <c r="M10" s="89">
        <v>93</v>
      </c>
      <c r="N10" s="89">
        <v>252</v>
      </c>
      <c r="O10" s="89">
        <v>36</v>
      </c>
      <c r="P10" s="89">
        <v>212</v>
      </c>
      <c r="Q10" s="89">
        <v>62</v>
      </c>
      <c r="R10" s="70" t="s">
        <v>11</v>
      </c>
      <c r="S10" s="70" t="s">
        <v>11</v>
      </c>
      <c r="T10" s="89">
        <v>30</v>
      </c>
      <c r="U10" s="89">
        <v>25</v>
      </c>
      <c r="V10" s="70" t="s">
        <v>11</v>
      </c>
      <c r="W10" s="70" t="s">
        <v>11</v>
      </c>
    </row>
    <row r="11" spans="1:23" s="162" customFormat="1" ht="17.25" customHeight="1">
      <c r="A11" s="321" t="s">
        <v>696</v>
      </c>
      <c r="B11" s="78">
        <v>223</v>
      </c>
      <c r="C11" s="89">
        <v>391716</v>
      </c>
      <c r="D11" s="89">
        <v>1250116</v>
      </c>
      <c r="E11" s="70" t="s">
        <v>11</v>
      </c>
      <c r="F11" s="89">
        <v>40957</v>
      </c>
      <c r="G11" s="89">
        <v>225</v>
      </c>
      <c r="H11" s="89">
        <v>62771246</v>
      </c>
      <c r="I11" s="89">
        <v>37317634</v>
      </c>
      <c r="J11" s="89">
        <v>213</v>
      </c>
      <c r="K11" s="89">
        <v>3130</v>
      </c>
      <c r="L11" s="89">
        <v>10829</v>
      </c>
      <c r="M11" s="89">
        <v>81</v>
      </c>
      <c r="N11" s="89">
        <v>150</v>
      </c>
      <c r="O11" s="89">
        <v>29</v>
      </c>
      <c r="P11" s="89">
        <v>68</v>
      </c>
      <c r="Q11" s="89">
        <v>58</v>
      </c>
      <c r="R11" s="70" t="s">
        <v>11</v>
      </c>
      <c r="S11" s="70" t="s">
        <v>11</v>
      </c>
      <c r="T11" s="89">
        <v>35</v>
      </c>
      <c r="U11" s="89">
        <v>23</v>
      </c>
      <c r="V11" s="70" t="s">
        <v>11</v>
      </c>
      <c r="W11" s="70" t="s">
        <v>11</v>
      </c>
    </row>
    <row r="12" spans="1:23" s="162" customFormat="1" ht="17.25" customHeight="1">
      <c r="A12" s="321" t="s">
        <v>697</v>
      </c>
      <c r="B12" s="78">
        <v>230</v>
      </c>
      <c r="C12" s="89">
        <v>409974</v>
      </c>
      <c r="D12" s="89">
        <v>1412204</v>
      </c>
      <c r="E12" s="70" t="s">
        <v>11</v>
      </c>
      <c r="F12" s="89">
        <v>41304</v>
      </c>
      <c r="G12" s="89">
        <v>219</v>
      </c>
      <c r="H12" s="89">
        <v>58380033</v>
      </c>
      <c r="I12" s="89">
        <v>33516654</v>
      </c>
      <c r="J12" s="89">
        <v>201</v>
      </c>
      <c r="K12" s="89">
        <v>1855</v>
      </c>
      <c r="L12" s="89">
        <v>12459</v>
      </c>
      <c r="M12" s="89">
        <v>114</v>
      </c>
      <c r="N12" s="89">
        <v>207</v>
      </c>
      <c r="O12" s="89">
        <v>27</v>
      </c>
      <c r="P12" s="89">
        <v>121</v>
      </c>
      <c r="Q12" s="89">
        <v>87</v>
      </c>
      <c r="R12" s="70" t="s">
        <v>11</v>
      </c>
      <c r="S12" s="70" t="s">
        <v>11</v>
      </c>
      <c r="T12" s="89">
        <v>34</v>
      </c>
      <c r="U12" s="89">
        <v>33</v>
      </c>
      <c r="V12" s="70" t="s">
        <v>11</v>
      </c>
      <c r="W12" s="70" t="s">
        <v>11</v>
      </c>
    </row>
    <row r="13" spans="1:23" s="162" customFormat="1" ht="17.25" customHeight="1">
      <c r="A13" s="321" t="s">
        <v>698</v>
      </c>
      <c r="B13" s="78">
        <v>234</v>
      </c>
      <c r="C13" s="89">
        <v>399232</v>
      </c>
      <c r="D13" s="89">
        <v>1400129</v>
      </c>
      <c r="E13" s="70" t="s">
        <v>11</v>
      </c>
      <c r="F13" s="89">
        <v>41550</v>
      </c>
      <c r="G13" s="89">
        <v>220</v>
      </c>
      <c r="H13" s="89">
        <v>103188454</v>
      </c>
      <c r="I13" s="89">
        <v>28440674</v>
      </c>
      <c r="J13" s="89">
        <v>198</v>
      </c>
      <c r="K13" s="89">
        <v>2498</v>
      </c>
      <c r="L13" s="89">
        <v>13802</v>
      </c>
      <c r="M13" s="89">
        <v>113</v>
      </c>
      <c r="N13" s="89">
        <v>214</v>
      </c>
      <c r="O13" s="89">
        <v>27</v>
      </c>
      <c r="P13" s="89">
        <v>137</v>
      </c>
      <c r="Q13" s="89">
        <v>100</v>
      </c>
      <c r="R13" s="70" t="s">
        <v>11</v>
      </c>
      <c r="S13" s="70" t="s">
        <v>11</v>
      </c>
      <c r="T13" s="89">
        <v>38</v>
      </c>
      <c r="U13" s="89">
        <v>32</v>
      </c>
      <c r="V13" s="70" t="s">
        <v>11</v>
      </c>
      <c r="W13" s="70" t="s">
        <v>11</v>
      </c>
    </row>
    <row r="14" spans="1:23" s="162" customFormat="1" ht="17.25" customHeight="1">
      <c r="A14" s="321" t="s">
        <v>699</v>
      </c>
      <c r="B14" s="78">
        <v>238</v>
      </c>
      <c r="C14" s="89">
        <v>443538</v>
      </c>
      <c r="D14" s="89">
        <v>1366528</v>
      </c>
      <c r="E14" s="70" t="s">
        <v>11</v>
      </c>
      <c r="F14" s="89">
        <v>42070</v>
      </c>
      <c r="G14" s="89">
        <v>256</v>
      </c>
      <c r="H14" s="89">
        <v>61554178</v>
      </c>
      <c r="I14" s="89">
        <v>85327337</v>
      </c>
      <c r="J14" s="89">
        <v>205</v>
      </c>
      <c r="K14" s="89">
        <v>2733</v>
      </c>
      <c r="L14" s="89">
        <v>17921</v>
      </c>
      <c r="M14" s="89">
        <v>126</v>
      </c>
      <c r="N14" s="89">
        <v>216</v>
      </c>
      <c r="O14" s="89">
        <v>27</v>
      </c>
      <c r="P14" s="89">
        <v>121</v>
      </c>
      <c r="Q14" s="89">
        <v>99</v>
      </c>
      <c r="R14" s="70" t="s">
        <v>11</v>
      </c>
      <c r="S14" s="70" t="s">
        <v>11</v>
      </c>
      <c r="T14" s="89">
        <v>44</v>
      </c>
      <c r="U14" s="89">
        <v>47</v>
      </c>
      <c r="V14" s="70" t="s">
        <v>11</v>
      </c>
      <c r="W14" s="70" t="s">
        <v>11</v>
      </c>
    </row>
    <row r="15" spans="1:23" s="162" customFormat="1" ht="17.25" customHeight="1">
      <c r="A15" s="321" t="s">
        <v>700</v>
      </c>
      <c r="B15" s="78">
        <v>239</v>
      </c>
      <c r="C15" s="89">
        <v>467148</v>
      </c>
      <c r="D15" s="89">
        <v>1409638</v>
      </c>
      <c r="E15" s="70" t="s">
        <v>11</v>
      </c>
      <c r="F15" s="89">
        <v>45551</v>
      </c>
      <c r="G15" s="89">
        <v>260</v>
      </c>
      <c r="H15" s="89">
        <v>62574397</v>
      </c>
      <c r="I15" s="89">
        <v>35857990</v>
      </c>
      <c r="J15" s="89">
        <v>208</v>
      </c>
      <c r="K15" s="89">
        <v>2371</v>
      </c>
      <c r="L15" s="89">
        <v>19020</v>
      </c>
      <c r="M15" s="89">
        <v>104</v>
      </c>
      <c r="N15" s="89">
        <v>208</v>
      </c>
      <c r="O15" s="89">
        <v>26</v>
      </c>
      <c r="P15" s="89">
        <v>126</v>
      </c>
      <c r="Q15" s="89">
        <v>106</v>
      </c>
      <c r="R15" s="70" t="s">
        <v>11</v>
      </c>
      <c r="S15" s="70" t="s">
        <v>11</v>
      </c>
      <c r="T15" s="89">
        <v>34</v>
      </c>
      <c r="U15" s="89">
        <v>41</v>
      </c>
      <c r="V15" s="70" t="s">
        <v>11</v>
      </c>
      <c r="W15" s="70" t="s">
        <v>11</v>
      </c>
    </row>
    <row r="16" spans="1:23" s="162" customFormat="1" ht="17.25" customHeight="1">
      <c r="A16" s="321" t="s">
        <v>701</v>
      </c>
      <c r="B16" s="78">
        <v>239</v>
      </c>
      <c r="C16" s="89">
        <v>466186</v>
      </c>
      <c r="D16" s="89">
        <v>1385194</v>
      </c>
      <c r="E16" s="70" t="s">
        <v>11</v>
      </c>
      <c r="F16" s="89">
        <v>44219</v>
      </c>
      <c r="G16" s="89">
        <v>259</v>
      </c>
      <c r="H16" s="89">
        <v>71178437</v>
      </c>
      <c r="I16" s="89">
        <v>72104423</v>
      </c>
      <c r="J16" s="89">
        <v>205</v>
      </c>
      <c r="K16" s="89">
        <v>3521</v>
      </c>
      <c r="L16" s="89">
        <v>20197</v>
      </c>
      <c r="M16" s="89">
        <v>98</v>
      </c>
      <c r="N16" s="89">
        <v>222</v>
      </c>
      <c r="O16" s="89">
        <v>26</v>
      </c>
      <c r="P16" s="89">
        <v>121</v>
      </c>
      <c r="Q16" s="89">
        <v>104</v>
      </c>
      <c r="R16" s="70" t="s">
        <v>11</v>
      </c>
      <c r="S16" s="70" t="s">
        <v>11</v>
      </c>
      <c r="T16" s="89">
        <v>24</v>
      </c>
      <c r="U16" s="89">
        <v>37</v>
      </c>
      <c r="V16" s="70" t="s">
        <v>11</v>
      </c>
      <c r="W16" s="70" t="s">
        <v>11</v>
      </c>
    </row>
    <row r="17" spans="1:23" s="162" customFormat="1" ht="17.25" customHeight="1">
      <c r="A17" s="321" t="s">
        <v>702</v>
      </c>
      <c r="B17" s="78">
        <v>239</v>
      </c>
      <c r="C17" s="89">
        <v>490255</v>
      </c>
      <c r="D17" s="89">
        <v>1438800</v>
      </c>
      <c r="E17" s="89">
        <v>4155</v>
      </c>
      <c r="F17" s="89">
        <v>44659</v>
      </c>
      <c r="G17" s="89">
        <v>272</v>
      </c>
      <c r="H17" s="89">
        <v>102533509</v>
      </c>
      <c r="I17" s="89">
        <v>90150913</v>
      </c>
      <c r="J17" s="89">
        <v>197</v>
      </c>
      <c r="K17" s="89">
        <v>6993</v>
      </c>
      <c r="L17" s="89">
        <v>27837</v>
      </c>
      <c r="M17" s="89">
        <v>77</v>
      </c>
      <c r="N17" s="89">
        <v>215</v>
      </c>
      <c r="O17" s="89">
        <v>24</v>
      </c>
      <c r="P17" s="89">
        <v>274</v>
      </c>
      <c r="Q17" s="89">
        <v>170</v>
      </c>
      <c r="R17" s="89">
        <v>7241</v>
      </c>
      <c r="S17" s="89">
        <v>58</v>
      </c>
      <c r="T17" s="89">
        <v>28</v>
      </c>
      <c r="U17" s="89">
        <v>94</v>
      </c>
      <c r="V17" s="89">
        <v>311656</v>
      </c>
      <c r="W17" s="89">
        <v>174153</v>
      </c>
    </row>
    <row r="18" spans="1:23" s="162" customFormat="1" ht="17.25" customHeight="1">
      <c r="A18" s="321" t="s">
        <v>703</v>
      </c>
      <c r="B18" s="78">
        <f aca="true" t="shared" si="0" ref="B18:W18">SUM(B19:B31)</f>
        <v>239</v>
      </c>
      <c r="C18" s="89">
        <f t="shared" si="0"/>
        <v>484581</v>
      </c>
      <c r="D18" s="89">
        <f t="shared" si="0"/>
        <v>1411596</v>
      </c>
      <c r="E18" s="89">
        <f t="shared" si="0"/>
        <v>4109</v>
      </c>
      <c r="F18" s="89">
        <f t="shared" si="0"/>
        <v>44839</v>
      </c>
      <c r="G18" s="89">
        <f t="shared" si="0"/>
        <v>271</v>
      </c>
      <c r="H18" s="89">
        <f t="shared" si="0"/>
        <v>94795997</v>
      </c>
      <c r="I18" s="89">
        <f t="shared" si="0"/>
        <v>88116251</v>
      </c>
      <c r="J18" s="89">
        <f t="shared" si="0"/>
        <v>196</v>
      </c>
      <c r="K18" s="89">
        <f t="shared" si="0"/>
        <v>5915</v>
      </c>
      <c r="L18" s="89">
        <f t="shared" si="0"/>
        <v>27761</v>
      </c>
      <c r="M18" s="89">
        <f t="shared" si="0"/>
        <v>93</v>
      </c>
      <c r="N18" s="89">
        <f t="shared" si="0"/>
        <v>198</v>
      </c>
      <c r="O18" s="89">
        <f t="shared" si="0"/>
        <v>24</v>
      </c>
      <c r="P18" s="89">
        <f>SUM(P19:P31)</f>
        <v>240</v>
      </c>
      <c r="Q18" s="89">
        <f t="shared" si="0"/>
        <v>168</v>
      </c>
      <c r="R18" s="89">
        <f t="shared" si="0"/>
        <v>7604</v>
      </c>
      <c r="S18" s="89">
        <f t="shared" si="0"/>
        <v>66</v>
      </c>
      <c r="T18" s="89">
        <f t="shared" si="0"/>
        <v>22</v>
      </c>
      <c r="U18" s="89">
        <f t="shared" si="0"/>
        <v>85</v>
      </c>
      <c r="V18" s="89">
        <f t="shared" si="0"/>
        <v>563042</v>
      </c>
      <c r="W18" s="89">
        <f t="shared" si="0"/>
        <v>281185</v>
      </c>
    </row>
    <row r="19" spans="1:23" s="165" customFormat="1" ht="17.25" customHeight="1">
      <c r="A19" s="322" t="s">
        <v>704</v>
      </c>
      <c r="B19" s="78">
        <v>13</v>
      </c>
      <c r="C19" s="89">
        <v>66846</v>
      </c>
      <c r="D19" s="89">
        <v>183652</v>
      </c>
      <c r="E19" s="89">
        <v>256</v>
      </c>
      <c r="F19" s="89">
        <v>2998</v>
      </c>
      <c r="G19" s="89">
        <v>17</v>
      </c>
      <c r="H19" s="89">
        <v>9023223</v>
      </c>
      <c r="I19" s="89">
        <v>6837048</v>
      </c>
      <c r="J19" s="89">
        <v>8</v>
      </c>
      <c r="K19" s="89">
        <v>508</v>
      </c>
      <c r="L19" s="89">
        <v>1873</v>
      </c>
      <c r="M19" s="89">
        <v>9</v>
      </c>
      <c r="N19" s="89">
        <v>11</v>
      </c>
      <c r="O19" s="89" t="s">
        <v>58</v>
      </c>
      <c r="P19" s="89">
        <v>43</v>
      </c>
      <c r="Q19" s="89">
        <v>14</v>
      </c>
      <c r="R19" s="89">
        <v>430</v>
      </c>
      <c r="S19" s="89">
        <v>5</v>
      </c>
      <c r="T19" s="89">
        <v>2</v>
      </c>
      <c r="U19" s="89">
        <v>8</v>
      </c>
      <c r="V19" s="89">
        <v>17010</v>
      </c>
      <c r="W19" s="89">
        <v>7140</v>
      </c>
    </row>
    <row r="20" spans="1:23" s="165" customFormat="1" ht="17.25" customHeight="1">
      <c r="A20" s="322" t="s">
        <v>705</v>
      </c>
      <c r="B20" s="78">
        <v>16</v>
      </c>
      <c r="C20" s="89">
        <v>42112</v>
      </c>
      <c r="D20" s="89">
        <v>123459</v>
      </c>
      <c r="E20" s="89">
        <v>245</v>
      </c>
      <c r="F20" s="89">
        <v>1777</v>
      </c>
      <c r="G20" s="89">
        <v>21</v>
      </c>
      <c r="H20" s="89">
        <v>5598271</v>
      </c>
      <c r="I20" s="89">
        <v>2521895</v>
      </c>
      <c r="J20" s="89">
        <v>12</v>
      </c>
      <c r="K20" s="89">
        <v>616</v>
      </c>
      <c r="L20" s="89">
        <v>1215</v>
      </c>
      <c r="M20" s="89">
        <v>3</v>
      </c>
      <c r="N20" s="89">
        <v>15</v>
      </c>
      <c r="O20" s="89" t="s">
        <v>58</v>
      </c>
      <c r="P20" s="89">
        <v>17</v>
      </c>
      <c r="Q20" s="89">
        <v>9</v>
      </c>
      <c r="R20" s="89">
        <v>462</v>
      </c>
      <c r="S20" s="89">
        <v>4</v>
      </c>
      <c r="T20" s="89">
        <v>1</v>
      </c>
      <c r="U20" s="89">
        <v>4</v>
      </c>
      <c r="V20" s="89">
        <v>46320</v>
      </c>
      <c r="W20" s="89">
        <v>11150</v>
      </c>
    </row>
    <row r="21" spans="1:23" s="165" customFormat="1" ht="17.25" customHeight="1">
      <c r="A21" s="322" t="s">
        <v>706</v>
      </c>
      <c r="B21" s="78">
        <v>23</v>
      </c>
      <c r="C21" s="89">
        <v>47824</v>
      </c>
      <c r="D21" s="89">
        <v>143488</v>
      </c>
      <c r="E21" s="89">
        <v>232</v>
      </c>
      <c r="F21" s="89">
        <v>2364</v>
      </c>
      <c r="G21" s="89">
        <v>15</v>
      </c>
      <c r="H21" s="89">
        <v>5018771</v>
      </c>
      <c r="I21" s="89">
        <v>6689226</v>
      </c>
      <c r="J21" s="89">
        <v>12</v>
      </c>
      <c r="K21" s="89">
        <v>461</v>
      </c>
      <c r="L21" s="89">
        <v>1475</v>
      </c>
      <c r="M21" s="89">
        <v>7</v>
      </c>
      <c r="N21" s="89">
        <v>12</v>
      </c>
      <c r="O21" s="89">
        <v>1</v>
      </c>
      <c r="P21" s="89">
        <v>10</v>
      </c>
      <c r="Q21" s="89">
        <v>11</v>
      </c>
      <c r="R21" s="89">
        <v>545</v>
      </c>
      <c r="S21" s="89">
        <v>7</v>
      </c>
      <c r="T21" s="89">
        <v>7</v>
      </c>
      <c r="U21" s="89">
        <v>4</v>
      </c>
      <c r="V21" s="89">
        <v>328251</v>
      </c>
      <c r="W21" s="89">
        <v>127806</v>
      </c>
    </row>
    <row r="22" spans="1:23" s="165" customFormat="1" ht="17.25" customHeight="1">
      <c r="A22" s="322" t="s">
        <v>707</v>
      </c>
      <c r="B22" s="78">
        <v>17</v>
      </c>
      <c r="C22" s="89">
        <v>61863</v>
      </c>
      <c r="D22" s="89">
        <v>179502</v>
      </c>
      <c r="E22" s="89">
        <v>294</v>
      </c>
      <c r="F22" s="89">
        <v>3516</v>
      </c>
      <c r="G22" s="89">
        <v>15</v>
      </c>
      <c r="H22" s="89">
        <v>3000000</v>
      </c>
      <c r="I22" s="89">
        <v>18000000</v>
      </c>
      <c r="J22" s="89">
        <v>12</v>
      </c>
      <c r="K22" s="89">
        <v>272</v>
      </c>
      <c r="L22" s="89">
        <v>850</v>
      </c>
      <c r="M22" s="89" t="s">
        <v>58</v>
      </c>
      <c r="N22" s="89">
        <v>6</v>
      </c>
      <c r="O22" s="89" t="s">
        <v>58</v>
      </c>
      <c r="P22" s="89">
        <v>3</v>
      </c>
      <c r="Q22" s="89">
        <v>9</v>
      </c>
      <c r="R22" s="89">
        <v>254</v>
      </c>
      <c r="S22" s="89">
        <v>4</v>
      </c>
      <c r="T22" s="89" t="s">
        <v>58</v>
      </c>
      <c r="U22" s="89" t="s">
        <v>58</v>
      </c>
      <c r="V22" s="89" t="s">
        <v>58</v>
      </c>
      <c r="W22" s="89">
        <v>3736</v>
      </c>
    </row>
    <row r="23" spans="1:23" s="165" customFormat="1" ht="17.25" customHeight="1">
      <c r="A23" s="322" t="s">
        <v>708</v>
      </c>
      <c r="B23" s="78">
        <v>15</v>
      </c>
      <c r="C23" s="89">
        <v>30105</v>
      </c>
      <c r="D23" s="89">
        <v>78144</v>
      </c>
      <c r="E23" s="89">
        <v>231</v>
      </c>
      <c r="F23" s="89">
        <v>2627</v>
      </c>
      <c r="G23" s="89">
        <v>15</v>
      </c>
      <c r="H23" s="89">
        <v>1223000</v>
      </c>
      <c r="I23" s="89">
        <v>3785423</v>
      </c>
      <c r="J23" s="89">
        <v>14</v>
      </c>
      <c r="K23" s="89">
        <v>14</v>
      </c>
      <c r="L23" s="89">
        <v>1580</v>
      </c>
      <c r="M23" s="89">
        <v>15</v>
      </c>
      <c r="N23" s="89">
        <v>15</v>
      </c>
      <c r="O23" s="89">
        <v>2</v>
      </c>
      <c r="P23" s="89">
        <v>2</v>
      </c>
      <c r="Q23" s="89">
        <v>5</v>
      </c>
      <c r="R23" s="89">
        <v>141</v>
      </c>
      <c r="S23" s="89">
        <v>3</v>
      </c>
      <c r="T23" s="89" t="s">
        <v>58</v>
      </c>
      <c r="U23" s="89" t="s">
        <v>58</v>
      </c>
      <c r="V23" s="89">
        <v>1580</v>
      </c>
      <c r="W23" s="89" t="s">
        <v>58</v>
      </c>
    </row>
    <row r="24" spans="1:23" s="165" customFormat="1" ht="17.25" customHeight="1">
      <c r="A24" s="322" t="s">
        <v>709</v>
      </c>
      <c r="B24" s="78">
        <v>21</v>
      </c>
      <c r="C24" s="89">
        <v>29881</v>
      </c>
      <c r="D24" s="89">
        <v>94644</v>
      </c>
      <c r="E24" s="89">
        <v>308</v>
      </c>
      <c r="F24" s="89">
        <v>3474</v>
      </c>
      <c r="G24" s="89">
        <v>26</v>
      </c>
      <c r="H24" s="89">
        <v>8460000</v>
      </c>
      <c r="I24" s="89">
        <v>4940000</v>
      </c>
      <c r="J24" s="89">
        <v>19</v>
      </c>
      <c r="K24" s="89">
        <v>151</v>
      </c>
      <c r="L24" s="89">
        <v>1755</v>
      </c>
      <c r="M24" s="89">
        <v>5</v>
      </c>
      <c r="N24" s="89">
        <v>13</v>
      </c>
      <c r="O24" s="89" t="s">
        <v>58</v>
      </c>
      <c r="P24" s="89">
        <v>50</v>
      </c>
      <c r="Q24" s="89">
        <v>10</v>
      </c>
      <c r="R24" s="89">
        <v>343</v>
      </c>
      <c r="S24" s="89">
        <v>3</v>
      </c>
      <c r="T24" s="89">
        <v>5</v>
      </c>
      <c r="U24" s="89">
        <v>8</v>
      </c>
      <c r="V24" s="89">
        <v>20280</v>
      </c>
      <c r="W24" s="89">
        <v>3932</v>
      </c>
    </row>
    <row r="25" spans="1:23" s="165" customFormat="1" ht="17.25" customHeight="1">
      <c r="A25" s="322" t="s">
        <v>710</v>
      </c>
      <c r="B25" s="78">
        <v>26</v>
      </c>
      <c r="C25" s="89">
        <v>50991</v>
      </c>
      <c r="D25" s="89">
        <v>146779</v>
      </c>
      <c r="E25" s="89">
        <v>503</v>
      </c>
      <c r="F25" s="89">
        <v>9146</v>
      </c>
      <c r="G25" s="89">
        <v>26</v>
      </c>
      <c r="H25" s="89">
        <v>16652230</v>
      </c>
      <c r="I25" s="89">
        <v>18128730</v>
      </c>
      <c r="J25" s="89">
        <v>23</v>
      </c>
      <c r="K25" s="89">
        <v>2161</v>
      </c>
      <c r="L25" s="89">
        <v>8956</v>
      </c>
      <c r="M25" s="89">
        <v>1</v>
      </c>
      <c r="N25" s="89">
        <v>26</v>
      </c>
      <c r="O25" s="89">
        <v>8</v>
      </c>
      <c r="P25" s="89">
        <v>8</v>
      </c>
      <c r="Q25" s="89">
        <v>34</v>
      </c>
      <c r="R25" s="89">
        <v>2331</v>
      </c>
      <c r="S25" s="89">
        <v>12</v>
      </c>
      <c r="T25" s="89">
        <v>2</v>
      </c>
      <c r="U25" s="89">
        <v>20</v>
      </c>
      <c r="V25" s="89">
        <v>32566</v>
      </c>
      <c r="W25" s="89">
        <v>5820</v>
      </c>
    </row>
    <row r="26" spans="1:23" s="165" customFormat="1" ht="17.25" customHeight="1">
      <c r="A26" s="322" t="s">
        <v>711</v>
      </c>
      <c r="B26" s="78">
        <v>18</v>
      </c>
      <c r="C26" s="89">
        <v>24247</v>
      </c>
      <c r="D26" s="89">
        <v>83572</v>
      </c>
      <c r="E26" s="89">
        <v>306</v>
      </c>
      <c r="F26" s="89">
        <v>3050</v>
      </c>
      <c r="G26" s="89">
        <v>18</v>
      </c>
      <c r="H26" s="89">
        <v>13265396</v>
      </c>
      <c r="I26" s="89">
        <v>5562771</v>
      </c>
      <c r="J26" s="89">
        <v>18</v>
      </c>
      <c r="K26" s="89">
        <v>515</v>
      </c>
      <c r="L26" s="89">
        <v>2300</v>
      </c>
      <c r="M26" s="89">
        <v>7</v>
      </c>
      <c r="N26" s="89">
        <v>16</v>
      </c>
      <c r="O26" s="89">
        <v>7</v>
      </c>
      <c r="P26" s="89">
        <v>56</v>
      </c>
      <c r="Q26" s="89">
        <v>18</v>
      </c>
      <c r="R26" s="89">
        <v>1044</v>
      </c>
      <c r="S26" s="89">
        <v>6</v>
      </c>
      <c r="T26" s="89">
        <v>2</v>
      </c>
      <c r="U26" s="89">
        <v>8</v>
      </c>
      <c r="V26" s="89">
        <v>13014</v>
      </c>
      <c r="W26" s="89">
        <v>31542</v>
      </c>
    </row>
    <row r="27" spans="1:23" s="165" customFormat="1" ht="17.25" customHeight="1">
      <c r="A27" s="322" t="s">
        <v>712</v>
      </c>
      <c r="B27" s="78">
        <v>29</v>
      </c>
      <c r="C27" s="89">
        <v>53100</v>
      </c>
      <c r="D27" s="89">
        <v>140509</v>
      </c>
      <c r="E27" s="89">
        <v>455</v>
      </c>
      <c r="F27" s="89">
        <v>4247</v>
      </c>
      <c r="G27" s="89">
        <v>26</v>
      </c>
      <c r="H27" s="89">
        <v>9766149</v>
      </c>
      <c r="I27" s="89">
        <v>3755216</v>
      </c>
      <c r="J27" s="89">
        <v>16</v>
      </c>
      <c r="K27" s="89">
        <v>70</v>
      </c>
      <c r="L27" s="89">
        <v>2115</v>
      </c>
      <c r="M27" s="89" t="s">
        <v>58</v>
      </c>
      <c r="N27" s="89">
        <v>27</v>
      </c>
      <c r="O27" s="89" t="s">
        <v>58</v>
      </c>
      <c r="P27" s="89" t="s">
        <v>58</v>
      </c>
      <c r="Q27" s="89">
        <v>9</v>
      </c>
      <c r="R27" s="89">
        <v>283</v>
      </c>
      <c r="S27" s="89">
        <v>5</v>
      </c>
      <c r="T27" s="89" t="s">
        <v>58</v>
      </c>
      <c r="U27" s="89">
        <v>4</v>
      </c>
      <c r="V27" s="89">
        <v>7810</v>
      </c>
      <c r="W27" s="89">
        <v>38276</v>
      </c>
    </row>
    <row r="28" spans="1:23" s="165" customFormat="1" ht="17.25" customHeight="1">
      <c r="A28" s="322" t="s">
        <v>713</v>
      </c>
      <c r="B28" s="78">
        <v>16</v>
      </c>
      <c r="C28" s="89">
        <v>38515</v>
      </c>
      <c r="D28" s="89">
        <v>115728</v>
      </c>
      <c r="E28" s="89">
        <v>296</v>
      </c>
      <c r="F28" s="89">
        <v>2677</v>
      </c>
      <c r="G28" s="89">
        <v>17</v>
      </c>
      <c r="H28" s="89">
        <v>5967238</v>
      </c>
      <c r="I28" s="89">
        <v>1190359</v>
      </c>
      <c r="J28" s="89">
        <v>13</v>
      </c>
      <c r="K28" s="89">
        <v>602</v>
      </c>
      <c r="L28" s="89">
        <v>1350</v>
      </c>
      <c r="M28" s="89" t="s">
        <v>58</v>
      </c>
      <c r="N28" s="89">
        <v>16</v>
      </c>
      <c r="O28" s="89" t="s">
        <v>58</v>
      </c>
      <c r="P28" s="89">
        <v>13</v>
      </c>
      <c r="Q28" s="89">
        <v>14</v>
      </c>
      <c r="R28" s="89">
        <v>598</v>
      </c>
      <c r="S28" s="89">
        <v>7</v>
      </c>
      <c r="T28" s="89">
        <v>1</v>
      </c>
      <c r="U28" s="89">
        <v>20</v>
      </c>
      <c r="V28" s="89">
        <v>71333</v>
      </c>
      <c r="W28" s="89">
        <v>48042</v>
      </c>
    </row>
    <row r="29" spans="1:23" s="165" customFormat="1" ht="17.25" customHeight="1">
      <c r="A29" s="322" t="s">
        <v>714</v>
      </c>
      <c r="B29" s="78">
        <v>12</v>
      </c>
      <c r="C29" s="89">
        <v>15199</v>
      </c>
      <c r="D29" s="89">
        <v>48746</v>
      </c>
      <c r="E29" s="89">
        <v>440</v>
      </c>
      <c r="F29" s="89">
        <v>3922</v>
      </c>
      <c r="G29" s="89">
        <v>42</v>
      </c>
      <c r="H29" s="89">
        <v>2913000</v>
      </c>
      <c r="I29" s="89">
        <v>10420421</v>
      </c>
      <c r="J29" s="89">
        <v>21</v>
      </c>
      <c r="K29" s="89">
        <v>144</v>
      </c>
      <c r="L29" s="89">
        <v>1928</v>
      </c>
      <c r="M29" s="89">
        <v>23</v>
      </c>
      <c r="N29" s="89">
        <v>18</v>
      </c>
      <c r="O29" s="89">
        <v>2</v>
      </c>
      <c r="P29" s="89">
        <v>35</v>
      </c>
      <c r="Q29" s="89">
        <v>6</v>
      </c>
      <c r="R29" s="89">
        <v>198</v>
      </c>
      <c r="S29" s="89">
        <v>3</v>
      </c>
      <c r="T29" s="89">
        <v>2</v>
      </c>
      <c r="U29" s="89">
        <v>8</v>
      </c>
      <c r="V29" s="89">
        <v>8435</v>
      </c>
      <c r="W29" s="89">
        <v>220</v>
      </c>
    </row>
    <row r="30" spans="1:23" s="165" customFormat="1" ht="17.25" customHeight="1">
      <c r="A30" s="322" t="s">
        <v>715</v>
      </c>
      <c r="B30" s="78">
        <v>23</v>
      </c>
      <c r="C30" s="89">
        <v>20189</v>
      </c>
      <c r="D30" s="89">
        <v>62748</v>
      </c>
      <c r="E30" s="89">
        <v>403</v>
      </c>
      <c r="F30" s="89">
        <v>4265</v>
      </c>
      <c r="G30" s="89">
        <v>23</v>
      </c>
      <c r="H30" s="89">
        <v>9685160</v>
      </c>
      <c r="I30" s="89">
        <v>6225162</v>
      </c>
      <c r="J30" s="89">
        <v>22</v>
      </c>
      <c r="K30" s="89">
        <v>369</v>
      </c>
      <c r="L30" s="89">
        <v>2172</v>
      </c>
      <c r="M30" s="89">
        <v>23</v>
      </c>
      <c r="N30" s="89">
        <v>23</v>
      </c>
      <c r="O30" s="89">
        <v>4</v>
      </c>
      <c r="P30" s="89">
        <v>3</v>
      </c>
      <c r="Q30" s="89">
        <v>18</v>
      </c>
      <c r="R30" s="89">
        <v>645</v>
      </c>
      <c r="S30" s="89">
        <v>5</v>
      </c>
      <c r="T30" s="89" t="s">
        <v>58</v>
      </c>
      <c r="U30" s="89">
        <v>1</v>
      </c>
      <c r="V30" s="89">
        <v>16333</v>
      </c>
      <c r="W30" s="89">
        <v>3500</v>
      </c>
    </row>
    <row r="31" spans="1:23" s="165" customFormat="1" ht="17.25" customHeight="1" thickBot="1">
      <c r="A31" s="323" t="s">
        <v>716</v>
      </c>
      <c r="B31" s="173">
        <v>10</v>
      </c>
      <c r="C31" s="166">
        <v>3709</v>
      </c>
      <c r="D31" s="166">
        <v>10625</v>
      </c>
      <c r="E31" s="166">
        <v>140</v>
      </c>
      <c r="F31" s="166">
        <v>776</v>
      </c>
      <c r="G31" s="166">
        <v>10</v>
      </c>
      <c r="H31" s="166">
        <v>4223559</v>
      </c>
      <c r="I31" s="166">
        <v>60000</v>
      </c>
      <c r="J31" s="166">
        <v>6</v>
      </c>
      <c r="K31" s="166">
        <v>32</v>
      </c>
      <c r="L31" s="166">
        <v>192</v>
      </c>
      <c r="M31" s="166" t="s">
        <v>58</v>
      </c>
      <c r="N31" s="166" t="s">
        <v>58</v>
      </c>
      <c r="O31" s="166" t="s">
        <v>58</v>
      </c>
      <c r="P31" s="166" t="s">
        <v>58</v>
      </c>
      <c r="Q31" s="166">
        <v>11</v>
      </c>
      <c r="R31" s="166">
        <v>330</v>
      </c>
      <c r="S31" s="166">
        <v>2</v>
      </c>
      <c r="T31" s="166" t="s">
        <v>58</v>
      </c>
      <c r="U31" s="166" t="s">
        <v>58</v>
      </c>
      <c r="V31" s="166">
        <v>110</v>
      </c>
      <c r="W31" s="166">
        <v>21</v>
      </c>
    </row>
    <row r="32" spans="1:11" s="312" customFormat="1" ht="15" customHeight="1">
      <c r="A32" s="311" t="s">
        <v>690</v>
      </c>
      <c r="B32" s="315"/>
      <c r="C32" s="316"/>
      <c r="D32" s="316"/>
      <c r="E32" s="316"/>
      <c r="F32" s="316"/>
      <c r="G32" s="316"/>
      <c r="H32" s="316"/>
      <c r="I32" s="316"/>
      <c r="K32" s="313" t="s">
        <v>125</v>
      </c>
    </row>
  </sheetData>
  <sheetProtection/>
  <mergeCells count="27">
    <mergeCell ref="I7:I8"/>
    <mergeCell ref="G7:G8"/>
    <mergeCell ref="B7:B8"/>
    <mergeCell ref="C7:C8"/>
    <mergeCell ref="D7:D8"/>
    <mergeCell ref="H4:I4"/>
    <mergeCell ref="H5:I5"/>
    <mergeCell ref="E7:E8"/>
    <mergeCell ref="F7:F8"/>
    <mergeCell ref="H7:H8"/>
    <mergeCell ref="V1:W1"/>
    <mergeCell ref="B4:B5"/>
    <mergeCell ref="C4:C5"/>
    <mergeCell ref="D4:D5"/>
    <mergeCell ref="F4:F5"/>
    <mergeCell ref="G4:G5"/>
    <mergeCell ref="J4:J5"/>
    <mergeCell ref="J7:J8"/>
    <mergeCell ref="K2:W2"/>
    <mergeCell ref="A2:J2"/>
    <mergeCell ref="K4:W4"/>
    <mergeCell ref="K5:W5"/>
    <mergeCell ref="A7:A8"/>
    <mergeCell ref="A4:A6"/>
    <mergeCell ref="E4:E5"/>
    <mergeCell ref="V6:W6"/>
    <mergeCell ref="Q6:R6"/>
  </mergeCells>
  <printOptions horizontalCentered="1"/>
  <pageMargins left="1.141732283464567" right="1.141732283464567" top="1.5748031496062993" bottom="1.5748031496062993" header="0.5118110236220472" footer="0.9055118110236221"/>
  <pageSetup firstPageNumber="348" useFirstPageNumber="1" horizontalDpi="600" verticalDpi="600" orientation="portrait" paperSize="9" r:id="rId1"/>
  <headerFooter alignWithMargins="0">
    <oddFooter>&amp;C&amp;"華康中圓體,標準"&amp;11‧&amp;"Times New Roman,標準"&amp;P&amp;"華康中圓體,標準"‧</oddFooter>
  </headerFooter>
</worksheet>
</file>

<file path=xl/worksheets/sheet7.xml><?xml version="1.0" encoding="utf-8"?>
<worksheet xmlns="http://schemas.openxmlformats.org/spreadsheetml/2006/main" xmlns:r="http://schemas.openxmlformats.org/officeDocument/2006/relationships">
  <dimension ref="A1:U32"/>
  <sheetViews>
    <sheetView showGridLines="0" zoomScale="120" zoomScaleNormal="120" zoomScalePageLayoutView="0" workbookViewId="0" topLeftCell="A1">
      <selection activeCell="A1" sqref="A1"/>
    </sheetView>
  </sheetViews>
  <sheetFormatPr defaultColWidth="9.00390625" defaultRowHeight="16.5"/>
  <cols>
    <col min="1" max="1" width="19.625" style="50" customWidth="1"/>
    <col min="2" max="5" width="7.125" style="50" customWidth="1"/>
    <col min="6" max="9" width="6.625" style="50" customWidth="1"/>
    <col min="10" max="14" width="6.125" style="50" customWidth="1"/>
    <col min="15" max="15" width="6.625" style="50" customWidth="1"/>
    <col min="16" max="17" width="6.125" style="51" customWidth="1"/>
    <col min="18" max="18" width="6.125" style="50" customWidth="1"/>
    <col min="19" max="19" width="6.625" style="50" customWidth="1"/>
    <col min="20" max="20" width="6.125" style="50" customWidth="1"/>
    <col min="21" max="21" width="6.625" style="50" customWidth="1"/>
    <col min="22" max="16384" width="9.00390625" style="50" customWidth="1"/>
  </cols>
  <sheetData>
    <row r="1" spans="1:21" s="2" customFormat="1" ht="18" customHeight="1">
      <c r="A1" s="281" t="s">
        <v>526</v>
      </c>
      <c r="B1" s="1"/>
      <c r="C1" s="1"/>
      <c r="D1" s="1"/>
      <c r="P1" s="14"/>
      <c r="Q1" s="14"/>
      <c r="U1" s="3" t="s">
        <v>44</v>
      </c>
    </row>
    <row r="2" spans="1:21" s="4" customFormat="1" ht="24.75" customHeight="1">
      <c r="A2" s="478" t="s">
        <v>786</v>
      </c>
      <c r="B2" s="478"/>
      <c r="C2" s="478"/>
      <c r="D2" s="478"/>
      <c r="E2" s="478"/>
      <c r="F2" s="478"/>
      <c r="G2" s="478"/>
      <c r="H2" s="478"/>
      <c r="I2" s="478"/>
      <c r="J2" s="478" t="s">
        <v>168</v>
      </c>
      <c r="K2" s="478"/>
      <c r="L2" s="478"/>
      <c r="M2" s="478"/>
      <c r="N2" s="478"/>
      <c r="O2" s="478"/>
      <c r="P2" s="478"/>
      <c r="Q2" s="478"/>
      <c r="R2" s="478"/>
      <c r="S2" s="478"/>
      <c r="T2" s="478"/>
      <c r="U2" s="478"/>
    </row>
    <row r="3" spans="1:21" s="2" customFormat="1" ht="15" customHeight="1" thickBot="1">
      <c r="A3" s="14"/>
      <c r="B3" s="14"/>
      <c r="C3" s="14"/>
      <c r="D3" s="14"/>
      <c r="E3" s="14"/>
      <c r="F3" s="14"/>
      <c r="G3" s="14"/>
      <c r="H3" s="14"/>
      <c r="I3" s="327" t="s">
        <v>755</v>
      </c>
      <c r="J3" s="14"/>
      <c r="K3" s="14"/>
      <c r="L3" s="14"/>
      <c r="M3" s="14"/>
      <c r="N3" s="200"/>
      <c r="O3" s="200"/>
      <c r="Q3" s="327"/>
      <c r="T3" s="14"/>
      <c r="U3" s="201" t="s">
        <v>186</v>
      </c>
    </row>
    <row r="4" spans="1:21" s="2" customFormat="1" ht="21.75" customHeight="1">
      <c r="A4" s="536" t="s">
        <v>756</v>
      </c>
      <c r="B4" s="537" t="s">
        <v>757</v>
      </c>
      <c r="C4" s="538"/>
      <c r="D4" s="538"/>
      <c r="E4" s="541" t="s">
        <v>758</v>
      </c>
      <c r="F4" s="538"/>
      <c r="G4" s="538"/>
      <c r="H4" s="538"/>
      <c r="I4" s="538"/>
      <c r="J4" s="538" t="s">
        <v>522</v>
      </c>
      <c r="K4" s="538"/>
      <c r="L4" s="538"/>
      <c r="M4" s="538"/>
      <c r="N4" s="538"/>
      <c r="O4" s="538"/>
      <c r="P4" s="538"/>
      <c r="Q4" s="538"/>
      <c r="R4" s="538"/>
      <c r="S4" s="538"/>
      <c r="T4" s="538"/>
      <c r="U4" s="538"/>
    </row>
    <row r="5" spans="1:21" s="2" customFormat="1" ht="30" customHeight="1">
      <c r="A5" s="530"/>
      <c r="B5" s="539"/>
      <c r="C5" s="540"/>
      <c r="D5" s="540"/>
      <c r="E5" s="527" t="s">
        <v>748</v>
      </c>
      <c r="F5" s="527"/>
      <c r="G5" s="527"/>
      <c r="H5" s="527" t="s">
        <v>749</v>
      </c>
      <c r="I5" s="527"/>
      <c r="J5" s="529" t="s">
        <v>750</v>
      </c>
      <c r="K5" s="527"/>
      <c r="L5" s="527" t="s">
        <v>751</v>
      </c>
      <c r="M5" s="527"/>
      <c r="N5" s="527" t="s">
        <v>759</v>
      </c>
      <c r="O5" s="527"/>
      <c r="P5" s="527" t="s">
        <v>760</v>
      </c>
      <c r="Q5" s="527"/>
      <c r="R5" s="527" t="s">
        <v>761</v>
      </c>
      <c r="S5" s="527"/>
      <c r="T5" s="527" t="s">
        <v>762</v>
      </c>
      <c r="U5" s="527"/>
    </row>
    <row r="6" spans="1:21" s="2" customFormat="1" ht="30" customHeight="1">
      <c r="A6" s="530" t="s">
        <v>174</v>
      </c>
      <c r="B6" s="532" t="s">
        <v>169</v>
      </c>
      <c r="C6" s="533"/>
      <c r="D6" s="534"/>
      <c r="E6" s="528" t="s">
        <v>173</v>
      </c>
      <c r="F6" s="528"/>
      <c r="G6" s="528"/>
      <c r="H6" s="528" t="s">
        <v>175</v>
      </c>
      <c r="I6" s="535"/>
      <c r="J6" s="533" t="s">
        <v>176</v>
      </c>
      <c r="K6" s="526"/>
      <c r="L6" s="525" t="s">
        <v>177</v>
      </c>
      <c r="M6" s="526"/>
      <c r="N6" s="525" t="s">
        <v>183</v>
      </c>
      <c r="O6" s="526"/>
      <c r="P6" s="525" t="s">
        <v>178</v>
      </c>
      <c r="Q6" s="526"/>
      <c r="R6" s="525" t="s">
        <v>179</v>
      </c>
      <c r="S6" s="526"/>
      <c r="T6" s="525" t="s">
        <v>184</v>
      </c>
      <c r="U6" s="526"/>
    </row>
    <row r="7" spans="1:21" s="2" customFormat="1" ht="16.5" customHeight="1">
      <c r="A7" s="530"/>
      <c r="B7" s="330" t="s">
        <v>748</v>
      </c>
      <c r="C7" s="328" t="s">
        <v>752</v>
      </c>
      <c r="D7" s="328" t="s">
        <v>753</v>
      </c>
      <c r="E7" s="328" t="s">
        <v>754</v>
      </c>
      <c r="F7" s="328" t="s">
        <v>752</v>
      </c>
      <c r="G7" s="328" t="s">
        <v>753</v>
      </c>
      <c r="H7" s="328" t="s">
        <v>752</v>
      </c>
      <c r="I7" s="328" t="s">
        <v>753</v>
      </c>
      <c r="J7" s="329" t="s">
        <v>752</v>
      </c>
      <c r="K7" s="328" t="s">
        <v>753</v>
      </c>
      <c r="L7" s="328" t="s">
        <v>752</v>
      </c>
      <c r="M7" s="328" t="s">
        <v>753</v>
      </c>
      <c r="N7" s="328" t="s">
        <v>752</v>
      </c>
      <c r="O7" s="328" t="s">
        <v>753</v>
      </c>
      <c r="P7" s="328" t="s">
        <v>752</v>
      </c>
      <c r="Q7" s="328" t="s">
        <v>753</v>
      </c>
      <c r="R7" s="328" t="s">
        <v>752</v>
      </c>
      <c r="S7" s="328" t="s">
        <v>753</v>
      </c>
      <c r="T7" s="328" t="s">
        <v>752</v>
      </c>
      <c r="U7" s="328" t="s">
        <v>753</v>
      </c>
    </row>
    <row r="8" spans="1:21" s="238" customFormat="1" ht="16.5" customHeight="1" thickBot="1">
      <c r="A8" s="531"/>
      <c r="B8" s="24" t="s">
        <v>170</v>
      </c>
      <c r="C8" s="25" t="s">
        <v>155</v>
      </c>
      <c r="D8" s="25" t="s">
        <v>156</v>
      </c>
      <c r="E8" s="25" t="s">
        <v>185</v>
      </c>
      <c r="F8" s="25" t="s">
        <v>171</v>
      </c>
      <c r="G8" s="25" t="s">
        <v>172</v>
      </c>
      <c r="H8" s="25" t="s">
        <v>171</v>
      </c>
      <c r="I8" s="25" t="s">
        <v>172</v>
      </c>
      <c r="J8" s="26" t="s">
        <v>171</v>
      </c>
      <c r="K8" s="25" t="s">
        <v>172</v>
      </c>
      <c r="L8" s="25" t="s">
        <v>171</v>
      </c>
      <c r="M8" s="25" t="s">
        <v>172</v>
      </c>
      <c r="N8" s="25" t="s">
        <v>171</v>
      </c>
      <c r="O8" s="25" t="s">
        <v>172</v>
      </c>
      <c r="P8" s="25" t="s">
        <v>171</v>
      </c>
      <c r="Q8" s="25" t="s">
        <v>172</v>
      </c>
      <c r="R8" s="25" t="s">
        <v>171</v>
      </c>
      <c r="S8" s="25" t="s">
        <v>172</v>
      </c>
      <c r="T8" s="25" t="s">
        <v>171</v>
      </c>
      <c r="U8" s="25" t="s">
        <v>172</v>
      </c>
    </row>
    <row r="9" spans="1:21" s="2" customFormat="1" ht="19.5" customHeight="1">
      <c r="A9" s="331" t="s">
        <v>763</v>
      </c>
      <c r="B9" s="52">
        <f aca="true" t="shared" si="0" ref="B9:B15">E9</f>
        <v>55819</v>
      </c>
      <c r="C9" s="17">
        <f aca="true" t="shared" si="1" ref="C9:C14">F9</f>
        <v>33735</v>
      </c>
      <c r="D9" s="17">
        <f aca="true" t="shared" si="2" ref="D9:D14">G9</f>
        <v>22084</v>
      </c>
      <c r="E9" s="17">
        <f aca="true" t="shared" si="3" ref="E9:E15">SUM(F9:G9)</f>
        <v>55819</v>
      </c>
      <c r="F9" s="17">
        <f>SUM(H9,J9,L9,N9,P9,R9,T9,'11-6、身心障礙人數 (續1)'!B9,'11-6、身心障礙人數 (續1)'!D9,'11-6、身心障礙人數 (續1)'!F9,'11-6、身心障礙人數 (續1)'!H9,'11-6、身心障礙人數 (續1)'!J9,'11-6、身心障礙人數 (續1)'!L9,'11-6、身心障礙人數 (續1)'!N9,'11-6、身心障礙人數 (續1)'!P9,'11-6、身心障礙人數 (續1)'!R9)</f>
        <v>33735</v>
      </c>
      <c r="G9" s="17">
        <f>SUM(I9,K9,M9,O9,Q9,S9,U9,'11-6、身心障礙人數 (續1)'!C9,'11-6、身心障礙人數 (續1)'!E9,'11-6、身心障礙人數 (續1)'!G9,'11-6、身心障礙人數 (續1)'!I9,'11-6、身心障礙人數 (續1)'!K9,'11-6、身心障礙人數 (續1)'!M9,'11-6、身心障礙人數 (續1)'!O9,'11-6、身心障礙人數 (續1)'!Q9,'11-6、身心障礙人數 (續1)'!S9)</f>
        <v>22084</v>
      </c>
      <c r="H9" s="17">
        <v>1335</v>
      </c>
      <c r="I9" s="17">
        <v>1042</v>
      </c>
      <c r="J9" s="17">
        <v>4672</v>
      </c>
      <c r="K9" s="17">
        <v>2510</v>
      </c>
      <c r="L9" s="17">
        <v>23</v>
      </c>
      <c r="M9" s="17">
        <v>19</v>
      </c>
      <c r="N9" s="17">
        <v>508</v>
      </c>
      <c r="O9" s="17">
        <v>247</v>
      </c>
      <c r="P9" s="17">
        <v>14080</v>
      </c>
      <c r="Q9" s="17">
        <v>7837</v>
      </c>
      <c r="R9" s="17">
        <v>3295</v>
      </c>
      <c r="S9" s="17">
        <v>2481</v>
      </c>
      <c r="T9" s="17">
        <v>2690</v>
      </c>
      <c r="U9" s="17">
        <v>2513</v>
      </c>
    </row>
    <row r="10" spans="1:21" s="2" customFormat="1" ht="19.5" customHeight="1">
      <c r="A10" s="331" t="s">
        <v>764</v>
      </c>
      <c r="B10" s="52">
        <f t="shared" si="0"/>
        <v>60133</v>
      </c>
      <c r="C10" s="17">
        <f t="shared" si="1"/>
        <v>36100</v>
      </c>
      <c r="D10" s="17">
        <f t="shared" si="2"/>
        <v>24033</v>
      </c>
      <c r="E10" s="17">
        <f t="shared" si="3"/>
        <v>60133</v>
      </c>
      <c r="F10" s="17">
        <f>SUM(H10,J10,L10,N10,P10,R10,T10,'11-6、身心障礙人數 (續1)'!B10,'11-6、身心障礙人數 (續1)'!D10,'11-6、身心障礙人數 (續1)'!F10,'11-6、身心障礙人數 (續1)'!H10,'11-6、身心障礙人數 (續1)'!J10,'11-6、身心障礙人數 (續1)'!L10,'11-6、身心障礙人數 (續1)'!N10,'11-6、身心障礙人數 (續1)'!P10,'11-6、身心障礙人數 (續1)'!R10)</f>
        <v>36100</v>
      </c>
      <c r="G10" s="17">
        <f>SUM(I10,K10,M10,O10,Q10,S10,U10,'11-6、身心障礙人數 (續1)'!C10,'11-6、身心障礙人數 (續1)'!E10,'11-6、身心障礙人數 (續1)'!G10,'11-6、身心障礙人數 (續1)'!I10,'11-6、身心障礙人數 (續1)'!K10,'11-6、身心障礙人數 (續1)'!M10,'11-6、身心障礙人數 (續1)'!O10,'11-6、身心障礙人數 (續1)'!Q10,'11-6、身心障礙人數 (續1)'!S10)</f>
        <v>24033</v>
      </c>
      <c r="H10" s="17">
        <v>1493</v>
      </c>
      <c r="I10" s="17">
        <v>1196</v>
      </c>
      <c r="J10" s="17">
        <v>4613</v>
      </c>
      <c r="K10" s="17">
        <v>2716</v>
      </c>
      <c r="L10" s="17">
        <v>23</v>
      </c>
      <c r="M10" s="17">
        <v>21</v>
      </c>
      <c r="N10" s="17">
        <v>544</v>
      </c>
      <c r="O10" s="17">
        <v>262</v>
      </c>
      <c r="P10" s="17">
        <v>15508</v>
      </c>
      <c r="Q10" s="17">
        <v>8724</v>
      </c>
      <c r="R10" s="17">
        <v>3536</v>
      </c>
      <c r="S10" s="17">
        <v>2688</v>
      </c>
      <c r="T10" s="17">
        <v>3010</v>
      </c>
      <c r="U10" s="17">
        <v>2732</v>
      </c>
    </row>
    <row r="11" spans="1:21" s="2" customFormat="1" ht="19.5" customHeight="1">
      <c r="A11" s="331" t="s">
        <v>765</v>
      </c>
      <c r="B11" s="52">
        <f t="shared" si="0"/>
        <v>64641</v>
      </c>
      <c r="C11" s="17">
        <f t="shared" si="1"/>
        <v>38640</v>
      </c>
      <c r="D11" s="17">
        <f t="shared" si="2"/>
        <v>26001</v>
      </c>
      <c r="E11" s="17">
        <f t="shared" si="3"/>
        <v>64641</v>
      </c>
      <c r="F11" s="17">
        <f>SUM(H11,J11,L11,N11,P11,R11,T11,'11-6、身心障礙人數 (續1)'!B11,'11-6、身心障礙人數 (續1)'!D11,'11-6、身心障礙人數 (續1)'!F11,'11-6、身心障礙人數 (續1)'!H11,'11-6、身心障礙人數 (續1)'!J11,'11-6、身心障礙人數 (續1)'!L11,'11-6、身心障礙人數 (續1)'!N11,'11-6、身心障礙人數 (續1)'!P11,'11-6、身心障礙人數 (續1)'!R11)</f>
        <v>38640</v>
      </c>
      <c r="G11" s="17">
        <f>SUM(I11,K11,M11,O11,Q11,S11,U11,'11-6、身心障礙人數 (續1)'!C11,'11-6、身心障礙人數 (續1)'!E11,'11-6、身心障礙人數 (續1)'!G11,'11-6、身心障礙人數 (續1)'!I11,'11-6、身心障礙人數 (續1)'!K11,'11-6、身心障礙人數 (續1)'!M11,'11-6、身心障礙人數 (續1)'!O11,'11-6、身心障礙人數 (續1)'!Q11,'11-6、身心障礙人數 (續1)'!S11)</f>
        <v>26001</v>
      </c>
      <c r="H11" s="17">
        <v>1606</v>
      </c>
      <c r="I11" s="17">
        <v>1324</v>
      </c>
      <c r="J11" s="17">
        <v>4832</v>
      </c>
      <c r="K11" s="17">
        <v>2885</v>
      </c>
      <c r="L11" s="17">
        <v>34</v>
      </c>
      <c r="M11" s="17">
        <v>28</v>
      </c>
      <c r="N11" s="17">
        <v>597</v>
      </c>
      <c r="O11" s="17">
        <v>277</v>
      </c>
      <c r="P11" s="17">
        <v>16320</v>
      </c>
      <c r="Q11" s="17">
        <v>9237</v>
      </c>
      <c r="R11" s="17">
        <v>3687</v>
      </c>
      <c r="S11" s="17">
        <v>2827</v>
      </c>
      <c r="T11" s="17">
        <v>3335</v>
      </c>
      <c r="U11" s="17">
        <v>3024</v>
      </c>
    </row>
    <row r="12" spans="1:21" s="2" customFormat="1" ht="19.5" customHeight="1">
      <c r="A12" s="331" t="s">
        <v>766</v>
      </c>
      <c r="B12" s="52">
        <f t="shared" si="0"/>
        <v>68429</v>
      </c>
      <c r="C12" s="17">
        <f t="shared" si="1"/>
        <v>40904</v>
      </c>
      <c r="D12" s="17">
        <f t="shared" si="2"/>
        <v>27525</v>
      </c>
      <c r="E12" s="17">
        <f t="shared" si="3"/>
        <v>68429</v>
      </c>
      <c r="F12" s="17">
        <f>SUM(H12,J12,L12,N12,P12,R12,T12,'11-6、身心障礙人數 (續1)'!B12,'11-6、身心障礙人數 (續1)'!D12,'11-6、身心障礙人數 (續1)'!F12,'11-6、身心障礙人數 (續1)'!H12,'11-6、身心障礙人數 (續1)'!J12,'11-6、身心障礙人數 (續1)'!L12,'11-6、身心障礙人數 (續1)'!N12,'11-6、身心障礙人數 (續1)'!P12,'11-6、身心障礙人數 (續1)'!R12)</f>
        <v>40904</v>
      </c>
      <c r="G12" s="17">
        <f>SUM(I12,K12,M12,O12,Q12,S12,U12,'11-6、身心障礙人數 (續1)'!C12,'11-6、身心障礙人數 (續1)'!E12,'11-6、身心障礙人數 (續1)'!G12,'11-6、身心障礙人數 (續1)'!I12,'11-6、身心障礙人數 (續1)'!K12,'11-6、身心障礙人數 (續1)'!M12,'11-6、身心障礙人數 (續1)'!O12,'11-6、身心障礙人數 (續1)'!Q12,'11-6、身心障礙人數 (續1)'!S12)</f>
        <v>27525</v>
      </c>
      <c r="H12" s="17">
        <v>1701</v>
      </c>
      <c r="I12" s="17">
        <v>1404</v>
      </c>
      <c r="J12" s="17">
        <v>5144</v>
      </c>
      <c r="K12" s="17">
        <v>3087</v>
      </c>
      <c r="L12" s="17">
        <v>44</v>
      </c>
      <c r="M12" s="17">
        <v>42</v>
      </c>
      <c r="N12" s="17">
        <v>640</v>
      </c>
      <c r="O12" s="17">
        <v>297</v>
      </c>
      <c r="P12" s="17">
        <v>16788</v>
      </c>
      <c r="Q12" s="17">
        <v>9463</v>
      </c>
      <c r="R12" s="17">
        <v>3869</v>
      </c>
      <c r="S12" s="17">
        <v>2963</v>
      </c>
      <c r="T12" s="17">
        <v>3660</v>
      </c>
      <c r="U12" s="17">
        <v>3209</v>
      </c>
    </row>
    <row r="13" spans="1:21" s="2" customFormat="1" ht="19.5" customHeight="1">
      <c r="A13" s="331" t="s">
        <v>767</v>
      </c>
      <c r="B13" s="52">
        <f t="shared" si="0"/>
        <v>70917</v>
      </c>
      <c r="C13" s="17">
        <f t="shared" si="1"/>
        <v>42145</v>
      </c>
      <c r="D13" s="17">
        <f t="shared" si="2"/>
        <v>28772</v>
      </c>
      <c r="E13" s="17">
        <f t="shared" si="3"/>
        <v>70917</v>
      </c>
      <c r="F13" s="17">
        <f>SUM(H13,J13,L13,N13,P13,R13,T13,'11-6、身心障礙人數 (續1)'!B13,'11-6、身心障礙人數 (續1)'!D13,'11-6、身心障礙人數 (續1)'!F13,'11-6、身心障礙人數 (續1)'!H13,'11-6、身心障礙人數 (續1)'!J13,'11-6、身心障礙人數 (續1)'!L13,'11-6、身心障礙人數 (續1)'!N13,'11-6、身心障礙人數 (續1)'!P13,'11-6、身心障礙人數 (續1)'!R13)</f>
        <v>42145</v>
      </c>
      <c r="G13" s="17">
        <f>SUM(I13,K13,M13,O13,Q13,S13,U13,'11-6、身心障礙人數 (續1)'!C13,'11-6、身心障礙人數 (續1)'!E13,'11-6、身心障礙人數 (續1)'!G13,'11-6、身心障礙人數 (續1)'!I13,'11-6、身心障礙人數 (續1)'!K13,'11-6、身心障礙人數 (續1)'!M13,'11-6、身心障礙人數 (續1)'!O13,'11-6、身心障礙人數 (續1)'!Q13,'11-6、身心障礙人數 (續1)'!S13)</f>
        <v>28772</v>
      </c>
      <c r="H13" s="17">
        <v>1754</v>
      </c>
      <c r="I13" s="17">
        <v>1450</v>
      </c>
      <c r="J13" s="17">
        <v>5343</v>
      </c>
      <c r="K13" s="17">
        <v>3252</v>
      </c>
      <c r="L13" s="17">
        <v>66</v>
      </c>
      <c r="M13" s="17">
        <v>46</v>
      </c>
      <c r="N13" s="17">
        <v>676</v>
      </c>
      <c r="O13" s="17">
        <v>314</v>
      </c>
      <c r="P13" s="17">
        <v>16828</v>
      </c>
      <c r="Q13" s="17">
        <v>9585</v>
      </c>
      <c r="R13" s="17">
        <v>4030</v>
      </c>
      <c r="S13" s="17">
        <v>3110</v>
      </c>
      <c r="T13" s="17">
        <v>3782</v>
      </c>
      <c r="U13" s="17">
        <v>3366</v>
      </c>
    </row>
    <row r="14" spans="1:21" s="2" customFormat="1" ht="19.5" customHeight="1">
      <c r="A14" s="331" t="s">
        <v>768</v>
      </c>
      <c r="B14" s="52">
        <f t="shared" si="0"/>
        <v>70374</v>
      </c>
      <c r="C14" s="17">
        <f t="shared" si="1"/>
        <v>41598</v>
      </c>
      <c r="D14" s="17">
        <f t="shared" si="2"/>
        <v>28776</v>
      </c>
      <c r="E14" s="17">
        <f t="shared" si="3"/>
        <v>70374</v>
      </c>
      <c r="F14" s="17">
        <f>SUM(H14,J14,L14,N14,P14,R14,T14,'11-6、身心障礙人數 (續1)'!B14,'11-6、身心障礙人數 (續1)'!D14,'11-6、身心障礙人數 (續1)'!F14,'11-6、身心障礙人數 (續1)'!H14,'11-6、身心障礙人數 (續1)'!J14,'11-6、身心障礙人數 (續1)'!L14,'11-6、身心障礙人數 (續1)'!N14,'11-6、身心障礙人數 (續1)'!P14,'11-6、身心障礙人數 (續1)'!R14)</f>
        <v>41598</v>
      </c>
      <c r="G14" s="17">
        <f>SUM(I14,K14,M14,O14,Q14,S14,U14,'11-6、身心障礙人數 (續1)'!C14,'11-6、身心障礙人數 (續1)'!E14,'11-6、身心障礙人數 (續1)'!G14,'11-6、身心障礙人數 (續1)'!I14,'11-6、身心障礙人數 (續1)'!K14,'11-6、身心障礙人數 (續1)'!M14,'11-6、身心障礙人數 (續1)'!O14,'11-6、身心障礙人數 (續1)'!Q14,'11-6、身心障礙人數 (續1)'!S14)</f>
        <v>28776</v>
      </c>
      <c r="H14" s="17">
        <v>1726</v>
      </c>
      <c r="I14" s="17">
        <v>1405</v>
      </c>
      <c r="J14" s="17">
        <v>5380</v>
      </c>
      <c r="K14" s="17">
        <v>3340</v>
      </c>
      <c r="L14" s="17">
        <v>79</v>
      </c>
      <c r="M14" s="17">
        <v>50</v>
      </c>
      <c r="N14" s="17">
        <v>639</v>
      </c>
      <c r="O14" s="17">
        <v>296</v>
      </c>
      <c r="P14" s="17">
        <v>15907</v>
      </c>
      <c r="Q14" s="17">
        <v>9144</v>
      </c>
      <c r="R14" s="17">
        <v>3939</v>
      </c>
      <c r="S14" s="17">
        <v>3122</v>
      </c>
      <c r="T14" s="17">
        <v>3988</v>
      </c>
      <c r="U14" s="17">
        <v>3486</v>
      </c>
    </row>
    <row r="15" spans="1:21" s="2" customFormat="1" ht="19.5" customHeight="1">
      <c r="A15" s="331" t="s">
        <v>769</v>
      </c>
      <c r="B15" s="52">
        <f t="shared" si="0"/>
        <v>73071</v>
      </c>
      <c r="C15" s="17">
        <f aca="true" t="shared" si="4" ref="C15:D17">F15</f>
        <v>43075</v>
      </c>
      <c r="D15" s="17">
        <f t="shared" si="4"/>
        <v>29996</v>
      </c>
      <c r="E15" s="17">
        <f t="shared" si="3"/>
        <v>73071</v>
      </c>
      <c r="F15" s="17">
        <f>SUM(H15,J15,L15,N15,P15,R15,T15,'11-6、身心障礙人數 (續1)'!B15,'11-6、身心障礙人數 (續1)'!D15,'11-6、身心障礙人數 (續1)'!F15,'11-6、身心障礙人數 (續1)'!H15,'11-6、身心障礙人數 (續1)'!J15,'11-6、身心障礙人數 (續1)'!L15,'11-6、身心障礙人數 (續1)'!N15,'11-6、身心障礙人數 (續1)'!P15,'11-6、身心障礙人數 (續1)'!R15)</f>
        <v>43075</v>
      </c>
      <c r="G15" s="17">
        <f>SUM(I15,K15,M15,O15,Q15,S15,U15,'11-6、身心障礙人數 (續1)'!C15,'11-6、身心障礙人數 (續1)'!E15,'11-6、身心障礙人數 (續1)'!G15,'11-6、身心障礙人數 (續1)'!I15,'11-6、身心障礙人數 (續1)'!K15,'11-6、身心障礙人數 (續1)'!M15,'11-6、身心障礙人數 (續1)'!O15,'11-6、身心障礙人數 (續1)'!Q15,'11-6、身心障礙人數 (續1)'!S15)</f>
        <v>29996</v>
      </c>
      <c r="H15" s="17">
        <v>1757</v>
      </c>
      <c r="I15" s="17">
        <v>1450</v>
      </c>
      <c r="J15" s="17">
        <v>5568</v>
      </c>
      <c r="K15" s="17">
        <v>3468</v>
      </c>
      <c r="L15" s="17">
        <v>94</v>
      </c>
      <c r="M15" s="17">
        <v>55</v>
      </c>
      <c r="N15" s="17">
        <v>677</v>
      </c>
      <c r="O15" s="17">
        <v>315</v>
      </c>
      <c r="P15" s="17">
        <v>16031</v>
      </c>
      <c r="Q15" s="17">
        <v>9339</v>
      </c>
      <c r="R15" s="17">
        <v>4070</v>
      </c>
      <c r="S15" s="17">
        <v>3255</v>
      </c>
      <c r="T15" s="17">
        <v>4286</v>
      </c>
      <c r="U15" s="17">
        <v>3668</v>
      </c>
    </row>
    <row r="16" spans="1:21" s="2" customFormat="1" ht="19.5" customHeight="1">
      <c r="A16" s="331" t="s">
        <v>770</v>
      </c>
      <c r="B16" s="52">
        <f>E16</f>
        <v>76070</v>
      </c>
      <c r="C16" s="17">
        <f t="shared" si="4"/>
        <v>44665</v>
      </c>
      <c r="D16" s="17">
        <f t="shared" si="4"/>
        <v>31405</v>
      </c>
      <c r="E16" s="17">
        <f>SUM(F16:G16)</f>
        <v>76070</v>
      </c>
      <c r="F16" s="17">
        <f>SUM(H16,J16,L16,N16,P16,R16,T16,'11-6、身心障礙人數 (續1)'!B16,'11-6、身心障礙人數 (續1)'!D16,'11-6、身心障礙人數 (續1)'!F16,'11-6、身心障礙人數 (續1)'!H16,'11-6、身心障礙人數 (續1)'!J16,'11-6、身心障礙人數 (續1)'!L16,'11-6、身心障礙人數 (續1)'!N16,'11-6、身心障礙人數 (續1)'!P16,'11-6、身心障礙人數 (續1)'!R16)</f>
        <v>44665</v>
      </c>
      <c r="G16" s="17">
        <f>SUM(I16,K16,M16,O16,Q16,S16,U16,'11-6、身心障礙人數 (續1)'!C16,'11-6、身心障礙人數 (續1)'!E16,'11-6、身心障礙人數 (續1)'!G16,'11-6、身心障礙人數 (續1)'!I16,'11-6、身心障礙人數 (續1)'!K16,'11-6、身心障礙人數 (續1)'!M16,'11-6、身心障礙人數 (續1)'!O16,'11-6、身心障礙人數 (續1)'!Q16,'11-6、身心障礙人數 (續1)'!S16)</f>
        <v>31405</v>
      </c>
      <c r="H16" s="17">
        <v>1812</v>
      </c>
      <c r="I16" s="17">
        <v>1529</v>
      </c>
      <c r="J16" s="17">
        <v>5694</v>
      </c>
      <c r="K16" s="17">
        <v>3630</v>
      </c>
      <c r="L16" s="17">
        <v>98</v>
      </c>
      <c r="M16" s="17">
        <v>65</v>
      </c>
      <c r="N16" s="17">
        <v>716</v>
      </c>
      <c r="O16" s="17">
        <v>326</v>
      </c>
      <c r="P16" s="17">
        <v>16291</v>
      </c>
      <c r="Q16" s="17">
        <v>9614</v>
      </c>
      <c r="R16" s="17">
        <v>4228</v>
      </c>
      <c r="S16" s="17">
        <v>3371</v>
      </c>
      <c r="T16" s="17">
        <v>4626</v>
      </c>
      <c r="U16" s="17">
        <v>3874</v>
      </c>
    </row>
    <row r="17" spans="1:21" s="2" customFormat="1" ht="19.5" customHeight="1">
      <c r="A17" s="331" t="s">
        <v>771</v>
      </c>
      <c r="B17" s="52">
        <f>E17</f>
        <v>74409</v>
      </c>
      <c r="C17" s="17">
        <f t="shared" si="4"/>
        <v>43356</v>
      </c>
      <c r="D17" s="17">
        <f t="shared" si="4"/>
        <v>31053</v>
      </c>
      <c r="E17" s="17">
        <f>SUM(F17:G17)</f>
        <v>74409</v>
      </c>
      <c r="F17" s="17">
        <f>SUM(H17,J17,L17,N17,P17,R17,T17,'11-6、身心障礙人數 (續1)'!B17,'11-6、身心障礙人數 (續1)'!D17,'11-6、身心障礙人數 (續1)'!F17,'11-6、身心障礙人數 (續1)'!H17,'11-6、身心障礙人數 (續1)'!J17,'11-6、身心障礙人數 (續1)'!L17,'11-6、身心障礙人數 (續1)'!N17,'11-6、身心障礙人數 (續1)'!P17,'11-6、身心障礙人數 (續1)'!R17)</f>
        <v>43356</v>
      </c>
      <c r="G17" s="17">
        <f>SUM(I17,K17,M17,O17,Q17,S17,U17,'11-6、身心障礙人數 (續1)'!C17,'11-6、身心障礙人數 (續1)'!E17,'11-6、身心障礙人數 (續1)'!G17,'11-6、身心障礙人數 (續1)'!I17,'11-6、身心障礙人數 (續1)'!K17,'11-6、身心障礙人數 (續1)'!M17,'11-6、身心障礙人數 (續1)'!O17,'11-6、身心障礙人數 (續1)'!Q17,'11-6、身心障礙人數 (續1)'!S17)</f>
        <v>31053</v>
      </c>
      <c r="H17" s="17">
        <v>1680</v>
      </c>
      <c r="I17" s="17">
        <v>1455</v>
      </c>
      <c r="J17" s="17">
        <v>5603</v>
      </c>
      <c r="K17" s="17">
        <v>3711</v>
      </c>
      <c r="L17" s="17">
        <v>109</v>
      </c>
      <c r="M17" s="17">
        <v>55</v>
      </c>
      <c r="N17" s="17">
        <v>663</v>
      </c>
      <c r="O17" s="17">
        <v>312</v>
      </c>
      <c r="P17" s="17">
        <v>15213</v>
      </c>
      <c r="Q17" s="17">
        <v>9128</v>
      </c>
      <c r="R17" s="17">
        <v>4199</v>
      </c>
      <c r="S17" s="17">
        <v>3379</v>
      </c>
      <c r="T17" s="17">
        <v>4707</v>
      </c>
      <c r="U17" s="17">
        <v>3869</v>
      </c>
    </row>
    <row r="18" spans="1:21" s="2" customFormat="1" ht="19.5" customHeight="1">
      <c r="A18" s="331" t="s">
        <v>772</v>
      </c>
      <c r="B18" s="52">
        <f aca="true" t="shared" si="5" ref="B18:G18">SUM(B19:B31)</f>
        <v>76175</v>
      </c>
      <c r="C18" s="17">
        <f t="shared" si="5"/>
        <v>44178</v>
      </c>
      <c r="D18" s="17">
        <f t="shared" si="5"/>
        <v>31997</v>
      </c>
      <c r="E18" s="17">
        <f t="shared" si="5"/>
        <v>56775</v>
      </c>
      <c r="F18" s="17">
        <f t="shared" si="5"/>
        <v>33061</v>
      </c>
      <c r="G18" s="17">
        <f t="shared" si="5"/>
        <v>23714</v>
      </c>
      <c r="H18" s="17">
        <f aca="true" t="shared" si="6" ref="H18:U18">SUM(H19:H31)</f>
        <v>1439</v>
      </c>
      <c r="I18" s="17">
        <f t="shared" si="6"/>
        <v>1232</v>
      </c>
      <c r="J18" s="17">
        <f t="shared" si="6"/>
        <v>4529</v>
      </c>
      <c r="K18" s="17">
        <f t="shared" si="6"/>
        <v>3063</v>
      </c>
      <c r="L18" s="17">
        <f t="shared" si="6"/>
        <v>74</v>
      </c>
      <c r="M18" s="17">
        <f t="shared" si="6"/>
        <v>46</v>
      </c>
      <c r="N18" s="17">
        <f t="shared" si="6"/>
        <v>527</v>
      </c>
      <c r="O18" s="17">
        <f t="shared" si="6"/>
        <v>275</v>
      </c>
      <c r="P18" s="17">
        <f t="shared" si="6"/>
        <v>13007</v>
      </c>
      <c r="Q18" s="17">
        <f t="shared" si="6"/>
        <v>7658</v>
      </c>
      <c r="R18" s="17">
        <f t="shared" si="6"/>
        <v>3385</v>
      </c>
      <c r="S18" s="17">
        <f t="shared" si="6"/>
        <v>2756</v>
      </c>
      <c r="T18" s="17">
        <f t="shared" si="6"/>
        <v>3460</v>
      </c>
      <c r="U18" s="17">
        <f t="shared" si="6"/>
        <v>3201</v>
      </c>
    </row>
    <row r="19" spans="1:21" s="2" customFormat="1" ht="19.5" customHeight="1">
      <c r="A19" s="332" t="s">
        <v>773</v>
      </c>
      <c r="B19" s="52">
        <f>SUM(C19:D19)</f>
        <v>13136</v>
      </c>
      <c r="C19" s="17">
        <f>SUM(F19,'11-6、身心障礙人數 (續2)'!C19)</f>
        <v>7573</v>
      </c>
      <c r="D19" s="17">
        <f>SUM(G19,'11-6、身心障礙人數 (續2)'!D19)</f>
        <v>5563</v>
      </c>
      <c r="E19" s="17">
        <f>SUM(F19:G19)</f>
        <v>9670</v>
      </c>
      <c r="F19" s="17">
        <f>SUM(H19,J19,L19,N19,P19,R19,T19,'11-6、身心障礙人數 (續1)'!B19,'11-6、身心障礙人數 (續1)'!D19,'11-6、身心障礙人數 (續1)'!F19,'11-6、身心障礙人數 (續1)'!H19,'11-6、身心障礙人數 (續1)'!J19,'11-6、身心障礙人數 (續1)'!L19,'11-6、身心障礙人數 (續1)'!N19,'11-6、身心障礙人數 (續1)'!P19,'11-6、身心障礙人數 (續1)'!R19)</f>
        <v>5559</v>
      </c>
      <c r="G19" s="17">
        <f>SUM(I19,K19,M19,O19,Q19,S19,U19,'11-6、身心障礙人數 (續1)'!C19,'11-6、身心障礙人數 (續1)'!E19,'11-6、身心障礙人數 (續1)'!G19,'11-6、身心障礙人數 (續1)'!I19,'11-6、身心障礙人數 (續1)'!K19,'11-6、身心障礙人數 (續1)'!M19,'11-6、身心障礙人數 (續1)'!O19,'11-6、身心障礙人數 (續1)'!Q19,'11-6、身心障礙人數 (續1)'!S19)</f>
        <v>4111</v>
      </c>
      <c r="H19" s="17">
        <v>258</v>
      </c>
      <c r="I19" s="17">
        <v>223</v>
      </c>
      <c r="J19" s="17">
        <v>686</v>
      </c>
      <c r="K19" s="17">
        <v>562</v>
      </c>
      <c r="L19" s="17">
        <v>17</v>
      </c>
      <c r="M19" s="17">
        <v>8</v>
      </c>
      <c r="N19" s="17">
        <v>81</v>
      </c>
      <c r="O19" s="17">
        <v>45</v>
      </c>
      <c r="P19" s="17">
        <v>2167</v>
      </c>
      <c r="Q19" s="17">
        <v>1312</v>
      </c>
      <c r="R19" s="17">
        <v>528</v>
      </c>
      <c r="S19" s="17">
        <v>375</v>
      </c>
      <c r="T19" s="17">
        <v>659</v>
      </c>
      <c r="U19" s="17">
        <v>600</v>
      </c>
    </row>
    <row r="20" spans="1:21" s="2" customFormat="1" ht="19.5" customHeight="1">
      <c r="A20" s="332" t="s">
        <v>774</v>
      </c>
      <c r="B20" s="52">
        <f aca="true" t="shared" si="7" ref="B20:B31">SUM(C20:D20)</f>
        <v>13872</v>
      </c>
      <c r="C20" s="17">
        <f>SUM(F20,'11-6、身心障礙人數 (續2)'!C20)</f>
        <v>7959</v>
      </c>
      <c r="D20" s="17">
        <f>SUM(G20,'11-6、身心障礙人數 (續2)'!D20)</f>
        <v>5913</v>
      </c>
      <c r="E20" s="17">
        <f aca="true" t="shared" si="8" ref="E20:E31">SUM(F20:G20)</f>
        <v>10278</v>
      </c>
      <c r="F20" s="17">
        <f>SUM(H20,J20,L20,N20,P20,R20,T20,'11-6、身心障礙人數 (續1)'!B20,'11-6、身心障礙人數 (續1)'!D20,'11-6、身心障礙人數 (續1)'!F20,'11-6、身心障礙人數 (續1)'!H20,'11-6、身心障礙人數 (續1)'!J20,'11-6、身心障礙人數 (續1)'!L20,'11-6、身心障礙人數 (續1)'!N20,'11-6、身心障礙人數 (續1)'!P20,'11-6、身心障礙人數 (續1)'!R20)</f>
        <v>5925</v>
      </c>
      <c r="G20" s="17">
        <f>SUM(I20,K20,M20,O20,Q20,S20,U20,'11-6、身心障礙人數 (續1)'!C20,'11-6、身心障礙人數 (續1)'!E20,'11-6、身心障礙人數 (續1)'!G20,'11-6、身心障礙人數 (續1)'!I20,'11-6、身心障礙人數 (續1)'!K20,'11-6、身心障礙人數 (續1)'!M20,'11-6、身心障礙人數 (續1)'!O20,'11-6、身心障礙人數 (續1)'!Q20,'11-6、身心障礙人數 (續1)'!S20)</f>
        <v>4353</v>
      </c>
      <c r="H20" s="17">
        <v>244</v>
      </c>
      <c r="I20" s="17">
        <v>243</v>
      </c>
      <c r="J20" s="17">
        <v>943</v>
      </c>
      <c r="K20" s="17">
        <v>561</v>
      </c>
      <c r="L20" s="17">
        <v>17</v>
      </c>
      <c r="M20" s="17">
        <v>12</v>
      </c>
      <c r="N20" s="17">
        <v>94</v>
      </c>
      <c r="O20" s="17">
        <v>50</v>
      </c>
      <c r="P20" s="17">
        <v>2248</v>
      </c>
      <c r="Q20" s="17">
        <v>1364</v>
      </c>
      <c r="R20" s="17">
        <v>560</v>
      </c>
      <c r="S20" s="17">
        <v>470</v>
      </c>
      <c r="T20" s="17">
        <v>618</v>
      </c>
      <c r="U20" s="17">
        <v>590</v>
      </c>
    </row>
    <row r="21" spans="1:21" s="2" customFormat="1" ht="19.5" customHeight="1">
      <c r="A21" s="332" t="s">
        <v>775</v>
      </c>
      <c r="B21" s="52">
        <f t="shared" si="7"/>
        <v>7826</v>
      </c>
      <c r="C21" s="17">
        <f>SUM(F21,'11-6、身心障礙人數 (續2)'!C21)</f>
        <v>4583</v>
      </c>
      <c r="D21" s="17">
        <f>SUM(G21,'11-6、身心障礙人數 (續2)'!D21)</f>
        <v>3243</v>
      </c>
      <c r="E21" s="17">
        <f t="shared" si="8"/>
        <v>5919</v>
      </c>
      <c r="F21" s="17">
        <f>SUM(H21,J21,L21,N21,P21,R21,T21,'11-6、身心障礙人數 (續1)'!B21,'11-6、身心障礙人數 (續1)'!D21,'11-6、身心障礙人數 (續1)'!F21,'11-6、身心障礙人數 (續1)'!H21,'11-6、身心障礙人數 (續1)'!J21,'11-6、身心障礙人數 (續1)'!L21,'11-6、身心障礙人數 (續1)'!N21,'11-6、身心障礙人數 (續1)'!P21,'11-6、身心障礙人數 (續1)'!R21)</f>
        <v>3471</v>
      </c>
      <c r="G21" s="17">
        <f>SUM(I21,K21,M21,O21,Q21,S21,U21,'11-6、身心障礙人數 (續1)'!C21,'11-6、身心障礙人數 (續1)'!E21,'11-6、身心障礙人數 (續1)'!G21,'11-6、身心障礙人數 (續1)'!I21,'11-6、身心障礙人數 (續1)'!K21,'11-6、身心障礙人數 (續1)'!M21,'11-6、身心障礙人數 (續1)'!O21,'11-6、身心障礙人數 (續1)'!Q21,'11-6、身心障礙人數 (續1)'!S21)</f>
        <v>2448</v>
      </c>
      <c r="H21" s="17">
        <v>148</v>
      </c>
      <c r="I21" s="17">
        <v>117</v>
      </c>
      <c r="J21" s="17">
        <v>542</v>
      </c>
      <c r="K21" s="17">
        <v>345</v>
      </c>
      <c r="L21" s="17">
        <v>5</v>
      </c>
      <c r="M21" s="17">
        <v>3</v>
      </c>
      <c r="N21" s="17">
        <v>62</v>
      </c>
      <c r="O21" s="17">
        <v>27</v>
      </c>
      <c r="P21" s="17">
        <v>1338</v>
      </c>
      <c r="Q21" s="17">
        <v>804</v>
      </c>
      <c r="R21" s="17">
        <v>335</v>
      </c>
      <c r="S21" s="17">
        <v>279</v>
      </c>
      <c r="T21" s="17">
        <v>344</v>
      </c>
      <c r="U21" s="17">
        <v>323</v>
      </c>
    </row>
    <row r="22" spans="1:21" s="2" customFormat="1" ht="19.5" customHeight="1">
      <c r="A22" s="332" t="s">
        <v>776</v>
      </c>
      <c r="B22" s="52">
        <f t="shared" si="7"/>
        <v>7315</v>
      </c>
      <c r="C22" s="17">
        <f>SUM(F22,'11-6、身心障礙人數 (續2)'!C22)</f>
        <v>4213</v>
      </c>
      <c r="D22" s="17">
        <f>SUM(G22,'11-6、身心障礙人數 (續2)'!D22)</f>
        <v>3102</v>
      </c>
      <c r="E22" s="17">
        <f t="shared" si="8"/>
        <v>5510</v>
      </c>
      <c r="F22" s="17">
        <f>SUM(H22,J22,L22,N22,P22,R22,T22,'11-6、身心障礙人數 (續1)'!B22,'11-6、身心障礙人數 (續1)'!D22,'11-6、身心障礙人數 (續1)'!F22,'11-6、身心障礙人數 (續1)'!H22,'11-6、身心障礙人數 (續1)'!J22,'11-6、身心障礙人數 (續1)'!L22,'11-6、身心障礙人數 (續1)'!N22,'11-6、身心障礙人數 (續1)'!P22,'11-6、身心障礙人數 (續1)'!R22)</f>
        <v>3176</v>
      </c>
      <c r="G22" s="17">
        <f>SUM(I22,K22,M22,O22,Q22,S22,U22,'11-6、身心障礙人數 (續1)'!C22,'11-6、身心障礙人數 (續1)'!E22,'11-6、身心障礙人數 (續1)'!G22,'11-6、身心障礙人數 (續1)'!I22,'11-6、身心障礙人數 (續1)'!K22,'11-6、身心障礙人數 (續1)'!M22,'11-6、身心障礙人數 (續1)'!O22,'11-6、身心障礙人數 (續1)'!Q22,'11-6、身心障礙人數 (續1)'!S22)</f>
        <v>2334</v>
      </c>
      <c r="H22" s="17">
        <v>121</v>
      </c>
      <c r="I22" s="17">
        <v>110</v>
      </c>
      <c r="J22" s="17">
        <v>418</v>
      </c>
      <c r="K22" s="17">
        <v>288</v>
      </c>
      <c r="L22" s="17">
        <v>6</v>
      </c>
      <c r="M22" s="17">
        <v>3</v>
      </c>
      <c r="N22" s="17">
        <v>41</v>
      </c>
      <c r="O22" s="17">
        <v>27</v>
      </c>
      <c r="P22" s="17">
        <v>1207</v>
      </c>
      <c r="Q22" s="17">
        <v>727</v>
      </c>
      <c r="R22" s="17">
        <v>389</v>
      </c>
      <c r="S22" s="17">
        <v>327</v>
      </c>
      <c r="T22" s="17">
        <v>323</v>
      </c>
      <c r="U22" s="17">
        <v>300</v>
      </c>
    </row>
    <row r="23" spans="1:21" s="2" customFormat="1" ht="19.5" customHeight="1">
      <c r="A23" s="332" t="s">
        <v>777</v>
      </c>
      <c r="B23" s="52">
        <f t="shared" si="7"/>
        <v>5780</v>
      </c>
      <c r="C23" s="17">
        <f>SUM(F23,'11-6、身心障礙人數 (續2)'!C23)</f>
        <v>3363</v>
      </c>
      <c r="D23" s="17">
        <f>SUM(G23,'11-6、身心障礙人數 (續2)'!D23)</f>
        <v>2417</v>
      </c>
      <c r="E23" s="17">
        <f t="shared" si="8"/>
        <v>4351</v>
      </c>
      <c r="F23" s="17">
        <f>SUM(H23,J23,L23,N23,P23,R23,T23,'11-6、身心障礙人數 (續1)'!B23,'11-6、身心障礙人數 (續1)'!D23,'11-6、身心障礙人數 (續1)'!F23,'11-6、身心障礙人數 (續1)'!H23,'11-6、身心障礙人數 (續1)'!J23,'11-6、身心障礙人數 (續1)'!L23,'11-6、身心障礙人數 (續1)'!N23,'11-6、身心障礙人數 (續1)'!P23,'11-6、身心障礙人數 (續1)'!R23)</f>
        <v>2561</v>
      </c>
      <c r="G23" s="17">
        <f>SUM(I23,K23,M23,O23,Q23,S23,U23,'11-6、身心障礙人數 (續1)'!C23,'11-6、身心障礙人數 (續1)'!E23,'11-6、身心障礙人數 (續1)'!G23,'11-6、身心障礙人數 (續1)'!I23,'11-6、身心障礙人數 (續1)'!K23,'11-6、身心障礙人數 (續1)'!M23,'11-6、身心障礙人數 (續1)'!O23,'11-6、身心障礙人數 (續1)'!Q23,'11-6、身心障礙人數 (續1)'!S23)</f>
        <v>1790</v>
      </c>
      <c r="H23" s="17">
        <v>106</v>
      </c>
      <c r="I23" s="17">
        <v>105</v>
      </c>
      <c r="J23" s="17">
        <v>345</v>
      </c>
      <c r="K23" s="17">
        <v>260</v>
      </c>
      <c r="L23" s="17">
        <v>3</v>
      </c>
      <c r="M23" s="17">
        <v>1</v>
      </c>
      <c r="N23" s="17">
        <v>45</v>
      </c>
      <c r="O23" s="17">
        <v>27</v>
      </c>
      <c r="P23" s="17">
        <v>1011</v>
      </c>
      <c r="Q23" s="17">
        <v>617</v>
      </c>
      <c r="R23" s="17">
        <v>263</v>
      </c>
      <c r="S23" s="17">
        <v>196</v>
      </c>
      <c r="T23" s="17">
        <v>305</v>
      </c>
      <c r="U23" s="17">
        <v>232</v>
      </c>
    </row>
    <row r="24" spans="1:21" s="2" customFormat="1" ht="19.5" customHeight="1">
      <c r="A24" s="332" t="s">
        <v>778</v>
      </c>
      <c r="B24" s="52">
        <f t="shared" si="7"/>
        <v>4384</v>
      </c>
      <c r="C24" s="17">
        <f>SUM(F24,'11-6、身心障礙人數 (續2)'!C24)</f>
        <v>2533</v>
      </c>
      <c r="D24" s="17">
        <f>SUM(G24,'11-6、身心障礙人數 (續2)'!D24)</f>
        <v>1851</v>
      </c>
      <c r="E24" s="17">
        <f t="shared" si="8"/>
        <v>3283</v>
      </c>
      <c r="F24" s="17">
        <f>SUM(H24,J24,L24,N24,P24,R24,T24,'11-6、身心障礙人數 (續1)'!B24,'11-6、身心障礙人數 (續1)'!D24,'11-6、身心障礙人數 (續1)'!F24,'11-6、身心障礙人數 (續1)'!H24,'11-6、身心障礙人數 (續1)'!J24,'11-6、身心障礙人數 (續1)'!L24,'11-6、身心障礙人數 (續1)'!N24,'11-6、身心障礙人數 (續1)'!P24,'11-6、身心障礙人數 (續1)'!R24)</f>
        <v>1917</v>
      </c>
      <c r="G24" s="17">
        <f>SUM(I24,K24,M24,O24,Q24,S24,U24,'11-6、身心障礙人數 (續1)'!C24,'11-6、身心障礙人數 (續1)'!E24,'11-6、身心障礙人數 (續1)'!G24,'11-6、身心障礙人數 (續1)'!I24,'11-6、身心障礙人數 (續1)'!K24,'11-6、身心障礙人數 (續1)'!M24,'11-6、身心障礙人數 (續1)'!O24,'11-6、身心障礙人數 (續1)'!Q24,'11-6、身心障礙人數 (續1)'!S24)</f>
        <v>1366</v>
      </c>
      <c r="H24" s="17">
        <v>81</v>
      </c>
      <c r="I24" s="17">
        <v>72</v>
      </c>
      <c r="J24" s="17">
        <v>233</v>
      </c>
      <c r="K24" s="17">
        <v>152</v>
      </c>
      <c r="L24" s="17">
        <v>5</v>
      </c>
      <c r="M24" s="17">
        <v>4</v>
      </c>
      <c r="N24" s="17">
        <v>27</v>
      </c>
      <c r="O24" s="17">
        <v>22</v>
      </c>
      <c r="P24" s="17">
        <v>761</v>
      </c>
      <c r="Q24" s="17">
        <v>418</v>
      </c>
      <c r="R24" s="17">
        <v>225</v>
      </c>
      <c r="S24" s="17">
        <v>181</v>
      </c>
      <c r="T24" s="17">
        <v>172</v>
      </c>
      <c r="U24" s="17">
        <v>167</v>
      </c>
    </row>
    <row r="25" spans="1:21" s="2" customFormat="1" ht="19.5" customHeight="1">
      <c r="A25" s="332" t="s">
        <v>779</v>
      </c>
      <c r="B25" s="52">
        <f t="shared" si="7"/>
        <v>4546</v>
      </c>
      <c r="C25" s="17">
        <f>SUM(F25,'11-6、身心障礙人數 (續2)'!C25)</f>
        <v>2632</v>
      </c>
      <c r="D25" s="17">
        <f>SUM(G25,'11-6、身心障礙人數 (續2)'!D25)</f>
        <v>1914</v>
      </c>
      <c r="E25" s="17">
        <f t="shared" si="8"/>
        <v>3362</v>
      </c>
      <c r="F25" s="17">
        <f>SUM(H25,J25,L25,N25,P25,R25,T25,'11-6、身心障礙人數 (續1)'!B25,'11-6、身心障礙人數 (續1)'!D25,'11-6、身心障礙人數 (續1)'!F25,'11-6、身心障礙人數 (續1)'!H25,'11-6、身心障礙人數 (續1)'!J25,'11-6、身心障礙人數 (續1)'!L25,'11-6、身心障礙人數 (續1)'!N25,'11-6、身心障礙人數 (續1)'!P25,'11-6、身心障礙人數 (續1)'!R25)</f>
        <v>1955</v>
      </c>
      <c r="G25" s="17">
        <f>SUM(I25,K25,M25,O25,Q25,S25,U25,'11-6、身心障礙人數 (續1)'!C25,'11-6、身心障礙人數 (續1)'!E25,'11-6、身心障礙人數 (續1)'!G25,'11-6、身心障礙人數 (續1)'!I25,'11-6、身心障礙人數 (續1)'!K25,'11-6、身心障礙人數 (續1)'!M25,'11-6、身心障礙人數 (續1)'!O25,'11-6、身心障礙人數 (續1)'!Q25,'11-6、身心障礙人數 (續1)'!S25)</f>
        <v>1407</v>
      </c>
      <c r="H25" s="17">
        <v>113</v>
      </c>
      <c r="I25" s="17">
        <v>68</v>
      </c>
      <c r="J25" s="17">
        <v>234</v>
      </c>
      <c r="K25" s="17">
        <v>171</v>
      </c>
      <c r="L25" s="17">
        <v>2</v>
      </c>
      <c r="M25" s="17">
        <v>2</v>
      </c>
      <c r="N25" s="17">
        <v>34</v>
      </c>
      <c r="O25" s="17">
        <v>15</v>
      </c>
      <c r="P25" s="17">
        <v>769</v>
      </c>
      <c r="Q25" s="17">
        <v>444</v>
      </c>
      <c r="R25" s="17">
        <v>176</v>
      </c>
      <c r="S25" s="17">
        <v>170</v>
      </c>
      <c r="T25" s="17">
        <v>229</v>
      </c>
      <c r="U25" s="17">
        <v>225</v>
      </c>
    </row>
    <row r="26" spans="1:21" s="2" customFormat="1" ht="19.5" customHeight="1">
      <c r="A26" s="332" t="s">
        <v>780</v>
      </c>
      <c r="B26" s="52">
        <f t="shared" si="7"/>
        <v>3264</v>
      </c>
      <c r="C26" s="17">
        <f>SUM(F26,'11-6、身心障礙人數 (續2)'!C26)</f>
        <v>1904</v>
      </c>
      <c r="D26" s="17">
        <f>SUM(G26,'11-6、身心障礙人數 (續2)'!D26)</f>
        <v>1360</v>
      </c>
      <c r="E26" s="17">
        <f t="shared" si="8"/>
        <v>2438</v>
      </c>
      <c r="F26" s="17">
        <f>SUM(H26,J26,L26,N26,P26,R26,T26,'11-6、身心障礙人數 (續1)'!B26,'11-6、身心障礙人數 (續1)'!D26,'11-6、身心障礙人數 (續1)'!F26,'11-6、身心障礙人數 (續1)'!H26,'11-6、身心障礙人數 (續1)'!J26,'11-6、身心障礙人數 (續1)'!L26,'11-6、身心障礙人數 (續1)'!N26,'11-6、身心障礙人數 (續1)'!P26,'11-6、身心障礙人數 (續1)'!R26)</f>
        <v>1428</v>
      </c>
      <c r="G26" s="17">
        <f>SUM(I26,K26,M26,O26,Q26,S26,U26,'11-6、身心障礙人數 (續1)'!C26,'11-6、身心障礙人數 (續1)'!E26,'11-6、身心障礙人數 (續1)'!G26,'11-6、身心障礙人數 (續1)'!I26,'11-6、身心障礙人數 (續1)'!K26,'11-6、身心障礙人數 (續1)'!M26,'11-6、身心障礙人數 (續1)'!O26,'11-6、身心障礙人數 (續1)'!Q26,'11-6、身心障礙人數 (續1)'!S26)</f>
        <v>1010</v>
      </c>
      <c r="H26" s="17">
        <v>68</v>
      </c>
      <c r="I26" s="17">
        <v>51</v>
      </c>
      <c r="J26" s="17">
        <v>153</v>
      </c>
      <c r="K26" s="17">
        <v>129</v>
      </c>
      <c r="L26" s="17">
        <v>1</v>
      </c>
      <c r="M26" s="17">
        <v>1</v>
      </c>
      <c r="N26" s="17">
        <v>27</v>
      </c>
      <c r="O26" s="17">
        <v>8</v>
      </c>
      <c r="P26" s="17">
        <v>615</v>
      </c>
      <c r="Q26" s="17">
        <v>373</v>
      </c>
      <c r="R26" s="17">
        <v>161</v>
      </c>
      <c r="S26" s="17">
        <v>109</v>
      </c>
      <c r="T26" s="17">
        <v>145</v>
      </c>
      <c r="U26" s="17">
        <v>107</v>
      </c>
    </row>
    <row r="27" spans="1:21" s="2" customFormat="1" ht="19.5" customHeight="1">
      <c r="A27" s="332" t="s">
        <v>781</v>
      </c>
      <c r="B27" s="52">
        <f t="shared" si="7"/>
        <v>5413</v>
      </c>
      <c r="C27" s="17">
        <f>SUM(F27,'11-6、身心障礙人數 (續2)'!C27)</f>
        <v>3169</v>
      </c>
      <c r="D27" s="17">
        <f>SUM(G27,'11-6、身心障礙人數 (續2)'!D27)</f>
        <v>2244</v>
      </c>
      <c r="E27" s="17">
        <f t="shared" si="8"/>
        <v>4041</v>
      </c>
      <c r="F27" s="17">
        <f>SUM(H27,J27,L27,N27,P27,R27,T27,'11-6、身心障礙人數 (續1)'!B27,'11-6、身心障礙人數 (續1)'!D27,'11-6、身心障礙人數 (續1)'!F27,'11-6、身心障礙人數 (續1)'!H27,'11-6、身心障礙人數 (續1)'!J27,'11-6、身心障礙人數 (續1)'!L27,'11-6、身心障礙人數 (續1)'!N27,'11-6、身心障礙人數 (續1)'!P27,'11-6、身心障礙人數 (續1)'!R27)</f>
        <v>2358</v>
      </c>
      <c r="G27" s="17">
        <f>SUM(I27,K27,M27,O27,Q27,S27,U27,'11-6、身心障礙人數 (續1)'!C27,'11-6、身心障礙人數 (續1)'!E27,'11-6、身心障礙人數 (續1)'!G27,'11-6、身心障礙人數 (續1)'!I27,'11-6、身心障礙人數 (續1)'!K27,'11-6、身心障礙人數 (續1)'!M27,'11-6、身心障礙人數 (續1)'!O27,'11-6、身心障礙人數 (續1)'!Q27,'11-6、身心障礙人數 (續1)'!S27)</f>
        <v>1683</v>
      </c>
      <c r="H27" s="17">
        <v>104</v>
      </c>
      <c r="I27" s="17">
        <v>83</v>
      </c>
      <c r="J27" s="17">
        <v>328</v>
      </c>
      <c r="K27" s="17">
        <v>205</v>
      </c>
      <c r="L27" s="17">
        <v>5</v>
      </c>
      <c r="M27" s="17">
        <v>5</v>
      </c>
      <c r="N27" s="17">
        <v>32</v>
      </c>
      <c r="O27" s="17">
        <v>17</v>
      </c>
      <c r="P27" s="17">
        <v>916</v>
      </c>
      <c r="Q27" s="17">
        <v>525</v>
      </c>
      <c r="R27" s="17">
        <v>237</v>
      </c>
      <c r="S27" s="17">
        <v>212</v>
      </c>
      <c r="T27" s="17">
        <v>258</v>
      </c>
      <c r="U27" s="17">
        <v>244</v>
      </c>
    </row>
    <row r="28" spans="1:21" s="2" customFormat="1" ht="19.5" customHeight="1">
      <c r="A28" s="332" t="s">
        <v>782</v>
      </c>
      <c r="B28" s="52">
        <f t="shared" si="7"/>
        <v>4763</v>
      </c>
      <c r="C28" s="17">
        <f>SUM(F28,'11-6、身心障礙人數 (續2)'!C28)</f>
        <v>2741</v>
      </c>
      <c r="D28" s="17">
        <f>SUM(G28,'11-6、身心障礙人數 (續2)'!D28)</f>
        <v>2022</v>
      </c>
      <c r="E28" s="17">
        <f t="shared" si="8"/>
        <v>3442</v>
      </c>
      <c r="F28" s="17">
        <f>SUM(H28,J28,L28,N28,P28,R28,T28,'11-6、身心障礙人數 (續1)'!B28,'11-6、身心障礙人數 (續1)'!D28,'11-6、身心障礙人數 (續1)'!F28,'11-6、身心障礙人數 (續1)'!H28,'11-6、身心障礙人數 (續1)'!J28,'11-6、身心障礙人數 (續1)'!L28,'11-6、身心障礙人數 (續1)'!N28,'11-6、身心障礙人數 (續1)'!P28,'11-6、身心障礙人數 (續1)'!R28)</f>
        <v>2004</v>
      </c>
      <c r="G28" s="17">
        <f>SUM(I28,K28,M28,O28,Q28,S28,U28,'11-6、身心障礙人數 (續1)'!C28,'11-6、身心障礙人數 (續1)'!E28,'11-6、身心障礙人數 (續1)'!G28,'11-6、身心障礙人數 (續1)'!I28,'11-6、身心障礙人數 (續1)'!K28,'11-6、身心障礙人數 (續1)'!M28,'11-6、身心障礙人數 (續1)'!O28,'11-6、身心障礙人數 (續1)'!Q28,'11-6、身心障礙人數 (續1)'!S28)</f>
        <v>1438</v>
      </c>
      <c r="H28" s="17">
        <v>88</v>
      </c>
      <c r="I28" s="17">
        <v>65</v>
      </c>
      <c r="J28" s="17">
        <v>248</v>
      </c>
      <c r="K28" s="17">
        <v>145</v>
      </c>
      <c r="L28" s="17">
        <v>7</v>
      </c>
      <c r="M28" s="17">
        <v>4</v>
      </c>
      <c r="N28" s="17">
        <v>27</v>
      </c>
      <c r="O28" s="17">
        <v>15</v>
      </c>
      <c r="P28" s="17">
        <v>833</v>
      </c>
      <c r="Q28" s="17">
        <v>498</v>
      </c>
      <c r="R28" s="17">
        <v>238</v>
      </c>
      <c r="S28" s="17">
        <v>199</v>
      </c>
      <c r="T28" s="17">
        <v>183</v>
      </c>
      <c r="U28" s="17">
        <v>181</v>
      </c>
    </row>
    <row r="29" spans="1:21" s="2" customFormat="1" ht="19.5" customHeight="1">
      <c r="A29" s="332" t="s">
        <v>783</v>
      </c>
      <c r="B29" s="52">
        <f t="shared" si="7"/>
        <v>2432</v>
      </c>
      <c r="C29" s="17">
        <f>SUM(F29,'11-6、身心障礙人數 (續2)'!C29)</f>
        <v>1449</v>
      </c>
      <c r="D29" s="17">
        <f>SUM(G29,'11-6、身心障礙人數 (續2)'!D29)</f>
        <v>983</v>
      </c>
      <c r="E29" s="17">
        <f t="shared" si="8"/>
        <v>1897</v>
      </c>
      <c r="F29" s="17">
        <f>SUM(H29,J29,L29,N29,P29,R29,T29,'11-6、身心障礙人數 (續1)'!B29,'11-6、身心障礙人數 (續1)'!D29,'11-6、身心障礙人數 (續1)'!F29,'11-6、身心障礙人數 (續1)'!H29,'11-6、身心障礙人數 (續1)'!J29,'11-6、身心障礙人數 (續1)'!L29,'11-6、身心障礙人數 (續1)'!N29,'11-6、身心障礙人數 (續1)'!P29,'11-6、身心障礙人數 (續1)'!R29)</f>
        <v>1138</v>
      </c>
      <c r="G29" s="17">
        <f>SUM(I29,K29,M29,O29,Q29,S29,U29,'11-6、身心障礙人數 (續1)'!C29,'11-6、身心障礙人數 (續1)'!E29,'11-6、身心障礙人數 (續1)'!G29,'11-6、身心障礙人數 (續1)'!I29,'11-6、身心障礙人數 (續1)'!K29,'11-6、身心障礙人數 (續1)'!M29,'11-6、身心障礙人數 (續1)'!O29,'11-6、身心障礙人數 (續1)'!Q29,'11-6、身心障礙人數 (續1)'!S29)</f>
        <v>759</v>
      </c>
      <c r="H29" s="17">
        <v>43</v>
      </c>
      <c r="I29" s="17">
        <v>37</v>
      </c>
      <c r="J29" s="17">
        <v>200</v>
      </c>
      <c r="K29" s="17">
        <v>119</v>
      </c>
      <c r="L29" s="17">
        <v>2</v>
      </c>
      <c r="M29" s="17">
        <v>1</v>
      </c>
      <c r="N29" s="17">
        <v>23</v>
      </c>
      <c r="O29" s="17">
        <v>9</v>
      </c>
      <c r="P29" s="17">
        <v>447</v>
      </c>
      <c r="Q29" s="17">
        <v>255</v>
      </c>
      <c r="R29" s="17">
        <v>128</v>
      </c>
      <c r="S29" s="17">
        <v>87</v>
      </c>
      <c r="T29" s="17">
        <v>97</v>
      </c>
      <c r="U29" s="17">
        <v>92</v>
      </c>
    </row>
    <row r="30" spans="1:21" s="2" customFormat="1" ht="19.5" customHeight="1">
      <c r="A30" s="332" t="s">
        <v>784</v>
      </c>
      <c r="B30" s="52">
        <f t="shared" si="7"/>
        <v>2725</v>
      </c>
      <c r="C30" s="17">
        <f>SUM(F30,'11-6、身心障礙人數 (續2)'!C30)</f>
        <v>1600</v>
      </c>
      <c r="D30" s="17">
        <f>SUM(G30,'11-6、身心障礙人數 (續2)'!D30)</f>
        <v>1125</v>
      </c>
      <c r="E30" s="17">
        <f t="shared" si="8"/>
        <v>2081</v>
      </c>
      <c r="F30" s="17">
        <f>SUM(H30,J30,L30,N30,P30,R30,T30,'11-6、身心障礙人數 (續1)'!B30,'11-6、身心障礙人數 (續1)'!D30,'11-6、身心障礙人數 (續1)'!F30,'11-6、身心障礙人數 (續1)'!H30,'11-6、身心障礙人數 (續1)'!J30,'11-6、身心障礙人數 (續1)'!L30,'11-6、身心障礙人數 (續1)'!N30,'11-6、身心障礙人數 (續1)'!P30,'11-6、身心障礙人數 (續1)'!R30)</f>
        <v>1232</v>
      </c>
      <c r="G30" s="17">
        <f>SUM(I30,K30,M30,O30,Q30,S30,U30,'11-6、身心障礙人數 (續1)'!C30,'11-6、身心障礙人數 (續1)'!E30,'11-6、身心障礙人數 (續1)'!G30,'11-6、身心障礙人數 (續1)'!I30,'11-6、身心障礙人數 (續1)'!K30,'11-6、身心障礙人數 (續1)'!M30,'11-6、身心障礙人數 (續1)'!O30,'11-6、身心障礙人數 (續1)'!Q30,'11-6、身心障礙人數 (續1)'!S30)</f>
        <v>849</v>
      </c>
      <c r="H30" s="17">
        <v>48</v>
      </c>
      <c r="I30" s="17">
        <v>50</v>
      </c>
      <c r="J30" s="17">
        <v>176</v>
      </c>
      <c r="K30" s="17">
        <v>102</v>
      </c>
      <c r="L30" s="17">
        <v>3</v>
      </c>
      <c r="M30" s="17">
        <v>2</v>
      </c>
      <c r="N30" s="17">
        <v>30</v>
      </c>
      <c r="O30" s="17">
        <v>12</v>
      </c>
      <c r="P30" s="17">
        <v>522</v>
      </c>
      <c r="Q30" s="17">
        <v>272</v>
      </c>
      <c r="R30" s="17">
        <v>120</v>
      </c>
      <c r="S30" s="17">
        <v>128</v>
      </c>
      <c r="T30" s="17">
        <v>101</v>
      </c>
      <c r="U30" s="17">
        <v>119</v>
      </c>
    </row>
    <row r="31" spans="1:21" s="2" customFormat="1" ht="19.5" customHeight="1" thickBot="1">
      <c r="A31" s="333" t="s">
        <v>785</v>
      </c>
      <c r="B31" s="101">
        <f t="shared" si="7"/>
        <v>719</v>
      </c>
      <c r="C31" s="102">
        <f>SUM(F31,'11-6、身心障礙人數 (續2)'!C31)</f>
        <v>459</v>
      </c>
      <c r="D31" s="102">
        <f>SUM(G31,'11-6、身心障礙人數 (續2)'!D31)</f>
        <v>260</v>
      </c>
      <c r="E31" s="102">
        <f t="shared" si="8"/>
        <v>503</v>
      </c>
      <c r="F31" s="102">
        <f>SUM(H31,J31,L31,N31,P31,R31,T31,'11-6、身心障礙人數 (續1)'!B31,'11-6、身心障礙人數 (續1)'!D31,'11-6、身心障礙人數 (續1)'!F31,'11-6、身心障礙人數 (續1)'!H31,'11-6、身心障礙人數 (續1)'!J31,'11-6、身心障礙人數 (續1)'!L31,'11-6、身心障礙人數 (續1)'!N31,'11-6、身心障礙人數 (續1)'!P31,'11-6、身心障礙人數 (續1)'!R31)</f>
        <v>337</v>
      </c>
      <c r="G31" s="102">
        <f>SUM(I31,K31,M31,O31,Q31,S31,U31,'11-6、身心障礙人數 (續1)'!C31,'11-6、身心障礙人數 (續1)'!E31,'11-6、身心障礙人數 (續1)'!G31,'11-6、身心障礙人數 (續1)'!I31,'11-6、身心障礙人數 (續1)'!K31,'11-6、身心障礙人數 (續1)'!M31,'11-6、身心障礙人數 (續1)'!O31,'11-6、身心障礙人數 (續1)'!Q31,'11-6、身心障礙人數 (續1)'!S31)</f>
        <v>166</v>
      </c>
      <c r="H31" s="102">
        <v>17</v>
      </c>
      <c r="I31" s="102">
        <v>8</v>
      </c>
      <c r="J31" s="102">
        <v>23</v>
      </c>
      <c r="K31" s="102">
        <v>24</v>
      </c>
      <c r="L31" s="102">
        <v>1</v>
      </c>
      <c r="M31" s="102" t="s">
        <v>265</v>
      </c>
      <c r="N31" s="102">
        <v>4</v>
      </c>
      <c r="O31" s="102">
        <v>1</v>
      </c>
      <c r="P31" s="102">
        <v>173</v>
      </c>
      <c r="Q31" s="102">
        <v>49</v>
      </c>
      <c r="R31" s="102">
        <v>25</v>
      </c>
      <c r="S31" s="102">
        <v>23</v>
      </c>
      <c r="T31" s="102">
        <v>26</v>
      </c>
      <c r="U31" s="102">
        <v>21</v>
      </c>
    </row>
    <row r="32" spans="1:21" s="2" customFormat="1" ht="15" customHeight="1">
      <c r="A32" s="334" t="s">
        <v>667</v>
      </c>
      <c r="B32" s="17"/>
      <c r="C32" s="17"/>
      <c r="D32" s="17"/>
      <c r="E32" s="17"/>
      <c r="F32" s="17"/>
      <c r="G32" s="17"/>
      <c r="H32" s="17"/>
      <c r="I32" s="17"/>
      <c r="J32" s="62" t="s">
        <v>125</v>
      </c>
      <c r="K32" s="17"/>
      <c r="L32" s="17"/>
      <c r="M32" s="17"/>
      <c r="N32" s="17"/>
      <c r="O32" s="17"/>
      <c r="P32" s="17"/>
      <c r="Q32" s="17"/>
      <c r="S32" s="62"/>
      <c r="T32" s="17"/>
      <c r="U32" s="17"/>
    </row>
  </sheetData>
  <sheetProtection/>
  <mergeCells count="24">
    <mergeCell ref="A2:I2"/>
    <mergeCell ref="J2:U2"/>
    <mergeCell ref="A4:A5"/>
    <mergeCell ref="N5:O5"/>
    <mergeCell ref="P5:Q5"/>
    <mergeCell ref="T5:U5"/>
    <mergeCell ref="H5:I5"/>
    <mergeCell ref="B4:D5"/>
    <mergeCell ref="J4:U4"/>
    <mergeCell ref="E4:I4"/>
    <mergeCell ref="A6:A8"/>
    <mergeCell ref="B6:D6"/>
    <mergeCell ref="J6:K6"/>
    <mergeCell ref="L6:M6"/>
    <mergeCell ref="N6:O6"/>
    <mergeCell ref="H6:I6"/>
    <mergeCell ref="T6:U6"/>
    <mergeCell ref="P6:Q6"/>
    <mergeCell ref="E5:G5"/>
    <mergeCell ref="E6:G6"/>
    <mergeCell ref="R5:S5"/>
    <mergeCell ref="J5:K5"/>
    <mergeCell ref="L5:M5"/>
    <mergeCell ref="R6:S6"/>
  </mergeCells>
  <printOptions horizontalCentered="1"/>
  <pageMargins left="1.1811023622047245" right="1.1811023622047245" top="1.5748031496062993" bottom="1.5748031496062993" header="0.5118110236220472" footer="0.9055118110236221"/>
  <pageSetup firstPageNumber="350" useFirstPageNumber="1" horizontalDpi="600" verticalDpi="600" orientation="portrait" paperSize="9" r:id="rId1"/>
  <headerFooter alignWithMargins="0">
    <oddFooter>&amp;C&amp;"華康中圓體,標準"&amp;11‧&amp;"Times New Roman,標準"&amp;P&amp;"華康中圓體,標準"‧</oddFooter>
  </headerFooter>
</worksheet>
</file>

<file path=xl/worksheets/sheet8.xml><?xml version="1.0" encoding="utf-8"?>
<worksheet xmlns="http://schemas.openxmlformats.org/spreadsheetml/2006/main" xmlns:r="http://schemas.openxmlformats.org/officeDocument/2006/relationships">
  <dimension ref="A1:Y32"/>
  <sheetViews>
    <sheetView showGridLines="0" zoomScale="120" zoomScaleNormal="120" zoomScalePageLayoutView="0" workbookViewId="0" topLeftCell="A1">
      <selection activeCell="A1" sqref="A1"/>
    </sheetView>
  </sheetViews>
  <sheetFormatPr defaultColWidth="9.00390625" defaultRowHeight="16.5"/>
  <cols>
    <col min="1" max="1" width="19.625" style="50" customWidth="1"/>
    <col min="2" max="2" width="7.625" style="50" customWidth="1"/>
    <col min="3" max="3" width="8.125" style="50" customWidth="1"/>
    <col min="4" max="9" width="6.625" style="50" customWidth="1"/>
    <col min="10" max="13" width="7.125" style="50" customWidth="1"/>
    <col min="14" max="14" width="8.125" style="50" customWidth="1"/>
    <col min="15" max="15" width="8.625" style="50" customWidth="1"/>
    <col min="16" max="17" width="7.625" style="50" customWidth="1"/>
    <col min="18" max="19" width="7.125" style="50" customWidth="1"/>
    <col min="20" max="16384" width="9.00390625" style="50" customWidth="1"/>
  </cols>
  <sheetData>
    <row r="1" spans="1:19" s="2" customFormat="1" ht="18" customHeight="1">
      <c r="A1" s="281" t="s">
        <v>526</v>
      </c>
      <c r="B1" s="281"/>
      <c r="M1" s="8"/>
      <c r="N1" s="8"/>
      <c r="O1" s="8"/>
      <c r="P1" s="8"/>
      <c r="Q1" s="8"/>
      <c r="R1" s="8"/>
      <c r="S1" s="3" t="s">
        <v>44</v>
      </c>
    </row>
    <row r="2" spans="1:25" s="4" customFormat="1" ht="24.75" customHeight="1">
      <c r="A2" s="478" t="s">
        <v>797</v>
      </c>
      <c r="B2" s="478"/>
      <c r="C2" s="478"/>
      <c r="D2" s="478"/>
      <c r="E2" s="478"/>
      <c r="F2" s="478"/>
      <c r="G2" s="478"/>
      <c r="H2" s="478"/>
      <c r="I2" s="478"/>
      <c r="J2" s="478" t="s">
        <v>201</v>
      </c>
      <c r="K2" s="478"/>
      <c r="L2" s="478"/>
      <c r="M2" s="478"/>
      <c r="N2" s="478"/>
      <c r="O2" s="478"/>
      <c r="P2" s="478"/>
      <c r="Q2" s="478"/>
      <c r="R2" s="478"/>
      <c r="S2" s="478"/>
      <c r="T2" s="203"/>
      <c r="U2" s="203"/>
      <c r="V2" s="203"/>
      <c r="W2" s="203"/>
      <c r="X2" s="203"/>
      <c r="Y2" s="203"/>
    </row>
    <row r="3" spans="1:19" s="2" customFormat="1" ht="15" customHeight="1" thickBot="1">
      <c r="A3" s="14"/>
      <c r="B3" s="14"/>
      <c r="C3" s="14"/>
      <c r="D3" s="14"/>
      <c r="E3" s="14"/>
      <c r="F3" s="14"/>
      <c r="G3" s="14"/>
      <c r="H3" s="14"/>
      <c r="I3" s="327" t="s">
        <v>787</v>
      </c>
      <c r="J3" s="14"/>
      <c r="K3" s="14"/>
      <c r="L3" s="200"/>
      <c r="M3" s="200"/>
      <c r="N3" s="200"/>
      <c r="O3" s="200"/>
      <c r="P3" s="200"/>
      <c r="Q3" s="200"/>
      <c r="S3" s="201" t="s">
        <v>186</v>
      </c>
    </row>
    <row r="4" spans="1:19" s="2" customFormat="1" ht="21.75" customHeight="1">
      <c r="A4" s="536" t="s">
        <v>788</v>
      </c>
      <c r="B4" s="537" t="s">
        <v>789</v>
      </c>
      <c r="C4" s="538"/>
      <c r="D4" s="538"/>
      <c r="E4" s="538"/>
      <c r="F4" s="538"/>
      <c r="G4" s="538"/>
      <c r="H4" s="538"/>
      <c r="I4" s="538"/>
      <c r="J4" s="538" t="s">
        <v>523</v>
      </c>
      <c r="K4" s="538"/>
      <c r="L4" s="538"/>
      <c r="M4" s="538"/>
      <c r="N4" s="538"/>
      <c r="O4" s="538"/>
      <c r="P4" s="538"/>
      <c r="Q4" s="538"/>
      <c r="R4" s="538"/>
      <c r="S4" s="544"/>
    </row>
    <row r="5" spans="1:20" s="2" customFormat="1" ht="30" customHeight="1">
      <c r="A5" s="530"/>
      <c r="B5" s="546" t="s">
        <v>798</v>
      </c>
      <c r="C5" s="527"/>
      <c r="D5" s="542" t="s">
        <v>790</v>
      </c>
      <c r="E5" s="542"/>
      <c r="F5" s="527" t="s">
        <v>791</v>
      </c>
      <c r="G5" s="527"/>
      <c r="H5" s="527" t="s">
        <v>792</v>
      </c>
      <c r="I5" s="527"/>
      <c r="J5" s="545" t="s">
        <v>799</v>
      </c>
      <c r="K5" s="527"/>
      <c r="L5" s="527" t="s">
        <v>793</v>
      </c>
      <c r="M5" s="527"/>
      <c r="N5" s="527" t="s">
        <v>794</v>
      </c>
      <c r="O5" s="527"/>
      <c r="P5" s="527" t="s">
        <v>795</v>
      </c>
      <c r="Q5" s="527"/>
      <c r="R5" s="542" t="s">
        <v>796</v>
      </c>
      <c r="S5" s="542"/>
      <c r="T5" s="200"/>
    </row>
    <row r="6" spans="1:19" s="2" customFormat="1" ht="30" customHeight="1">
      <c r="A6" s="530" t="s">
        <v>174</v>
      </c>
      <c r="B6" s="525" t="s">
        <v>803</v>
      </c>
      <c r="C6" s="526"/>
      <c r="D6" s="525" t="s">
        <v>802</v>
      </c>
      <c r="E6" s="526"/>
      <c r="F6" s="543" t="s">
        <v>180</v>
      </c>
      <c r="G6" s="526"/>
      <c r="H6" s="543" t="s">
        <v>181</v>
      </c>
      <c r="I6" s="526"/>
      <c r="J6" s="533" t="s">
        <v>804</v>
      </c>
      <c r="K6" s="526"/>
      <c r="L6" s="525" t="s">
        <v>805</v>
      </c>
      <c r="M6" s="526"/>
      <c r="N6" s="525" t="s">
        <v>801</v>
      </c>
      <c r="O6" s="534"/>
      <c r="P6" s="525" t="s">
        <v>800</v>
      </c>
      <c r="Q6" s="534"/>
      <c r="R6" s="543" t="s">
        <v>182</v>
      </c>
      <c r="S6" s="526"/>
    </row>
    <row r="7" spans="1:19" s="2" customFormat="1" ht="16.5" customHeight="1">
      <c r="A7" s="530"/>
      <c r="B7" s="328" t="s">
        <v>752</v>
      </c>
      <c r="C7" s="328" t="s">
        <v>753</v>
      </c>
      <c r="D7" s="328" t="s">
        <v>752</v>
      </c>
      <c r="E7" s="328" t="s">
        <v>753</v>
      </c>
      <c r="F7" s="328" t="s">
        <v>752</v>
      </c>
      <c r="G7" s="328" t="s">
        <v>753</v>
      </c>
      <c r="H7" s="328" t="s">
        <v>752</v>
      </c>
      <c r="I7" s="328" t="s">
        <v>753</v>
      </c>
      <c r="J7" s="329" t="s">
        <v>752</v>
      </c>
      <c r="K7" s="328" t="s">
        <v>753</v>
      </c>
      <c r="L7" s="328" t="s">
        <v>752</v>
      </c>
      <c r="M7" s="328" t="s">
        <v>753</v>
      </c>
      <c r="N7" s="328" t="s">
        <v>752</v>
      </c>
      <c r="O7" s="328" t="s">
        <v>753</v>
      </c>
      <c r="P7" s="328" t="s">
        <v>752</v>
      </c>
      <c r="Q7" s="328" t="s">
        <v>753</v>
      </c>
      <c r="R7" s="328" t="s">
        <v>752</v>
      </c>
      <c r="S7" s="328" t="s">
        <v>753</v>
      </c>
    </row>
    <row r="8" spans="1:20" s="238" customFormat="1" ht="16.5" customHeight="1" thickBot="1">
      <c r="A8" s="531"/>
      <c r="B8" s="25" t="s">
        <v>171</v>
      </c>
      <c r="C8" s="25" t="s">
        <v>172</v>
      </c>
      <c r="D8" s="25" t="s">
        <v>171</v>
      </c>
      <c r="E8" s="25" t="s">
        <v>172</v>
      </c>
      <c r="F8" s="25" t="s">
        <v>171</v>
      </c>
      <c r="G8" s="25" t="s">
        <v>172</v>
      </c>
      <c r="H8" s="25" t="s">
        <v>171</v>
      </c>
      <c r="I8" s="25" t="s">
        <v>172</v>
      </c>
      <c r="J8" s="26" t="s">
        <v>171</v>
      </c>
      <c r="K8" s="25" t="s">
        <v>172</v>
      </c>
      <c r="L8" s="25" t="s">
        <v>171</v>
      </c>
      <c r="M8" s="25" t="s">
        <v>172</v>
      </c>
      <c r="N8" s="25" t="s">
        <v>171</v>
      </c>
      <c r="O8" s="25" t="s">
        <v>172</v>
      </c>
      <c r="P8" s="25" t="s">
        <v>171</v>
      </c>
      <c r="Q8" s="25" t="s">
        <v>172</v>
      </c>
      <c r="R8" s="25" t="s">
        <v>171</v>
      </c>
      <c r="S8" s="25" t="s">
        <v>172</v>
      </c>
      <c r="T8" s="28"/>
    </row>
    <row r="9" spans="1:19" s="2" customFormat="1" ht="19.5" customHeight="1">
      <c r="A9" s="331" t="s">
        <v>763</v>
      </c>
      <c r="B9" s="17">
        <v>163</v>
      </c>
      <c r="C9" s="17">
        <v>106</v>
      </c>
      <c r="D9" s="17">
        <v>190</v>
      </c>
      <c r="E9" s="17">
        <v>133</v>
      </c>
      <c r="F9" s="17">
        <v>486</v>
      </c>
      <c r="G9" s="17">
        <v>483</v>
      </c>
      <c r="H9" s="17">
        <v>287</v>
      </c>
      <c r="I9" s="17">
        <v>42</v>
      </c>
      <c r="J9" s="17">
        <v>2459</v>
      </c>
      <c r="K9" s="17">
        <v>2354</v>
      </c>
      <c r="L9" s="17">
        <v>3322</v>
      </c>
      <c r="M9" s="17">
        <v>2127</v>
      </c>
      <c r="N9" s="17">
        <v>65</v>
      </c>
      <c r="O9" s="17">
        <v>49</v>
      </c>
      <c r="P9" s="17">
        <v>14</v>
      </c>
      <c r="Q9" s="17">
        <v>10</v>
      </c>
      <c r="R9" s="17">
        <v>146</v>
      </c>
      <c r="S9" s="17">
        <v>131</v>
      </c>
    </row>
    <row r="10" spans="1:19" s="2" customFormat="1" ht="19.5" customHeight="1">
      <c r="A10" s="331" t="s">
        <v>764</v>
      </c>
      <c r="B10" s="17">
        <v>167</v>
      </c>
      <c r="C10" s="17">
        <v>100</v>
      </c>
      <c r="D10" s="17">
        <v>202</v>
      </c>
      <c r="E10" s="17">
        <v>138</v>
      </c>
      <c r="F10" s="17">
        <v>495</v>
      </c>
      <c r="G10" s="17">
        <v>523</v>
      </c>
      <c r="H10" s="17">
        <v>341</v>
      </c>
      <c r="I10" s="17">
        <v>47</v>
      </c>
      <c r="J10" s="17">
        <v>2234</v>
      </c>
      <c r="K10" s="17">
        <v>2253</v>
      </c>
      <c r="L10" s="17">
        <v>3691</v>
      </c>
      <c r="M10" s="17">
        <v>2416</v>
      </c>
      <c r="N10" s="17">
        <v>67</v>
      </c>
      <c r="O10" s="17">
        <v>58</v>
      </c>
      <c r="P10" s="17">
        <v>17</v>
      </c>
      <c r="Q10" s="17">
        <v>16</v>
      </c>
      <c r="R10" s="17">
        <v>159</v>
      </c>
      <c r="S10" s="17">
        <v>143</v>
      </c>
    </row>
    <row r="11" spans="1:19" s="2" customFormat="1" ht="19.5" customHeight="1">
      <c r="A11" s="331" t="s">
        <v>765</v>
      </c>
      <c r="B11" s="17">
        <v>180</v>
      </c>
      <c r="C11" s="17">
        <v>103</v>
      </c>
      <c r="D11" s="17">
        <v>208</v>
      </c>
      <c r="E11" s="17">
        <v>153</v>
      </c>
      <c r="F11" s="17">
        <v>565</v>
      </c>
      <c r="G11" s="17">
        <v>610</v>
      </c>
      <c r="H11" s="17">
        <v>433</v>
      </c>
      <c r="I11" s="17">
        <v>50</v>
      </c>
      <c r="J11" s="17">
        <v>2600</v>
      </c>
      <c r="K11" s="17">
        <v>2631</v>
      </c>
      <c r="L11" s="17">
        <v>3946</v>
      </c>
      <c r="M11" s="17">
        <v>2596</v>
      </c>
      <c r="N11" s="17">
        <v>85</v>
      </c>
      <c r="O11" s="17">
        <v>75</v>
      </c>
      <c r="P11" s="17">
        <v>37</v>
      </c>
      <c r="Q11" s="17">
        <v>25</v>
      </c>
      <c r="R11" s="17">
        <v>175</v>
      </c>
      <c r="S11" s="17">
        <v>156</v>
      </c>
    </row>
    <row r="12" spans="1:19" s="2" customFormat="1" ht="19.5" customHeight="1">
      <c r="A12" s="331" t="s">
        <v>766</v>
      </c>
      <c r="B12" s="17">
        <v>189</v>
      </c>
      <c r="C12" s="17">
        <v>104</v>
      </c>
      <c r="D12" s="17">
        <v>242</v>
      </c>
      <c r="E12" s="17">
        <v>151</v>
      </c>
      <c r="F12" s="17">
        <v>666</v>
      </c>
      <c r="G12" s="17">
        <v>723</v>
      </c>
      <c r="H12" s="17">
        <v>520</v>
      </c>
      <c r="I12" s="17">
        <v>58</v>
      </c>
      <c r="J12" s="17">
        <v>2891</v>
      </c>
      <c r="K12" s="17">
        <v>2979</v>
      </c>
      <c r="L12" s="17">
        <v>4230</v>
      </c>
      <c r="M12" s="17">
        <v>2766</v>
      </c>
      <c r="N12" s="17">
        <v>98</v>
      </c>
      <c r="O12" s="17">
        <v>90</v>
      </c>
      <c r="P12" s="17">
        <v>44</v>
      </c>
      <c r="Q12" s="17">
        <v>37</v>
      </c>
      <c r="R12" s="17">
        <v>178</v>
      </c>
      <c r="S12" s="17">
        <v>152</v>
      </c>
    </row>
    <row r="13" spans="1:19" s="2" customFormat="1" ht="19.5" customHeight="1">
      <c r="A13" s="331" t="s">
        <v>767</v>
      </c>
      <c r="B13" s="17">
        <v>193</v>
      </c>
      <c r="C13" s="17">
        <v>101</v>
      </c>
      <c r="D13" s="17">
        <v>230</v>
      </c>
      <c r="E13" s="17">
        <v>163</v>
      </c>
      <c r="F13" s="17">
        <v>738</v>
      </c>
      <c r="G13" s="17">
        <v>845</v>
      </c>
      <c r="H13" s="17">
        <v>599</v>
      </c>
      <c r="I13" s="17">
        <v>66</v>
      </c>
      <c r="J13" s="17">
        <v>3077</v>
      </c>
      <c r="K13" s="17">
        <v>3254</v>
      </c>
      <c r="L13" s="17">
        <v>4467</v>
      </c>
      <c r="M13" s="17">
        <v>2915</v>
      </c>
      <c r="N13" s="17">
        <v>126</v>
      </c>
      <c r="O13" s="17">
        <v>101</v>
      </c>
      <c r="P13" s="17">
        <v>57</v>
      </c>
      <c r="Q13" s="17">
        <v>50</v>
      </c>
      <c r="R13" s="17">
        <v>179</v>
      </c>
      <c r="S13" s="17">
        <v>154</v>
      </c>
    </row>
    <row r="14" spans="1:19" s="2" customFormat="1" ht="19.5" customHeight="1">
      <c r="A14" s="331" t="s">
        <v>768</v>
      </c>
      <c r="B14" s="17">
        <v>179</v>
      </c>
      <c r="C14" s="17">
        <v>97</v>
      </c>
      <c r="D14" s="17">
        <v>243</v>
      </c>
      <c r="E14" s="17">
        <v>158</v>
      </c>
      <c r="F14" s="17">
        <v>828</v>
      </c>
      <c r="G14" s="17">
        <v>929</v>
      </c>
      <c r="H14" s="17">
        <v>703</v>
      </c>
      <c r="I14" s="17">
        <v>80</v>
      </c>
      <c r="J14" s="17">
        <v>3158</v>
      </c>
      <c r="K14" s="17">
        <v>3428</v>
      </c>
      <c r="L14" s="17">
        <v>4446</v>
      </c>
      <c r="M14" s="17">
        <v>2935</v>
      </c>
      <c r="N14" s="17">
        <v>148</v>
      </c>
      <c r="O14" s="17">
        <v>120</v>
      </c>
      <c r="P14" s="17">
        <v>67</v>
      </c>
      <c r="Q14" s="17">
        <v>56</v>
      </c>
      <c r="R14" s="17">
        <v>168</v>
      </c>
      <c r="S14" s="17">
        <v>130</v>
      </c>
    </row>
    <row r="15" spans="1:19" s="2" customFormat="1" ht="19.5" customHeight="1">
      <c r="A15" s="331" t="s">
        <v>769</v>
      </c>
      <c r="B15" s="17">
        <v>190</v>
      </c>
      <c r="C15" s="17">
        <v>100</v>
      </c>
      <c r="D15" s="17">
        <v>245</v>
      </c>
      <c r="E15" s="17">
        <v>155</v>
      </c>
      <c r="F15" s="17">
        <v>873</v>
      </c>
      <c r="G15" s="17">
        <v>1018</v>
      </c>
      <c r="H15" s="17">
        <v>795</v>
      </c>
      <c r="I15" s="17">
        <v>90</v>
      </c>
      <c r="J15" s="17">
        <v>3317</v>
      </c>
      <c r="K15" s="17">
        <v>3618</v>
      </c>
      <c r="L15" s="17">
        <v>4782</v>
      </c>
      <c r="M15" s="17">
        <v>3143</v>
      </c>
      <c r="N15" s="17">
        <v>153</v>
      </c>
      <c r="O15" s="17">
        <v>136</v>
      </c>
      <c r="P15" s="17">
        <v>73</v>
      </c>
      <c r="Q15" s="17">
        <v>58</v>
      </c>
      <c r="R15" s="17">
        <v>164</v>
      </c>
      <c r="S15" s="17">
        <v>128</v>
      </c>
    </row>
    <row r="16" spans="1:19" s="2" customFormat="1" ht="19.5" customHeight="1">
      <c r="A16" s="331" t="s">
        <v>770</v>
      </c>
      <c r="B16" s="17">
        <v>191</v>
      </c>
      <c r="C16" s="17">
        <v>107</v>
      </c>
      <c r="D16" s="17">
        <v>250</v>
      </c>
      <c r="E16" s="17">
        <v>160</v>
      </c>
      <c r="F16" s="17">
        <v>939</v>
      </c>
      <c r="G16" s="17">
        <v>1137</v>
      </c>
      <c r="H16" s="17">
        <v>864</v>
      </c>
      <c r="I16" s="17">
        <v>97</v>
      </c>
      <c r="J16" s="17">
        <v>3464</v>
      </c>
      <c r="K16" s="17">
        <v>3779</v>
      </c>
      <c r="L16" s="17">
        <v>5087</v>
      </c>
      <c r="M16" s="17">
        <v>3366</v>
      </c>
      <c r="N16" s="17">
        <v>165</v>
      </c>
      <c r="O16" s="17">
        <v>149</v>
      </c>
      <c r="P16" s="17">
        <v>77</v>
      </c>
      <c r="Q16" s="17">
        <v>68</v>
      </c>
      <c r="R16" s="17">
        <v>163</v>
      </c>
      <c r="S16" s="17">
        <v>133</v>
      </c>
    </row>
    <row r="17" spans="1:19" s="2" customFormat="1" ht="19.5" customHeight="1">
      <c r="A17" s="331" t="s">
        <v>771</v>
      </c>
      <c r="B17" s="17">
        <v>197</v>
      </c>
      <c r="C17" s="17">
        <v>101</v>
      </c>
      <c r="D17" s="17">
        <v>209</v>
      </c>
      <c r="E17" s="17">
        <v>146</v>
      </c>
      <c r="F17" s="17">
        <v>933</v>
      </c>
      <c r="G17" s="17">
        <v>1179</v>
      </c>
      <c r="H17" s="17">
        <v>938</v>
      </c>
      <c r="I17" s="17">
        <v>112</v>
      </c>
      <c r="J17" s="17">
        <v>3574</v>
      </c>
      <c r="K17" s="17">
        <v>3875</v>
      </c>
      <c r="L17" s="17">
        <v>4912</v>
      </c>
      <c r="M17" s="17">
        <v>3383</v>
      </c>
      <c r="N17" s="17">
        <v>176</v>
      </c>
      <c r="O17" s="17">
        <v>149</v>
      </c>
      <c r="P17" s="17">
        <v>78</v>
      </c>
      <c r="Q17" s="17">
        <v>78</v>
      </c>
      <c r="R17" s="17">
        <v>165</v>
      </c>
      <c r="S17" s="17">
        <v>121</v>
      </c>
    </row>
    <row r="18" spans="1:20" s="2" customFormat="1" ht="19.5" customHeight="1">
      <c r="A18" s="331" t="s">
        <v>772</v>
      </c>
      <c r="B18" s="17">
        <f aca="true" t="shared" si="0" ref="B18:S18">SUM(B19:B31)</f>
        <v>188</v>
      </c>
      <c r="C18" s="17">
        <f t="shared" si="0"/>
        <v>104</v>
      </c>
      <c r="D18" s="17">
        <f t="shared" si="0"/>
        <v>147</v>
      </c>
      <c r="E18" s="17">
        <f t="shared" si="0"/>
        <v>94</v>
      </c>
      <c r="F18" s="17">
        <f t="shared" si="0"/>
        <v>376</v>
      </c>
      <c r="G18" s="17">
        <f t="shared" si="0"/>
        <v>578</v>
      </c>
      <c r="H18" s="17">
        <f t="shared" si="0"/>
        <v>521</v>
      </c>
      <c r="I18" s="17">
        <f t="shared" si="0"/>
        <v>80</v>
      </c>
      <c r="J18" s="17">
        <f t="shared" si="0"/>
        <v>1713</v>
      </c>
      <c r="K18" s="17">
        <f t="shared" si="0"/>
        <v>1975</v>
      </c>
      <c r="L18" s="17">
        <f t="shared" si="0"/>
        <v>3327</v>
      </c>
      <c r="M18" s="17">
        <f t="shared" si="0"/>
        <v>2356</v>
      </c>
      <c r="N18" s="17">
        <f t="shared" si="0"/>
        <v>74</v>
      </c>
      <c r="O18" s="17">
        <f t="shared" si="0"/>
        <v>50</v>
      </c>
      <c r="P18" s="17">
        <f t="shared" si="0"/>
        <v>104</v>
      </c>
      <c r="Q18" s="17">
        <f t="shared" si="0"/>
        <v>101</v>
      </c>
      <c r="R18" s="17">
        <f t="shared" si="0"/>
        <v>190</v>
      </c>
      <c r="S18" s="17">
        <f t="shared" si="0"/>
        <v>145</v>
      </c>
      <c r="T18" s="14"/>
    </row>
    <row r="19" spans="1:20" s="2" customFormat="1" ht="19.5" customHeight="1">
      <c r="A19" s="332" t="s">
        <v>773</v>
      </c>
      <c r="B19" s="17">
        <v>30</v>
      </c>
      <c r="C19" s="17">
        <v>18</v>
      </c>
      <c r="D19" s="17">
        <v>30</v>
      </c>
      <c r="E19" s="17">
        <v>13</v>
      </c>
      <c r="F19" s="17">
        <v>82</v>
      </c>
      <c r="G19" s="17">
        <v>113</v>
      </c>
      <c r="H19" s="17">
        <v>134</v>
      </c>
      <c r="I19" s="17">
        <v>23</v>
      </c>
      <c r="J19" s="17">
        <v>293</v>
      </c>
      <c r="K19" s="17">
        <v>336</v>
      </c>
      <c r="L19" s="100">
        <v>548</v>
      </c>
      <c r="M19" s="100">
        <v>418</v>
      </c>
      <c r="N19" s="100">
        <v>9</v>
      </c>
      <c r="O19" s="100">
        <v>7</v>
      </c>
      <c r="P19" s="100">
        <v>15</v>
      </c>
      <c r="Q19" s="100">
        <v>28</v>
      </c>
      <c r="R19" s="17">
        <v>22</v>
      </c>
      <c r="S19" s="17">
        <v>30</v>
      </c>
      <c r="T19" s="14"/>
    </row>
    <row r="20" spans="1:20" s="2" customFormat="1" ht="19.5" customHeight="1">
      <c r="A20" s="332" t="s">
        <v>774</v>
      </c>
      <c r="B20" s="17">
        <v>27</v>
      </c>
      <c r="C20" s="17">
        <v>22</v>
      </c>
      <c r="D20" s="17">
        <v>21</v>
      </c>
      <c r="E20" s="17">
        <v>9</v>
      </c>
      <c r="F20" s="17">
        <v>64</v>
      </c>
      <c r="G20" s="17">
        <v>101</v>
      </c>
      <c r="H20" s="17">
        <v>104</v>
      </c>
      <c r="I20" s="17">
        <v>20</v>
      </c>
      <c r="J20" s="17">
        <v>319</v>
      </c>
      <c r="K20" s="17">
        <v>407</v>
      </c>
      <c r="L20" s="17">
        <v>601</v>
      </c>
      <c r="M20" s="17">
        <v>454</v>
      </c>
      <c r="N20" s="17">
        <v>14</v>
      </c>
      <c r="O20" s="17">
        <v>6</v>
      </c>
      <c r="P20" s="17">
        <v>18</v>
      </c>
      <c r="Q20" s="17">
        <v>23</v>
      </c>
      <c r="R20" s="17">
        <v>33</v>
      </c>
      <c r="S20" s="17">
        <v>21</v>
      </c>
      <c r="T20" s="14"/>
    </row>
    <row r="21" spans="1:20" s="2" customFormat="1" ht="19.5" customHeight="1">
      <c r="A21" s="332" t="s">
        <v>775</v>
      </c>
      <c r="B21" s="17">
        <v>30</v>
      </c>
      <c r="C21" s="17">
        <v>11</v>
      </c>
      <c r="D21" s="17">
        <v>17</v>
      </c>
      <c r="E21" s="17">
        <v>10</v>
      </c>
      <c r="F21" s="17">
        <v>30</v>
      </c>
      <c r="G21" s="17">
        <v>53</v>
      </c>
      <c r="H21" s="17">
        <v>50</v>
      </c>
      <c r="I21" s="17">
        <v>6</v>
      </c>
      <c r="J21" s="17">
        <v>181</v>
      </c>
      <c r="K21" s="17">
        <v>216</v>
      </c>
      <c r="L21" s="17">
        <v>347</v>
      </c>
      <c r="M21" s="17">
        <v>226</v>
      </c>
      <c r="N21" s="17">
        <v>10</v>
      </c>
      <c r="O21" s="17">
        <v>6</v>
      </c>
      <c r="P21" s="17">
        <v>9</v>
      </c>
      <c r="Q21" s="17">
        <v>12</v>
      </c>
      <c r="R21" s="17">
        <v>23</v>
      </c>
      <c r="S21" s="17">
        <v>10</v>
      </c>
      <c r="T21" s="14"/>
    </row>
    <row r="22" spans="1:20" s="2" customFormat="1" ht="19.5" customHeight="1">
      <c r="A22" s="332" t="s">
        <v>776</v>
      </c>
      <c r="B22" s="17">
        <v>19</v>
      </c>
      <c r="C22" s="17">
        <v>6</v>
      </c>
      <c r="D22" s="17">
        <v>13</v>
      </c>
      <c r="E22" s="17">
        <v>9</v>
      </c>
      <c r="F22" s="17">
        <v>33</v>
      </c>
      <c r="G22" s="17">
        <v>48</v>
      </c>
      <c r="H22" s="17">
        <v>55</v>
      </c>
      <c r="I22" s="17">
        <v>7</v>
      </c>
      <c r="J22" s="17">
        <v>163</v>
      </c>
      <c r="K22" s="17">
        <v>237</v>
      </c>
      <c r="L22" s="17">
        <v>339</v>
      </c>
      <c r="M22" s="17">
        <v>226</v>
      </c>
      <c r="N22" s="17">
        <v>5</v>
      </c>
      <c r="O22" s="17">
        <v>5</v>
      </c>
      <c r="P22" s="17">
        <v>23</v>
      </c>
      <c r="Q22" s="17">
        <v>6</v>
      </c>
      <c r="R22" s="17">
        <v>21</v>
      </c>
      <c r="S22" s="17">
        <v>8</v>
      </c>
      <c r="T22" s="14"/>
    </row>
    <row r="23" spans="1:20" s="2" customFormat="1" ht="19.5" customHeight="1">
      <c r="A23" s="332" t="s">
        <v>777</v>
      </c>
      <c r="B23" s="17">
        <v>11</v>
      </c>
      <c r="C23" s="17">
        <v>10</v>
      </c>
      <c r="D23" s="17">
        <v>6</v>
      </c>
      <c r="E23" s="17">
        <v>9</v>
      </c>
      <c r="F23" s="17">
        <v>14</v>
      </c>
      <c r="G23" s="17">
        <v>31</v>
      </c>
      <c r="H23" s="17">
        <v>25</v>
      </c>
      <c r="I23" s="17">
        <v>4</v>
      </c>
      <c r="J23" s="17">
        <v>155</v>
      </c>
      <c r="K23" s="17">
        <v>130</v>
      </c>
      <c r="L23" s="17">
        <v>237</v>
      </c>
      <c r="M23" s="17">
        <v>142</v>
      </c>
      <c r="N23" s="17">
        <v>8</v>
      </c>
      <c r="O23" s="17">
        <v>4</v>
      </c>
      <c r="P23" s="17">
        <v>8</v>
      </c>
      <c r="Q23" s="17">
        <v>5</v>
      </c>
      <c r="R23" s="17">
        <v>19</v>
      </c>
      <c r="S23" s="17">
        <v>17</v>
      </c>
      <c r="T23" s="14"/>
    </row>
    <row r="24" spans="1:20" s="2" customFormat="1" ht="19.5" customHeight="1">
      <c r="A24" s="332" t="s">
        <v>778</v>
      </c>
      <c r="B24" s="17">
        <v>10</v>
      </c>
      <c r="C24" s="17">
        <v>7</v>
      </c>
      <c r="D24" s="17">
        <v>6</v>
      </c>
      <c r="E24" s="17">
        <v>5</v>
      </c>
      <c r="F24" s="17">
        <v>22</v>
      </c>
      <c r="G24" s="17">
        <v>50</v>
      </c>
      <c r="H24" s="17">
        <v>16</v>
      </c>
      <c r="I24" s="17">
        <v>2</v>
      </c>
      <c r="J24" s="17">
        <v>111</v>
      </c>
      <c r="K24" s="17">
        <v>104</v>
      </c>
      <c r="L24" s="17">
        <v>227</v>
      </c>
      <c r="M24" s="17">
        <v>161</v>
      </c>
      <c r="N24" s="17">
        <v>6</v>
      </c>
      <c r="O24" s="17">
        <v>4</v>
      </c>
      <c r="P24" s="17">
        <v>7</v>
      </c>
      <c r="Q24" s="17">
        <v>3</v>
      </c>
      <c r="R24" s="17">
        <v>8</v>
      </c>
      <c r="S24" s="17">
        <v>14</v>
      </c>
      <c r="T24" s="14"/>
    </row>
    <row r="25" spans="1:20" s="2" customFormat="1" ht="19.5" customHeight="1">
      <c r="A25" s="332" t="s">
        <v>779</v>
      </c>
      <c r="B25" s="17">
        <v>14</v>
      </c>
      <c r="C25" s="17">
        <v>11</v>
      </c>
      <c r="D25" s="17">
        <v>12</v>
      </c>
      <c r="E25" s="17">
        <v>10</v>
      </c>
      <c r="F25" s="17">
        <v>26</v>
      </c>
      <c r="G25" s="17">
        <v>29</v>
      </c>
      <c r="H25" s="17">
        <v>26</v>
      </c>
      <c r="I25" s="17">
        <v>5</v>
      </c>
      <c r="J25" s="17">
        <v>89</v>
      </c>
      <c r="K25" s="17">
        <v>89</v>
      </c>
      <c r="L25" s="17">
        <v>203</v>
      </c>
      <c r="M25" s="17">
        <v>147</v>
      </c>
      <c r="N25" s="17">
        <v>3</v>
      </c>
      <c r="O25" s="17">
        <v>4</v>
      </c>
      <c r="P25" s="17">
        <v>12</v>
      </c>
      <c r="Q25" s="17">
        <v>4</v>
      </c>
      <c r="R25" s="17">
        <v>13</v>
      </c>
      <c r="S25" s="17">
        <v>13</v>
      </c>
      <c r="T25" s="14"/>
    </row>
    <row r="26" spans="1:20" s="2" customFormat="1" ht="19.5" customHeight="1">
      <c r="A26" s="332" t="s">
        <v>780</v>
      </c>
      <c r="B26" s="17">
        <v>4</v>
      </c>
      <c r="C26" s="17">
        <v>5</v>
      </c>
      <c r="D26" s="17">
        <v>4</v>
      </c>
      <c r="E26" s="17">
        <v>6</v>
      </c>
      <c r="F26" s="17">
        <v>26</v>
      </c>
      <c r="G26" s="17">
        <v>32</v>
      </c>
      <c r="H26" s="17">
        <v>15</v>
      </c>
      <c r="I26" s="17">
        <v>3</v>
      </c>
      <c r="J26" s="17">
        <v>52</v>
      </c>
      <c r="K26" s="17">
        <v>64</v>
      </c>
      <c r="L26" s="17">
        <v>141</v>
      </c>
      <c r="M26" s="17">
        <v>104</v>
      </c>
      <c r="N26" s="17">
        <v>6</v>
      </c>
      <c r="O26" s="17">
        <v>3</v>
      </c>
      <c r="P26" s="17">
        <v>2</v>
      </c>
      <c r="Q26" s="17">
        <v>8</v>
      </c>
      <c r="R26" s="17">
        <v>8</v>
      </c>
      <c r="S26" s="17">
        <v>7</v>
      </c>
      <c r="T26" s="14"/>
    </row>
    <row r="27" spans="1:20" s="2" customFormat="1" ht="19.5" customHeight="1">
      <c r="A27" s="332" t="s">
        <v>781</v>
      </c>
      <c r="B27" s="17">
        <v>17</v>
      </c>
      <c r="C27" s="17">
        <v>3</v>
      </c>
      <c r="D27" s="17">
        <v>10</v>
      </c>
      <c r="E27" s="17">
        <v>11</v>
      </c>
      <c r="F27" s="17">
        <v>27</v>
      </c>
      <c r="G27" s="17">
        <v>36</v>
      </c>
      <c r="H27" s="17">
        <v>33</v>
      </c>
      <c r="I27" s="17">
        <v>5</v>
      </c>
      <c r="J27" s="17">
        <v>121</v>
      </c>
      <c r="K27" s="17">
        <v>141</v>
      </c>
      <c r="L27" s="17">
        <v>247</v>
      </c>
      <c r="M27" s="17">
        <v>179</v>
      </c>
      <c r="N27" s="17">
        <v>3</v>
      </c>
      <c r="O27" s="17">
        <v>3</v>
      </c>
      <c r="P27" s="17">
        <v>4</v>
      </c>
      <c r="Q27" s="17">
        <v>4</v>
      </c>
      <c r="R27" s="17">
        <v>16</v>
      </c>
      <c r="S27" s="17">
        <v>10</v>
      </c>
      <c r="T27" s="14"/>
    </row>
    <row r="28" spans="1:20" s="2" customFormat="1" ht="19.5" customHeight="1">
      <c r="A28" s="332" t="s">
        <v>782</v>
      </c>
      <c r="B28" s="17">
        <v>9</v>
      </c>
      <c r="C28" s="17">
        <v>4</v>
      </c>
      <c r="D28" s="17">
        <v>15</v>
      </c>
      <c r="E28" s="17">
        <v>5</v>
      </c>
      <c r="F28" s="17">
        <v>15</v>
      </c>
      <c r="G28" s="17">
        <v>31</v>
      </c>
      <c r="H28" s="17">
        <v>41</v>
      </c>
      <c r="I28" s="17">
        <v>3</v>
      </c>
      <c r="J28" s="17">
        <v>95</v>
      </c>
      <c r="K28" s="17">
        <v>131</v>
      </c>
      <c r="L28" s="17">
        <v>185</v>
      </c>
      <c r="M28" s="17">
        <v>135</v>
      </c>
      <c r="N28" s="17">
        <v>5</v>
      </c>
      <c r="O28" s="17">
        <v>6</v>
      </c>
      <c r="P28" s="17">
        <v>4</v>
      </c>
      <c r="Q28" s="17">
        <v>6</v>
      </c>
      <c r="R28" s="17">
        <v>11</v>
      </c>
      <c r="S28" s="17">
        <v>10</v>
      </c>
      <c r="T28" s="14"/>
    </row>
    <row r="29" spans="1:20" s="2" customFormat="1" ht="19.5" customHeight="1">
      <c r="A29" s="332" t="s">
        <v>783</v>
      </c>
      <c r="B29" s="17">
        <v>12</v>
      </c>
      <c r="C29" s="17">
        <v>4</v>
      </c>
      <c r="D29" s="17">
        <v>6</v>
      </c>
      <c r="E29" s="17">
        <v>3</v>
      </c>
      <c r="F29" s="17">
        <v>11</v>
      </c>
      <c r="G29" s="17">
        <v>28</v>
      </c>
      <c r="H29" s="17">
        <v>6</v>
      </c>
      <c r="I29" s="17" t="s">
        <v>287</v>
      </c>
      <c r="J29" s="17">
        <v>57</v>
      </c>
      <c r="K29" s="17">
        <v>55</v>
      </c>
      <c r="L29" s="17">
        <v>95</v>
      </c>
      <c r="M29" s="17">
        <v>69</v>
      </c>
      <c r="N29" s="17">
        <v>2</v>
      </c>
      <c r="O29" s="17" t="s">
        <v>287</v>
      </c>
      <c r="P29" s="17">
        <v>2</v>
      </c>
      <c r="Q29" s="17" t="s">
        <v>289</v>
      </c>
      <c r="R29" s="17">
        <v>7</v>
      </c>
      <c r="S29" s="17" t="s">
        <v>287</v>
      </c>
      <c r="T29" s="14"/>
    </row>
    <row r="30" spans="1:20" s="2" customFormat="1" ht="19.5" customHeight="1">
      <c r="A30" s="332" t="s">
        <v>784</v>
      </c>
      <c r="B30" s="17">
        <v>4</v>
      </c>
      <c r="C30" s="17">
        <v>3</v>
      </c>
      <c r="D30" s="17">
        <v>4</v>
      </c>
      <c r="E30" s="17">
        <v>2</v>
      </c>
      <c r="F30" s="17">
        <v>20</v>
      </c>
      <c r="G30" s="17">
        <v>19</v>
      </c>
      <c r="H30" s="17">
        <v>14</v>
      </c>
      <c r="I30" s="17">
        <v>2</v>
      </c>
      <c r="J30" s="17">
        <v>62</v>
      </c>
      <c r="K30" s="17">
        <v>51</v>
      </c>
      <c r="L30" s="17">
        <v>120</v>
      </c>
      <c r="M30" s="17">
        <v>78</v>
      </c>
      <c r="N30" s="17">
        <v>1</v>
      </c>
      <c r="O30" s="17">
        <v>2</v>
      </c>
      <c r="P30" s="17" t="s">
        <v>288</v>
      </c>
      <c r="Q30" s="17">
        <v>2</v>
      </c>
      <c r="R30" s="17">
        <v>7</v>
      </c>
      <c r="S30" s="17">
        <v>5</v>
      </c>
      <c r="T30" s="14"/>
    </row>
    <row r="31" spans="1:20" s="2" customFormat="1" ht="19.5" customHeight="1" thickBot="1">
      <c r="A31" s="333" t="s">
        <v>785</v>
      </c>
      <c r="B31" s="102">
        <v>1</v>
      </c>
      <c r="C31" s="102">
        <v>0</v>
      </c>
      <c r="D31" s="102">
        <v>3</v>
      </c>
      <c r="E31" s="102">
        <v>2</v>
      </c>
      <c r="F31" s="102">
        <v>6</v>
      </c>
      <c r="G31" s="102">
        <v>7</v>
      </c>
      <c r="H31" s="102">
        <v>2</v>
      </c>
      <c r="I31" s="102" t="s">
        <v>288</v>
      </c>
      <c r="J31" s="102">
        <v>15</v>
      </c>
      <c r="K31" s="102">
        <v>14</v>
      </c>
      <c r="L31" s="102">
        <v>37</v>
      </c>
      <c r="M31" s="102">
        <v>17</v>
      </c>
      <c r="N31" s="102">
        <v>2</v>
      </c>
      <c r="O31" s="102" t="s">
        <v>288</v>
      </c>
      <c r="P31" s="102" t="s">
        <v>288</v>
      </c>
      <c r="Q31" s="102" t="s">
        <v>288</v>
      </c>
      <c r="R31" s="102">
        <v>2</v>
      </c>
      <c r="S31" s="102" t="s">
        <v>288</v>
      </c>
      <c r="T31" s="14"/>
    </row>
    <row r="32" spans="1:19" s="2" customFormat="1" ht="15" customHeight="1">
      <c r="A32" s="334"/>
      <c r="B32" s="17"/>
      <c r="C32" s="17"/>
      <c r="D32" s="17"/>
      <c r="E32" s="17"/>
      <c r="F32" s="17"/>
      <c r="G32" s="17"/>
      <c r="H32" s="17"/>
      <c r="I32" s="17"/>
      <c r="J32" s="17"/>
      <c r="K32" s="17"/>
      <c r="L32" s="17"/>
      <c r="M32" s="17"/>
      <c r="N32" s="17"/>
      <c r="O32" s="17"/>
      <c r="P32" s="17"/>
      <c r="Q32" s="17"/>
      <c r="R32" s="17"/>
      <c r="S32" s="17"/>
    </row>
  </sheetData>
  <sheetProtection/>
  <mergeCells count="24">
    <mergeCell ref="B4:I4"/>
    <mergeCell ref="A2:I2"/>
    <mergeCell ref="J6:K6"/>
    <mergeCell ref="L6:M6"/>
    <mergeCell ref="N6:O6"/>
    <mergeCell ref="P6:Q6"/>
    <mergeCell ref="J2:S2"/>
    <mergeCell ref="A4:A5"/>
    <mergeCell ref="A6:A8"/>
    <mergeCell ref="B5:C5"/>
    <mergeCell ref="R6:S6"/>
    <mergeCell ref="J4:S4"/>
    <mergeCell ref="N5:O5"/>
    <mergeCell ref="P5:Q5"/>
    <mergeCell ref="R5:S5"/>
    <mergeCell ref="L5:M5"/>
    <mergeCell ref="J5:K5"/>
    <mergeCell ref="D5:E5"/>
    <mergeCell ref="F5:G5"/>
    <mergeCell ref="H5:I5"/>
    <mergeCell ref="B6:C6"/>
    <mergeCell ref="D6:E6"/>
    <mergeCell ref="F6:G6"/>
    <mergeCell ref="H6:I6"/>
  </mergeCells>
  <printOptions horizontalCentered="1"/>
  <pageMargins left="1.1811023622047245" right="1.1811023622047245" top="1.5748031496062993" bottom="1.5748031496062993" header="0.5118110236220472" footer="0.9055118110236221"/>
  <pageSetup firstPageNumber="352" useFirstPageNumber="1" horizontalDpi="600" verticalDpi="600" orientation="portrait" paperSize="9" r:id="rId1"/>
  <headerFooter alignWithMargins="0">
    <oddFooter>&amp;C&amp;"華康中圓體,標準"&amp;11‧&amp;"Times New Roman,標準"&amp;P&amp;"華康中圓體,標準"‧</oddFooter>
  </headerFooter>
</worksheet>
</file>

<file path=xl/worksheets/sheet9.xml><?xml version="1.0" encoding="utf-8"?>
<worksheet xmlns="http://schemas.openxmlformats.org/spreadsheetml/2006/main" xmlns:r="http://schemas.openxmlformats.org/officeDocument/2006/relationships">
  <dimension ref="A1:AE32"/>
  <sheetViews>
    <sheetView showGridLines="0" zoomScale="120" zoomScaleNormal="120" zoomScalePageLayoutView="0" workbookViewId="0" topLeftCell="A1">
      <selection activeCell="A1" sqref="A1"/>
    </sheetView>
  </sheetViews>
  <sheetFormatPr defaultColWidth="9.00390625" defaultRowHeight="16.5"/>
  <cols>
    <col min="1" max="1" width="17.625" style="50" customWidth="1"/>
    <col min="2" max="2" width="5.625" style="50" customWidth="1"/>
    <col min="3" max="4" width="4.625" style="50" customWidth="1"/>
    <col min="5" max="8" width="5.125" style="50" customWidth="1"/>
    <col min="9" max="9" width="4.625" style="50" customWidth="1"/>
    <col min="10" max="10" width="5.125" style="50" customWidth="1"/>
    <col min="11" max="14" width="6.125" style="50" customWidth="1"/>
    <col min="15" max="16" width="5.625" style="50" customWidth="1"/>
    <col min="17" max="18" width="6.125" style="50" customWidth="1"/>
    <col min="19" max="24" width="5.125" style="50" customWidth="1"/>
    <col min="25" max="25" width="8.625" style="50" customWidth="1"/>
    <col min="26" max="26" width="9.00390625" style="50" customWidth="1"/>
    <col min="27" max="27" width="0" style="50" hidden="1" customWidth="1"/>
    <col min="28" max="16384" width="9.00390625" style="50" customWidth="1"/>
  </cols>
  <sheetData>
    <row r="1" spans="1:25" s="2" customFormat="1" ht="18" customHeight="1">
      <c r="A1" s="281" t="s">
        <v>526</v>
      </c>
      <c r="B1" s="281"/>
      <c r="C1" s="281"/>
      <c r="D1" s="281"/>
      <c r="E1" s="281"/>
      <c r="P1" s="8"/>
      <c r="Q1" s="8"/>
      <c r="R1" s="8"/>
      <c r="S1" s="8"/>
      <c r="T1" s="8"/>
      <c r="U1" s="8"/>
      <c r="V1" s="8"/>
      <c r="W1" s="8"/>
      <c r="X1" s="8"/>
      <c r="Y1" s="3" t="s">
        <v>44</v>
      </c>
    </row>
    <row r="2" spans="1:31" s="4" customFormat="1" ht="24.75" customHeight="1">
      <c r="A2" s="478" t="s">
        <v>815</v>
      </c>
      <c r="B2" s="478"/>
      <c r="C2" s="478"/>
      <c r="D2" s="478"/>
      <c r="E2" s="478"/>
      <c r="F2" s="478"/>
      <c r="G2" s="478"/>
      <c r="H2" s="478"/>
      <c r="I2" s="478"/>
      <c r="J2" s="478"/>
      <c r="K2" s="478"/>
      <c r="L2" s="478"/>
      <c r="M2" s="478" t="s">
        <v>379</v>
      </c>
      <c r="N2" s="478"/>
      <c r="O2" s="478"/>
      <c r="P2" s="478"/>
      <c r="Q2" s="478"/>
      <c r="R2" s="478"/>
      <c r="S2" s="478"/>
      <c r="T2" s="478"/>
      <c r="U2" s="478"/>
      <c r="V2" s="478"/>
      <c r="W2" s="478"/>
      <c r="X2" s="478"/>
      <c r="Y2" s="478"/>
      <c r="Z2" s="203"/>
      <c r="AA2" s="203"/>
      <c r="AB2" s="203"/>
      <c r="AC2" s="203"/>
      <c r="AD2" s="203"/>
      <c r="AE2" s="203"/>
    </row>
    <row r="3" spans="1:25" s="2" customFormat="1" ht="15" customHeight="1" thickBot="1">
      <c r="A3" s="14"/>
      <c r="B3" s="14"/>
      <c r="C3" s="14"/>
      <c r="D3" s="14"/>
      <c r="E3" s="14"/>
      <c r="F3" s="14"/>
      <c r="G3" s="14"/>
      <c r="H3" s="14"/>
      <c r="I3" s="14"/>
      <c r="J3" s="14"/>
      <c r="K3" s="14"/>
      <c r="L3" s="327" t="s">
        <v>806</v>
      </c>
      <c r="M3" s="14"/>
      <c r="N3" s="14"/>
      <c r="O3" s="200"/>
      <c r="P3" s="200"/>
      <c r="Q3" s="200"/>
      <c r="R3" s="200"/>
      <c r="S3" s="200"/>
      <c r="T3" s="200"/>
      <c r="U3" s="200"/>
      <c r="V3" s="200"/>
      <c r="W3" s="200"/>
      <c r="X3" s="200"/>
      <c r="Y3" s="201" t="s">
        <v>186</v>
      </c>
    </row>
    <row r="4" spans="1:25" s="2" customFormat="1" ht="21.75" customHeight="1">
      <c r="A4" s="536" t="s">
        <v>807</v>
      </c>
      <c r="B4" s="537" t="s">
        <v>808</v>
      </c>
      <c r="C4" s="538"/>
      <c r="D4" s="538"/>
      <c r="E4" s="538"/>
      <c r="F4" s="538"/>
      <c r="G4" s="538"/>
      <c r="H4" s="538"/>
      <c r="I4" s="538"/>
      <c r="J4" s="538"/>
      <c r="K4" s="538"/>
      <c r="L4" s="538"/>
      <c r="M4" s="538" t="s">
        <v>524</v>
      </c>
      <c r="N4" s="538"/>
      <c r="O4" s="538"/>
      <c r="P4" s="538"/>
      <c r="Q4" s="538"/>
      <c r="R4" s="538"/>
      <c r="S4" s="538"/>
      <c r="T4" s="538"/>
      <c r="U4" s="538"/>
      <c r="V4" s="538"/>
      <c r="W4" s="538"/>
      <c r="X4" s="544"/>
      <c r="Y4" s="541" t="s">
        <v>846</v>
      </c>
    </row>
    <row r="5" spans="1:26" s="2" customFormat="1" ht="45.75" customHeight="1">
      <c r="A5" s="530"/>
      <c r="B5" s="547" t="s">
        <v>809</v>
      </c>
      <c r="C5" s="548"/>
      <c r="D5" s="529"/>
      <c r="E5" s="549" t="s">
        <v>840</v>
      </c>
      <c r="F5" s="550"/>
      <c r="G5" s="550" t="s">
        <v>842</v>
      </c>
      <c r="H5" s="550"/>
      <c r="I5" s="549" t="s">
        <v>841</v>
      </c>
      <c r="J5" s="550"/>
      <c r="K5" s="550" t="s">
        <v>843</v>
      </c>
      <c r="L5" s="550"/>
      <c r="M5" s="554" t="s">
        <v>844</v>
      </c>
      <c r="N5" s="550"/>
      <c r="O5" s="549" t="s">
        <v>850</v>
      </c>
      <c r="P5" s="550"/>
      <c r="Q5" s="550" t="s">
        <v>845</v>
      </c>
      <c r="R5" s="550"/>
      <c r="S5" s="549" t="s">
        <v>847</v>
      </c>
      <c r="T5" s="550"/>
      <c r="U5" s="558" t="s">
        <v>848</v>
      </c>
      <c r="V5" s="554"/>
      <c r="W5" s="558" t="s">
        <v>849</v>
      </c>
      <c r="X5" s="559"/>
      <c r="Y5" s="551"/>
      <c r="Z5" s="200"/>
    </row>
    <row r="6" spans="1:25" s="2" customFormat="1" ht="75" customHeight="1">
      <c r="A6" s="278" t="s">
        <v>174</v>
      </c>
      <c r="B6" s="556" t="s">
        <v>190</v>
      </c>
      <c r="C6" s="557"/>
      <c r="D6" s="469"/>
      <c r="E6" s="555" t="s">
        <v>191</v>
      </c>
      <c r="F6" s="553"/>
      <c r="G6" s="555" t="s">
        <v>192</v>
      </c>
      <c r="H6" s="553"/>
      <c r="I6" s="555" t="s">
        <v>193</v>
      </c>
      <c r="J6" s="553"/>
      <c r="K6" s="555" t="s">
        <v>839</v>
      </c>
      <c r="L6" s="553"/>
      <c r="M6" s="552" t="s">
        <v>194</v>
      </c>
      <c r="N6" s="553"/>
      <c r="O6" s="555" t="s">
        <v>195</v>
      </c>
      <c r="P6" s="553"/>
      <c r="Q6" s="555" t="s">
        <v>196</v>
      </c>
      <c r="R6" s="553"/>
      <c r="S6" s="555" t="s">
        <v>197</v>
      </c>
      <c r="T6" s="553"/>
      <c r="U6" s="560" t="s">
        <v>198</v>
      </c>
      <c r="V6" s="560"/>
      <c r="W6" s="560" t="s">
        <v>199</v>
      </c>
      <c r="X6" s="560"/>
      <c r="Y6" s="488" t="s">
        <v>200</v>
      </c>
    </row>
    <row r="7" spans="1:25" s="2" customFormat="1" ht="16.5" customHeight="1">
      <c r="A7" s="332"/>
      <c r="B7" s="330" t="s">
        <v>810</v>
      </c>
      <c r="C7" s="328" t="s">
        <v>811</v>
      </c>
      <c r="D7" s="328" t="s">
        <v>812</v>
      </c>
      <c r="E7" s="328" t="s">
        <v>813</v>
      </c>
      <c r="F7" s="328" t="s">
        <v>814</v>
      </c>
      <c r="G7" s="328" t="s">
        <v>813</v>
      </c>
      <c r="H7" s="328" t="s">
        <v>814</v>
      </c>
      <c r="I7" s="328" t="s">
        <v>813</v>
      </c>
      <c r="J7" s="328" t="s">
        <v>814</v>
      </c>
      <c r="K7" s="328" t="s">
        <v>813</v>
      </c>
      <c r="L7" s="328" t="s">
        <v>814</v>
      </c>
      <c r="M7" s="329" t="s">
        <v>813</v>
      </c>
      <c r="N7" s="328" t="s">
        <v>814</v>
      </c>
      <c r="O7" s="328" t="s">
        <v>813</v>
      </c>
      <c r="P7" s="328" t="s">
        <v>814</v>
      </c>
      <c r="Q7" s="328" t="s">
        <v>813</v>
      </c>
      <c r="R7" s="328" t="s">
        <v>814</v>
      </c>
      <c r="S7" s="328" t="s">
        <v>813</v>
      </c>
      <c r="T7" s="328" t="s">
        <v>814</v>
      </c>
      <c r="U7" s="328" t="s">
        <v>813</v>
      </c>
      <c r="V7" s="328" t="s">
        <v>814</v>
      </c>
      <c r="W7" s="328" t="s">
        <v>813</v>
      </c>
      <c r="X7" s="328" t="s">
        <v>814</v>
      </c>
      <c r="Y7" s="488"/>
    </row>
    <row r="8" spans="1:26" s="238" customFormat="1" ht="16.5" customHeight="1" thickBot="1">
      <c r="A8" s="333"/>
      <c r="B8" s="276" t="s">
        <v>187</v>
      </c>
      <c r="C8" s="275" t="s">
        <v>188</v>
      </c>
      <c r="D8" s="275" t="s">
        <v>189</v>
      </c>
      <c r="E8" s="275" t="s">
        <v>171</v>
      </c>
      <c r="F8" s="275" t="s">
        <v>172</v>
      </c>
      <c r="G8" s="275" t="s">
        <v>171</v>
      </c>
      <c r="H8" s="275" t="s">
        <v>172</v>
      </c>
      <c r="I8" s="275" t="s">
        <v>171</v>
      </c>
      <c r="J8" s="275" t="s">
        <v>172</v>
      </c>
      <c r="K8" s="275" t="s">
        <v>171</v>
      </c>
      <c r="L8" s="275" t="s">
        <v>172</v>
      </c>
      <c r="M8" s="277" t="s">
        <v>171</v>
      </c>
      <c r="N8" s="275" t="s">
        <v>172</v>
      </c>
      <c r="O8" s="275" t="s">
        <v>171</v>
      </c>
      <c r="P8" s="275" t="s">
        <v>172</v>
      </c>
      <c r="Q8" s="275" t="s">
        <v>171</v>
      </c>
      <c r="R8" s="275" t="s">
        <v>172</v>
      </c>
      <c r="S8" s="275" t="s">
        <v>171</v>
      </c>
      <c r="T8" s="275" t="s">
        <v>172</v>
      </c>
      <c r="U8" s="275" t="s">
        <v>171</v>
      </c>
      <c r="V8" s="275" t="s">
        <v>172</v>
      </c>
      <c r="W8" s="275" t="s">
        <v>171</v>
      </c>
      <c r="X8" s="275" t="s">
        <v>172</v>
      </c>
      <c r="Y8" s="489"/>
      <c r="Z8" s="28"/>
    </row>
    <row r="9" spans="1:27" s="2" customFormat="1" ht="18" customHeight="1">
      <c r="A9" s="341" t="s">
        <v>816</v>
      </c>
      <c r="B9" s="205" t="s">
        <v>287</v>
      </c>
      <c r="C9" s="205" t="s">
        <v>287</v>
      </c>
      <c r="D9" s="205" t="s">
        <v>287</v>
      </c>
      <c r="E9" s="205" t="s">
        <v>287</v>
      </c>
      <c r="F9" s="205" t="s">
        <v>287</v>
      </c>
      <c r="G9" s="205" t="s">
        <v>287</v>
      </c>
      <c r="H9" s="205" t="s">
        <v>287</v>
      </c>
      <c r="I9" s="205" t="s">
        <v>287</v>
      </c>
      <c r="J9" s="205" t="s">
        <v>287</v>
      </c>
      <c r="K9" s="205" t="s">
        <v>287</v>
      </c>
      <c r="L9" s="205" t="s">
        <v>287</v>
      </c>
      <c r="M9" s="205" t="s">
        <v>287</v>
      </c>
      <c r="N9" s="205" t="s">
        <v>287</v>
      </c>
      <c r="O9" s="205" t="s">
        <v>287</v>
      </c>
      <c r="P9" s="205" t="s">
        <v>287</v>
      </c>
      <c r="Q9" s="205" t="s">
        <v>287</v>
      </c>
      <c r="R9" s="205" t="s">
        <v>287</v>
      </c>
      <c r="S9" s="205" t="s">
        <v>287</v>
      </c>
      <c r="T9" s="205" t="s">
        <v>287</v>
      </c>
      <c r="U9" s="205" t="s">
        <v>287</v>
      </c>
      <c r="V9" s="205" t="s">
        <v>287</v>
      </c>
      <c r="W9" s="205" t="s">
        <v>287</v>
      </c>
      <c r="X9" s="205" t="s">
        <v>287</v>
      </c>
      <c r="Y9" s="92">
        <f>('11-6、身心障礙人數'!B9)/AA9*100</f>
        <v>3.0123111942662524</v>
      </c>
      <c r="AA9" s="2">
        <v>1853029</v>
      </c>
    </row>
    <row r="10" spans="1:27" s="2" customFormat="1" ht="18" customHeight="1">
      <c r="A10" s="341" t="s">
        <v>817</v>
      </c>
      <c r="B10" s="205" t="s">
        <v>415</v>
      </c>
      <c r="C10" s="205" t="s">
        <v>415</v>
      </c>
      <c r="D10" s="205" t="s">
        <v>415</v>
      </c>
      <c r="E10" s="205" t="s">
        <v>415</v>
      </c>
      <c r="F10" s="205" t="s">
        <v>415</v>
      </c>
      <c r="G10" s="205" t="s">
        <v>415</v>
      </c>
      <c r="H10" s="205" t="s">
        <v>415</v>
      </c>
      <c r="I10" s="205" t="s">
        <v>415</v>
      </c>
      <c r="J10" s="205" t="s">
        <v>415</v>
      </c>
      <c r="K10" s="205" t="s">
        <v>415</v>
      </c>
      <c r="L10" s="205" t="s">
        <v>415</v>
      </c>
      <c r="M10" s="205" t="s">
        <v>415</v>
      </c>
      <c r="N10" s="205" t="s">
        <v>415</v>
      </c>
      <c r="O10" s="205" t="s">
        <v>415</v>
      </c>
      <c r="P10" s="205" t="s">
        <v>415</v>
      </c>
      <c r="Q10" s="205" t="s">
        <v>415</v>
      </c>
      <c r="R10" s="205" t="s">
        <v>415</v>
      </c>
      <c r="S10" s="205" t="s">
        <v>415</v>
      </c>
      <c r="T10" s="205" t="s">
        <v>415</v>
      </c>
      <c r="U10" s="205" t="s">
        <v>415</v>
      </c>
      <c r="V10" s="205" t="s">
        <v>415</v>
      </c>
      <c r="W10" s="205" t="s">
        <v>415</v>
      </c>
      <c r="X10" s="205" t="s">
        <v>415</v>
      </c>
      <c r="Y10" s="92">
        <f>('11-6、身心障礙人數'!B10)/AA10*100</f>
        <v>3.1980262891981983</v>
      </c>
      <c r="AA10" s="2">
        <v>1880316</v>
      </c>
    </row>
    <row r="11" spans="1:27" s="2" customFormat="1" ht="18" customHeight="1">
      <c r="A11" s="341" t="s">
        <v>818</v>
      </c>
      <c r="B11" s="205" t="s">
        <v>415</v>
      </c>
      <c r="C11" s="205" t="s">
        <v>415</v>
      </c>
      <c r="D11" s="205" t="s">
        <v>415</v>
      </c>
      <c r="E11" s="205" t="s">
        <v>415</v>
      </c>
      <c r="F11" s="205" t="s">
        <v>415</v>
      </c>
      <c r="G11" s="205" t="s">
        <v>415</v>
      </c>
      <c r="H11" s="205" t="s">
        <v>415</v>
      </c>
      <c r="I11" s="205" t="s">
        <v>415</v>
      </c>
      <c r="J11" s="205" t="s">
        <v>415</v>
      </c>
      <c r="K11" s="205" t="s">
        <v>415</v>
      </c>
      <c r="L11" s="205" t="s">
        <v>415</v>
      </c>
      <c r="M11" s="205" t="s">
        <v>415</v>
      </c>
      <c r="N11" s="205" t="s">
        <v>415</v>
      </c>
      <c r="O11" s="205" t="s">
        <v>415</v>
      </c>
      <c r="P11" s="205" t="s">
        <v>415</v>
      </c>
      <c r="Q11" s="205" t="s">
        <v>415</v>
      </c>
      <c r="R11" s="205" t="s">
        <v>415</v>
      </c>
      <c r="S11" s="205" t="s">
        <v>415</v>
      </c>
      <c r="T11" s="205" t="s">
        <v>415</v>
      </c>
      <c r="U11" s="205" t="s">
        <v>415</v>
      </c>
      <c r="V11" s="205" t="s">
        <v>415</v>
      </c>
      <c r="W11" s="205" t="s">
        <v>415</v>
      </c>
      <c r="X11" s="205" t="s">
        <v>415</v>
      </c>
      <c r="Y11" s="92">
        <f>('11-6、身心障礙人數'!B11)/AA11*100</f>
        <v>3.382289613486253</v>
      </c>
      <c r="AA11" s="2">
        <v>1911161</v>
      </c>
    </row>
    <row r="12" spans="1:27" s="2" customFormat="1" ht="18" customHeight="1">
      <c r="A12" s="341" t="s">
        <v>819</v>
      </c>
      <c r="B12" s="205" t="s">
        <v>415</v>
      </c>
      <c r="C12" s="205" t="s">
        <v>415</v>
      </c>
      <c r="D12" s="205" t="s">
        <v>415</v>
      </c>
      <c r="E12" s="205" t="s">
        <v>415</v>
      </c>
      <c r="F12" s="205" t="s">
        <v>415</v>
      </c>
      <c r="G12" s="205" t="s">
        <v>415</v>
      </c>
      <c r="H12" s="205" t="s">
        <v>415</v>
      </c>
      <c r="I12" s="205" t="s">
        <v>415</v>
      </c>
      <c r="J12" s="205" t="s">
        <v>415</v>
      </c>
      <c r="K12" s="205" t="s">
        <v>415</v>
      </c>
      <c r="L12" s="205" t="s">
        <v>415</v>
      </c>
      <c r="M12" s="205" t="s">
        <v>415</v>
      </c>
      <c r="N12" s="205" t="s">
        <v>415</v>
      </c>
      <c r="O12" s="205" t="s">
        <v>415</v>
      </c>
      <c r="P12" s="205" t="s">
        <v>415</v>
      </c>
      <c r="Q12" s="205" t="s">
        <v>415</v>
      </c>
      <c r="R12" s="205" t="s">
        <v>415</v>
      </c>
      <c r="S12" s="205" t="s">
        <v>415</v>
      </c>
      <c r="T12" s="205" t="s">
        <v>415</v>
      </c>
      <c r="U12" s="205" t="s">
        <v>415</v>
      </c>
      <c r="V12" s="205" t="s">
        <v>415</v>
      </c>
      <c r="W12" s="205" t="s">
        <v>415</v>
      </c>
      <c r="X12" s="205" t="s">
        <v>415</v>
      </c>
      <c r="Y12" s="92">
        <f>('11-6、身心障礙人數'!B12)/AA12*100</f>
        <v>3.5364409127179366</v>
      </c>
      <c r="AA12" s="2">
        <v>1934968</v>
      </c>
    </row>
    <row r="13" spans="1:27" s="2" customFormat="1" ht="18" customHeight="1">
      <c r="A13" s="341" t="s">
        <v>820</v>
      </c>
      <c r="B13" s="205" t="s">
        <v>415</v>
      </c>
      <c r="C13" s="205" t="s">
        <v>415</v>
      </c>
      <c r="D13" s="205" t="s">
        <v>415</v>
      </c>
      <c r="E13" s="205" t="s">
        <v>415</v>
      </c>
      <c r="F13" s="205" t="s">
        <v>415</v>
      </c>
      <c r="G13" s="205" t="s">
        <v>415</v>
      </c>
      <c r="H13" s="205" t="s">
        <v>415</v>
      </c>
      <c r="I13" s="205" t="s">
        <v>415</v>
      </c>
      <c r="J13" s="205" t="s">
        <v>415</v>
      </c>
      <c r="K13" s="205" t="s">
        <v>415</v>
      </c>
      <c r="L13" s="205" t="s">
        <v>415</v>
      </c>
      <c r="M13" s="205" t="s">
        <v>415</v>
      </c>
      <c r="N13" s="205" t="s">
        <v>415</v>
      </c>
      <c r="O13" s="205" t="s">
        <v>415</v>
      </c>
      <c r="P13" s="205" t="s">
        <v>415</v>
      </c>
      <c r="Q13" s="205" t="s">
        <v>415</v>
      </c>
      <c r="R13" s="205" t="s">
        <v>415</v>
      </c>
      <c r="S13" s="205" t="s">
        <v>415</v>
      </c>
      <c r="T13" s="205" t="s">
        <v>415</v>
      </c>
      <c r="U13" s="205" t="s">
        <v>415</v>
      </c>
      <c r="V13" s="205" t="s">
        <v>415</v>
      </c>
      <c r="W13" s="205" t="s">
        <v>415</v>
      </c>
      <c r="X13" s="205" t="s">
        <v>415</v>
      </c>
      <c r="Y13" s="92">
        <f>('11-6、身心障礙人數'!B13)/AA13*100</f>
        <v>3.6206415933947556</v>
      </c>
      <c r="AA13" s="2">
        <v>1958686</v>
      </c>
    </row>
    <row r="14" spans="1:27" s="2" customFormat="1" ht="18" customHeight="1">
      <c r="A14" s="341" t="s">
        <v>821</v>
      </c>
      <c r="B14" s="205" t="s">
        <v>415</v>
      </c>
      <c r="C14" s="205" t="s">
        <v>415</v>
      </c>
      <c r="D14" s="205" t="s">
        <v>415</v>
      </c>
      <c r="E14" s="205" t="s">
        <v>415</v>
      </c>
      <c r="F14" s="205" t="s">
        <v>415</v>
      </c>
      <c r="G14" s="205" t="s">
        <v>415</v>
      </c>
      <c r="H14" s="205" t="s">
        <v>415</v>
      </c>
      <c r="I14" s="205" t="s">
        <v>415</v>
      </c>
      <c r="J14" s="205" t="s">
        <v>415</v>
      </c>
      <c r="K14" s="205" t="s">
        <v>415</v>
      </c>
      <c r="L14" s="205" t="s">
        <v>415</v>
      </c>
      <c r="M14" s="205" t="s">
        <v>415</v>
      </c>
      <c r="N14" s="205" t="s">
        <v>415</v>
      </c>
      <c r="O14" s="205" t="s">
        <v>415</v>
      </c>
      <c r="P14" s="205" t="s">
        <v>415</v>
      </c>
      <c r="Q14" s="205" t="s">
        <v>415</v>
      </c>
      <c r="R14" s="205" t="s">
        <v>415</v>
      </c>
      <c r="S14" s="205" t="s">
        <v>415</v>
      </c>
      <c r="T14" s="205" t="s">
        <v>415</v>
      </c>
      <c r="U14" s="205" t="s">
        <v>415</v>
      </c>
      <c r="V14" s="205" t="s">
        <v>415</v>
      </c>
      <c r="W14" s="205" t="s">
        <v>415</v>
      </c>
      <c r="X14" s="205" t="s">
        <v>415</v>
      </c>
      <c r="Y14" s="92">
        <f>('11-6、身心障礙人數'!B14)/AA14*100</f>
        <v>3.556430167648584</v>
      </c>
      <c r="AA14" s="2">
        <v>1978782</v>
      </c>
    </row>
    <row r="15" spans="1:27" s="2" customFormat="1" ht="18" customHeight="1">
      <c r="A15" s="341" t="s">
        <v>822</v>
      </c>
      <c r="B15" s="205" t="s">
        <v>415</v>
      </c>
      <c r="C15" s="205" t="s">
        <v>415</v>
      </c>
      <c r="D15" s="205" t="s">
        <v>415</v>
      </c>
      <c r="E15" s="205" t="s">
        <v>415</v>
      </c>
      <c r="F15" s="205" t="s">
        <v>415</v>
      </c>
      <c r="G15" s="205" t="s">
        <v>415</v>
      </c>
      <c r="H15" s="205" t="s">
        <v>415</v>
      </c>
      <c r="I15" s="205" t="s">
        <v>415</v>
      </c>
      <c r="J15" s="205" t="s">
        <v>415</v>
      </c>
      <c r="K15" s="205" t="s">
        <v>415</v>
      </c>
      <c r="L15" s="205" t="s">
        <v>415</v>
      </c>
      <c r="M15" s="205" t="s">
        <v>415</v>
      </c>
      <c r="N15" s="205" t="s">
        <v>415</v>
      </c>
      <c r="O15" s="205" t="s">
        <v>415</v>
      </c>
      <c r="P15" s="205" t="s">
        <v>415</v>
      </c>
      <c r="Q15" s="205" t="s">
        <v>415</v>
      </c>
      <c r="R15" s="205" t="s">
        <v>415</v>
      </c>
      <c r="S15" s="205" t="s">
        <v>415</v>
      </c>
      <c r="T15" s="205" t="s">
        <v>415</v>
      </c>
      <c r="U15" s="205" t="s">
        <v>415</v>
      </c>
      <c r="V15" s="205" t="s">
        <v>415</v>
      </c>
      <c r="W15" s="205" t="s">
        <v>415</v>
      </c>
      <c r="X15" s="205" t="s">
        <v>415</v>
      </c>
      <c r="Y15" s="92">
        <f>('11-6、身心障礙人數'!B15)/AA15*100</f>
        <v>3.64979071556297</v>
      </c>
      <c r="AA15" s="2">
        <v>2002060</v>
      </c>
    </row>
    <row r="16" spans="1:27" s="2" customFormat="1" ht="18" customHeight="1">
      <c r="A16" s="341" t="s">
        <v>823</v>
      </c>
      <c r="B16" s="205" t="s">
        <v>415</v>
      </c>
      <c r="C16" s="205" t="s">
        <v>415</v>
      </c>
      <c r="D16" s="205" t="s">
        <v>415</v>
      </c>
      <c r="E16" s="205" t="s">
        <v>415</v>
      </c>
      <c r="F16" s="205" t="s">
        <v>415</v>
      </c>
      <c r="G16" s="205" t="s">
        <v>415</v>
      </c>
      <c r="H16" s="205" t="s">
        <v>415</v>
      </c>
      <c r="I16" s="205" t="s">
        <v>415</v>
      </c>
      <c r="J16" s="205" t="s">
        <v>415</v>
      </c>
      <c r="K16" s="205" t="s">
        <v>415</v>
      </c>
      <c r="L16" s="205" t="s">
        <v>415</v>
      </c>
      <c r="M16" s="205" t="s">
        <v>415</v>
      </c>
      <c r="N16" s="205" t="s">
        <v>415</v>
      </c>
      <c r="O16" s="205" t="s">
        <v>415</v>
      </c>
      <c r="P16" s="205" t="s">
        <v>415</v>
      </c>
      <c r="Q16" s="205" t="s">
        <v>415</v>
      </c>
      <c r="R16" s="205" t="s">
        <v>415</v>
      </c>
      <c r="S16" s="205" t="s">
        <v>415</v>
      </c>
      <c r="T16" s="205" t="s">
        <v>415</v>
      </c>
      <c r="U16" s="205" t="s">
        <v>415</v>
      </c>
      <c r="V16" s="205" t="s">
        <v>415</v>
      </c>
      <c r="W16" s="205" t="s">
        <v>415</v>
      </c>
      <c r="X16" s="205" t="s">
        <v>415</v>
      </c>
      <c r="Y16" s="92">
        <f>('11-6、身心障礙人數'!B16)/AA16*100</f>
        <v>3.7783644306252655</v>
      </c>
      <c r="AA16" s="2">
        <v>2013305</v>
      </c>
    </row>
    <row r="17" spans="1:27" s="2" customFormat="1" ht="18" customHeight="1">
      <c r="A17" s="341" t="s">
        <v>824</v>
      </c>
      <c r="B17" s="206" t="s">
        <v>51</v>
      </c>
      <c r="C17" s="206" t="s">
        <v>51</v>
      </c>
      <c r="D17" s="206" t="s">
        <v>51</v>
      </c>
      <c r="E17" s="17" t="s">
        <v>51</v>
      </c>
      <c r="F17" s="17" t="s">
        <v>51</v>
      </c>
      <c r="G17" s="17" t="s">
        <v>51</v>
      </c>
      <c r="H17" s="17" t="s">
        <v>51</v>
      </c>
      <c r="I17" s="17" t="s">
        <v>51</v>
      </c>
      <c r="J17" s="17" t="s">
        <v>51</v>
      </c>
      <c r="K17" s="17" t="s">
        <v>51</v>
      </c>
      <c r="L17" s="17" t="s">
        <v>51</v>
      </c>
      <c r="M17" s="17" t="s">
        <v>51</v>
      </c>
      <c r="N17" s="17" t="s">
        <v>51</v>
      </c>
      <c r="O17" s="17" t="s">
        <v>51</v>
      </c>
      <c r="P17" s="17" t="s">
        <v>51</v>
      </c>
      <c r="Q17" s="17" t="s">
        <v>51</v>
      </c>
      <c r="R17" s="17" t="s">
        <v>51</v>
      </c>
      <c r="S17" s="17" t="s">
        <v>51</v>
      </c>
      <c r="T17" s="17" t="s">
        <v>51</v>
      </c>
      <c r="U17" s="17" t="s">
        <v>51</v>
      </c>
      <c r="V17" s="17" t="s">
        <v>51</v>
      </c>
      <c r="W17" s="17" t="s">
        <v>51</v>
      </c>
      <c r="X17" s="17" t="s">
        <v>51</v>
      </c>
      <c r="Y17" s="92">
        <f>('11-6、身心障礙人數'!B17)/AA17*100</f>
        <v>3.6651772938205394</v>
      </c>
      <c r="AA17" s="2">
        <v>2030161</v>
      </c>
    </row>
    <row r="18" spans="1:27" s="2" customFormat="1" ht="18" customHeight="1">
      <c r="A18" s="341" t="s">
        <v>825</v>
      </c>
      <c r="B18" s="205">
        <f>SUM(B19:B31)</f>
        <v>19400</v>
      </c>
      <c r="C18" s="205">
        <f>SUM(C19:C31)</f>
        <v>11117</v>
      </c>
      <c r="D18" s="205">
        <f>SUM(D19:D31)</f>
        <v>8283</v>
      </c>
      <c r="E18" s="17">
        <f>SUM(E19:E31)</f>
        <v>4468</v>
      </c>
      <c r="F18" s="17">
        <f aca="true" t="shared" si="0" ref="F18:X18">SUM(F19:F31)</f>
        <v>3830</v>
      </c>
      <c r="G18" s="17">
        <f t="shared" si="0"/>
        <v>1472</v>
      </c>
      <c r="H18" s="17">
        <f t="shared" si="0"/>
        <v>1047</v>
      </c>
      <c r="I18" s="17">
        <f t="shared" si="0"/>
        <v>130</v>
      </c>
      <c r="J18" s="17">
        <f t="shared" si="0"/>
        <v>29</v>
      </c>
      <c r="K18" s="17">
        <f t="shared" si="0"/>
        <v>773</v>
      </c>
      <c r="L18" s="17">
        <f t="shared" si="0"/>
        <v>290</v>
      </c>
      <c r="M18" s="17">
        <f t="shared" si="0"/>
        <v>164</v>
      </c>
      <c r="N18" s="17">
        <f t="shared" si="0"/>
        <v>71</v>
      </c>
      <c r="O18" s="17">
        <f t="shared" si="0"/>
        <v>480</v>
      </c>
      <c r="P18" s="17">
        <f t="shared" si="0"/>
        <v>437</v>
      </c>
      <c r="Q18" s="17">
        <f t="shared" si="0"/>
        <v>2165</v>
      </c>
      <c r="R18" s="17">
        <f t="shared" si="0"/>
        <v>1545</v>
      </c>
      <c r="S18" s="17">
        <f t="shared" si="0"/>
        <v>24</v>
      </c>
      <c r="T18" s="17">
        <f t="shared" si="0"/>
        <v>12</v>
      </c>
      <c r="U18" s="17">
        <f t="shared" si="0"/>
        <v>1435</v>
      </c>
      <c r="V18" s="17">
        <f t="shared" si="0"/>
        <v>1011</v>
      </c>
      <c r="W18" s="17">
        <f t="shared" si="0"/>
        <v>6</v>
      </c>
      <c r="X18" s="17">
        <f t="shared" si="0"/>
        <v>11</v>
      </c>
      <c r="Y18" s="92">
        <f>('11-6、身心障礙人數'!B18)/AA18*100</f>
        <v>3.7267193177376186</v>
      </c>
      <c r="Z18" s="14"/>
      <c r="AA18" s="211">
        <v>2044023</v>
      </c>
    </row>
    <row r="19" spans="1:27" s="2" customFormat="1" ht="18" customHeight="1">
      <c r="A19" s="342" t="s">
        <v>826</v>
      </c>
      <c r="B19" s="206">
        <f>SUM(C19:D19)</f>
        <v>3466</v>
      </c>
      <c r="C19" s="206">
        <f>SUM(E19,G19,I19,K19,M19,O19,Q19,S19,U19,W19)</f>
        <v>2014</v>
      </c>
      <c r="D19" s="206">
        <f>SUM(F19,H19,J19,L19,N19,P19,R19,T19,V19,X19)</f>
        <v>1452</v>
      </c>
      <c r="E19" s="17">
        <v>803</v>
      </c>
      <c r="F19" s="17">
        <v>669</v>
      </c>
      <c r="G19" s="17">
        <v>280</v>
      </c>
      <c r="H19" s="17">
        <v>189</v>
      </c>
      <c r="I19" s="17">
        <v>26</v>
      </c>
      <c r="J19" s="17">
        <v>3</v>
      </c>
      <c r="K19" s="17">
        <v>178</v>
      </c>
      <c r="L19" s="17">
        <v>67</v>
      </c>
      <c r="M19" s="17">
        <v>30</v>
      </c>
      <c r="N19" s="17">
        <v>10</v>
      </c>
      <c r="O19" s="100">
        <v>102</v>
      </c>
      <c r="P19" s="100">
        <v>90</v>
      </c>
      <c r="Q19" s="100">
        <v>340</v>
      </c>
      <c r="R19" s="100">
        <v>252</v>
      </c>
      <c r="S19" s="100">
        <v>2</v>
      </c>
      <c r="T19" s="17" t="s">
        <v>290</v>
      </c>
      <c r="U19" s="100">
        <v>252</v>
      </c>
      <c r="V19" s="100">
        <v>171</v>
      </c>
      <c r="W19" s="100">
        <v>1</v>
      </c>
      <c r="X19" s="100">
        <v>1</v>
      </c>
      <c r="Y19" s="92">
        <f>('11-6、身心障礙人數'!B19)/AA19*100</f>
        <v>3.1621466777720544</v>
      </c>
      <c r="Z19" s="14"/>
      <c r="AA19" s="211">
        <v>415414</v>
      </c>
    </row>
    <row r="20" spans="1:27" s="2" customFormat="1" ht="18" customHeight="1">
      <c r="A20" s="342" t="s">
        <v>827</v>
      </c>
      <c r="B20" s="206">
        <f aca="true" t="shared" si="1" ref="B20:B31">SUM(C20:D20)</f>
        <v>3594</v>
      </c>
      <c r="C20" s="206">
        <f aca="true" t="shared" si="2" ref="C20:C31">SUM(E20,G20,I20,K20,M20,O20,Q20,S20,U20,W20)</f>
        <v>2034</v>
      </c>
      <c r="D20" s="206">
        <f aca="true" t="shared" si="3" ref="D20:D31">SUM(F20,H20,J20,L20,N20,P20,R20,T20,V20,X20)</f>
        <v>1560</v>
      </c>
      <c r="E20" s="17">
        <v>886</v>
      </c>
      <c r="F20" s="17">
        <v>726</v>
      </c>
      <c r="G20" s="17">
        <v>227</v>
      </c>
      <c r="H20" s="17">
        <v>191</v>
      </c>
      <c r="I20" s="17">
        <v>26</v>
      </c>
      <c r="J20" s="17">
        <v>2</v>
      </c>
      <c r="K20" s="17">
        <v>136</v>
      </c>
      <c r="L20" s="17">
        <v>43</v>
      </c>
      <c r="M20" s="17">
        <v>24</v>
      </c>
      <c r="N20" s="17">
        <v>19</v>
      </c>
      <c r="O20" s="17">
        <v>75</v>
      </c>
      <c r="P20" s="17">
        <v>96</v>
      </c>
      <c r="Q20" s="17">
        <v>410</v>
      </c>
      <c r="R20" s="17">
        <v>316</v>
      </c>
      <c r="S20" s="17">
        <v>4</v>
      </c>
      <c r="T20" s="17">
        <v>4</v>
      </c>
      <c r="U20" s="17">
        <v>245</v>
      </c>
      <c r="V20" s="17">
        <v>162</v>
      </c>
      <c r="W20" s="17">
        <v>1</v>
      </c>
      <c r="X20" s="17">
        <v>1</v>
      </c>
      <c r="Y20" s="92">
        <f>('11-6、身心障礙人數'!B20)/AA20*100</f>
        <v>3.6609503903219167</v>
      </c>
      <c r="Z20" s="14"/>
      <c r="AA20" s="211">
        <v>378918</v>
      </c>
    </row>
    <row r="21" spans="1:27" s="2" customFormat="1" ht="18" customHeight="1">
      <c r="A21" s="342" t="s">
        <v>828</v>
      </c>
      <c r="B21" s="206">
        <f t="shared" si="1"/>
        <v>1907</v>
      </c>
      <c r="C21" s="206">
        <f t="shared" si="2"/>
        <v>1112</v>
      </c>
      <c r="D21" s="206">
        <f t="shared" si="3"/>
        <v>795</v>
      </c>
      <c r="E21" s="17">
        <v>440</v>
      </c>
      <c r="F21" s="17">
        <v>382</v>
      </c>
      <c r="G21" s="17">
        <v>136</v>
      </c>
      <c r="H21" s="17">
        <v>95</v>
      </c>
      <c r="I21" s="17">
        <v>14</v>
      </c>
      <c r="J21" s="17">
        <v>7</v>
      </c>
      <c r="K21" s="17">
        <v>71</v>
      </c>
      <c r="L21" s="17">
        <v>24</v>
      </c>
      <c r="M21" s="17">
        <v>14</v>
      </c>
      <c r="N21" s="17">
        <v>6</v>
      </c>
      <c r="O21" s="17">
        <v>49</v>
      </c>
      <c r="P21" s="17">
        <v>37</v>
      </c>
      <c r="Q21" s="17">
        <v>246</v>
      </c>
      <c r="R21" s="17">
        <v>150</v>
      </c>
      <c r="S21" s="17">
        <v>3</v>
      </c>
      <c r="T21" s="17" t="s">
        <v>290</v>
      </c>
      <c r="U21" s="17">
        <v>139</v>
      </c>
      <c r="V21" s="17">
        <v>92</v>
      </c>
      <c r="W21" s="17" t="s">
        <v>290</v>
      </c>
      <c r="X21" s="17">
        <v>2</v>
      </c>
      <c r="Y21" s="92">
        <f>('11-6、身心障礙人數'!B21)/AA21*100</f>
        <v>3.7064400935845336</v>
      </c>
      <c r="Z21" s="14"/>
      <c r="AA21" s="211">
        <v>211146</v>
      </c>
    </row>
    <row r="22" spans="1:27" s="2" customFormat="1" ht="18" customHeight="1">
      <c r="A22" s="342" t="s">
        <v>829</v>
      </c>
      <c r="B22" s="206">
        <f t="shared" si="1"/>
        <v>1805</v>
      </c>
      <c r="C22" s="206">
        <f t="shared" si="2"/>
        <v>1037</v>
      </c>
      <c r="D22" s="206">
        <f t="shared" si="3"/>
        <v>768</v>
      </c>
      <c r="E22" s="17">
        <v>422</v>
      </c>
      <c r="F22" s="17">
        <v>354</v>
      </c>
      <c r="G22" s="17">
        <v>142</v>
      </c>
      <c r="H22" s="17">
        <v>94</v>
      </c>
      <c r="I22" s="17">
        <v>13</v>
      </c>
      <c r="J22" s="17">
        <v>6</v>
      </c>
      <c r="K22" s="17">
        <v>59</v>
      </c>
      <c r="L22" s="17">
        <v>23</v>
      </c>
      <c r="M22" s="17">
        <v>10</v>
      </c>
      <c r="N22" s="17">
        <v>9</v>
      </c>
      <c r="O22" s="17">
        <v>48</v>
      </c>
      <c r="P22" s="17">
        <v>35</v>
      </c>
      <c r="Q22" s="17">
        <v>213</v>
      </c>
      <c r="R22" s="17">
        <v>157</v>
      </c>
      <c r="S22" s="17">
        <v>2</v>
      </c>
      <c r="T22" s="17">
        <v>3</v>
      </c>
      <c r="U22" s="17">
        <v>127</v>
      </c>
      <c r="V22" s="17">
        <v>87</v>
      </c>
      <c r="W22" s="17">
        <v>1</v>
      </c>
      <c r="X22" s="17" t="s">
        <v>290</v>
      </c>
      <c r="Y22" s="92">
        <f>('11-6、身心障礙人數'!B22)/AA22*100</f>
        <v>4.075163507927488</v>
      </c>
      <c r="Z22" s="14"/>
      <c r="AA22" s="211">
        <v>179502</v>
      </c>
    </row>
    <row r="23" spans="1:27" s="2" customFormat="1" ht="18" customHeight="1">
      <c r="A23" s="342" t="s">
        <v>830</v>
      </c>
      <c r="B23" s="206">
        <f t="shared" si="1"/>
        <v>1429</v>
      </c>
      <c r="C23" s="206">
        <f t="shared" si="2"/>
        <v>802</v>
      </c>
      <c r="D23" s="206">
        <f t="shared" si="3"/>
        <v>627</v>
      </c>
      <c r="E23" s="17">
        <v>326</v>
      </c>
      <c r="F23" s="17">
        <v>291</v>
      </c>
      <c r="G23" s="17">
        <v>89</v>
      </c>
      <c r="H23" s="17">
        <v>64</v>
      </c>
      <c r="I23" s="17">
        <v>9</v>
      </c>
      <c r="J23" s="17">
        <v>2</v>
      </c>
      <c r="K23" s="17">
        <v>50</v>
      </c>
      <c r="L23" s="17">
        <v>28</v>
      </c>
      <c r="M23" s="17">
        <v>13</v>
      </c>
      <c r="N23" s="17">
        <v>8</v>
      </c>
      <c r="O23" s="17">
        <v>23</v>
      </c>
      <c r="P23" s="17">
        <v>35</v>
      </c>
      <c r="Q23" s="17">
        <v>188</v>
      </c>
      <c r="R23" s="17">
        <v>129</v>
      </c>
      <c r="S23" s="17" t="s">
        <v>372</v>
      </c>
      <c r="T23" s="17" t="s">
        <v>290</v>
      </c>
      <c r="U23" s="17">
        <v>103</v>
      </c>
      <c r="V23" s="17">
        <v>69</v>
      </c>
      <c r="W23" s="17">
        <v>1</v>
      </c>
      <c r="X23" s="17">
        <v>1</v>
      </c>
      <c r="Y23" s="92">
        <f>('11-6、身心障礙人數'!B23)/AA23*100</f>
        <v>3.7109801353416287</v>
      </c>
      <c r="Z23" s="14"/>
      <c r="AA23" s="211">
        <v>155754</v>
      </c>
    </row>
    <row r="24" spans="1:27" s="2" customFormat="1" ht="18" customHeight="1">
      <c r="A24" s="342" t="s">
        <v>831</v>
      </c>
      <c r="B24" s="206">
        <f t="shared" si="1"/>
        <v>1101</v>
      </c>
      <c r="C24" s="206">
        <f t="shared" si="2"/>
        <v>616</v>
      </c>
      <c r="D24" s="206">
        <f t="shared" si="3"/>
        <v>485</v>
      </c>
      <c r="E24" s="17">
        <v>237</v>
      </c>
      <c r="F24" s="17">
        <v>219</v>
      </c>
      <c r="G24" s="17">
        <v>105</v>
      </c>
      <c r="H24" s="17">
        <v>47</v>
      </c>
      <c r="I24" s="17">
        <v>3</v>
      </c>
      <c r="J24" s="17">
        <v>3</v>
      </c>
      <c r="K24" s="17">
        <v>39</v>
      </c>
      <c r="L24" s="17">
        <v>20</v>
      </c>
      <c r="M24" s="17">
        <v>12</v>
      </c>
      <c r="N24" s="17">
        <v>3</v>
      </c>
      <c r="O24" s="17">
        <v>34</v>
      </c>
      <c r="P24" s="17">
        <v>20</v>
      </c>
      <c r="Q24" s="17">
        <v>110</v>
      </c>
      <c r="R24" s="17">
        <v>93</v>
      </c>
      <c r="S24" s="17">
        <v>1</v>
      </c>
      <c r="T24" s="17" t="s">
        <v>290</v>
      </c>
      <c r="U24" s="17">
        <v>73</v>
      </c>
      <c r="V24" s="17">
        <v>79</v>
      </c>
      <c r="W24" s="17">
        <v>2</v>
      </c>
      <c r="X24" s="17">
        <v>1</v>
      </c>
      <c r="Y24" s="92">
        <f>('11-6、身心障礙人數'!B24)/AA24*100</f>
        <v>4.767238285795066</v>
      </c>
      <c r="Z24" s="14"/>
      <c r="AA24" s="211">
        <v>91961</v>
      </c>
    </row>
    <row r="25" spans="1:27" s="2" customFormat="1" ht="18" customHeight="1">
      <c r="A25" s="342" t="s">
        <v>832</v>
      </c>
      <c r="B25" s="206">
        <f t="shared" si="1"/>
        <v>1184</v>
      </c>
      <c r="C25" s="206">
        <f t="shared" si="2"/>
        <v>677</v>
      </c>
      <c r="D25" s="206">
        <f t="shared" si="3"/>
        <v>507</v>
      </c>
      <c r="E25" s="17">
        <v>249</v>
      </c>
      <c r="F25" s="17">
        <v>203</v>
      </c>
      <c r="G25" s="17">
        <v>96</v>
      </c>
      <c r="H25" s="17">
        <v>84</v>
      </c>
      <c r="I25" s="17">
        <v>10</v>
      </c>
      <c r="J25" s="17">
        <v>3</v>
      </c>
      <c r="K25" s="17">
        <v>58</v>
      </c>
      <c r="L25" s="17">
        <v>20</v>
      </c>
      <c r="M25" s="17">
        <v>14</v>
      </c>
      <c r="N25" s="17">
        <v>3</v>
      </c>
      <c r="O25" s="17">
        <v>35</v>
      </c>
      <c r="P25" s="17">
        <v>25</v>
      </c>
      <c r="Q25" s="17">
        <v>105</v>
      </c>
      <c r="R25" s="17">
        <v>83</v>
      </c>
      <c r="S25" s="17">
        <v>1</v>
      </c>
      <c r="T25" s="17" t="s">
        <v>290</v>
      </c>
      <c r="U25" s="17">
        <v>109</v>
      </c>
      <c r="V25" s="17">
        <v>85</v>
      </c>
      <c r="W25" s="17" t="s">
        <v>290</v>
      </c>
      <c r="X25" s="17">
        <v>1</v>
      </c>
      <c r="Y25" s="92">
        <f>('11-6、身心障礙人數'!B25)/AA25*100</f>
        <v>3.033659877746043</v>
      </c>
      <c r="Z25" s="14"/>
      <c r="AA25" s="211">
        <v>149852</v>
      </c>
    </row>
    <row r="26" spans="1:27" s="2" customFormat="1" ht="18" customHeight="1">
      <c r="A26" s="342" t="s">
        <v>833</v>
      </c>
      <c r="B26" s="206">
        <f t="shared" si="1"/>
        <v>826</v>
      </c>
      <c r="C26" s="206">
        <f t="shared" si="2"/>
        <v>476</v>
      </c>
      <c r="D26" s="206">
        <f t="shared" si="3"/>
        <v>350</v>
      </c>
      <c r="E26" s="17">
        <v>176</v>
      </c>
      <c r="F26" s="17">
        <v>162</v>
      </c>
      <c r="G26" s="17">
        <v>63</v>
      </c>
      <c r="H26" s="17">
        <v>47</v>
      </c>
      <c r="I26" s="17">
        <v>5</v>
      </c>
      <c r="J26" s="17" t="s">
        <v>290</v>
      </c>
      <c r="K26" s="17">
        <v>31</v>
      </c>
      <c r="L26" s="17">
        <v>6</v>
      </c>
      <c r="M26" s="17">
        <v>7</v>
      </c>
      <c r="N26" s="17">
        <v>1</v>
      </c>
      <c r="O26" s="17">
        <v>18</v>
      </c>
      <c r="P26" s="17">
        <v>18</v>
      </c>
      <c r="Q26" s="17">
        <v>106</v>
      </c>
      <c r="R26" s="17">
        <v>68</v>
      </c>
      <c r="S26" s="17">
        <v>3</v>
      </c>
      <c r="T26" s="17">
        <v>1</v>
      </c>
      <c r="U26" s="17">
        <v>67</v>
      </c>
      <c r="V26" s="17">
        <v>46</v>
      </c>
      <c r="W26" s="17" t="s">
        <v>290</v>
      </c>
      <c r="X26" s="17">
        <v>1</v>
      </c>
      <c r="Y26" s="92">
        <f>('11-6、身心障礙人數'!B26)/AA26*100</f>
        <v>3.904960160792477</v>
      </c>
      <c r="Z26" s="14"/>
      <c r="AA26" s="211">
        <v>83586</v>
      </c>
    </row>
    <row r="27" spans="1:27" s="2" customFormat="1" ht="18" customHeight="1">
      <c r="A27" s="342" t="s">
        <v>834</v>
      </c>
      <c r="B27" s="206">
        <f t="shared" si="1"/>
        <v>1372</v>
      </c>
      <c r="C27" s="206">
        <f t="shared" si="2"/>
        <v>811</v>
      </c>
      <c r="D27" s="206">
        <f t="shared" si="3"/>
        <v>561</v>
      </c>
      <c r="E27" s="17">
        <v>316</v>
      </c>
      <c r="F27" s="17">
        <v>275</v>
      </c>
      <c r="G27" s="17">
        <v>105</v>
      </c>
      <c r="H27" s="17">
        <v>80</v>
      </c>
      <c r="I27" s="17">
        <v>11</v>
      </c>
      <c r="J27" s="17">
        <v>3</v>
      </c>
      <c r="K27" s="17">
        <v>55</v>
      </c>
      <c r="L27" s="17">
        <v>18</v>
      </c>
      <c r="M27" s="17">
        <v>15</v>
      </c>
      <c r="N27" s="17">
        <v>5</v>
      </c>
      <c r="O27" s="17">
        <v>33</v>
      </c>
      <c r="P27" s="17">
        <v>22</v>
      </c>
      <c r="Q27" s="17">
        <v>152</v>
      </c>
      <c r="R27" s="17">
        <v>98</v>
      </c>
      <c r="S27" s="17">
        <v>4</v>
      </c>
      <c r="T27" s="17" t="s">
        <v>290</v>
      </c>
      <c r="U27" s="17">
        <v>120</v>
      </c>
      <c r="V27" s="17">
        <v>60</v>
      </c>
      <c r="W27" s="17" t="s">
        <v>290</v>
      </c>
      <c r="X27" s="17" t="s">
        <v>290</v>
      </c>
      <c r="Y27" s="92">
        <f>('11-6、身心障礙人數'!B27)/AA27*100</f>
        <v>3.8524222647659583</v>
      </c>
      <c r="Z27" s="14"/>
      <c r="AA27" s="211">
        <v>140509</v>
      </c>
    </row>
    <row r="28" spans="1:27" s="2" customFormat="1" ht="18" customHeight="1">
      <c r="A28" s="342" t="s">
        <v>835</v>
      </c>
      <c r="B28" s="206">
        <f t="shared" si="1"/>
        <v>1321</v>
      </c>
      <c r="C28" s="206">
        <f t="shared" si="2"/>
        <v>737</v>
      </c>
      <c r="D28" s="206">
        <f t="shared" si="3"/>
        <v>584</v>
      </c>
      <c r="E28" s="17">
        <v>295</v>
      </c>
      <c r="F28" s="17">
        <v>274</v>
      </c>
      <c r="G28" s="17">
        <v>117</v>
      </c>
      <c r="H28" s="17">
        <v>87</v>
      </c>
      <c r="I28" s="17">
        <v>5</v>
      </c>
      <c r="J28" s="17" t="s">
        <v>290</v>
      </c>
      <c r="K28" s="17">
        <v>48</v>
      </c>
      <c r="L28" s="17">
        <v>21</v>
      </c>
      <c r="M28" s="17">
        <v>12</v>
      </c>
      <c r="N28" s="17">
        <v>4</v>
      </c>
      <c r="O28" s="17">
        <v>21</v>
      </c>
      <c r="P28" s="17">
        <v>27</v>
      </c>
      <c r="Q28" s="17">
        <v>138</v>
      </c>
      <c r="R28" s="17">
        <v>82</v>
      </c>
      <c r="S28" s="17">
        <v>2</v>
      </c>
      <c r="T28" s="17">
        <v>2</v>
      </c>
      <c r="U28" s="17">
        <v>99</v>
      </c>
      <c r="V28" s="17">
        <v>85</v>
      </c>
      <c r="W28" s="17" t="s">
        <v>290</v>
      </c>
      <c r="X28" s="17">
        <v>2</v>
      </c>
      <c r="Y28" s="92">
        <f>('11-6、身心障礙人數'!B28)/AA28*100</f>
        <v>4.115685054610812</v>
      </c>
      <c r="Z28" s="14"/>
      <c r="AA28" s="211">
        <v>115728</v>
      </c>
    </row>
    <row r="29" spans="1:27" s="2" customFormat="1" ht="18" customHeight="1">
      <c r="A29" s="342" t="s">
        <v>836</v>
      </c>
      <c r="B29" s="206">
        <f t="shared" si="1"/>
        <v>535</v>
      </c>
      <c r="C29" s="206">
        <f t="shared" si="2"/>
        <v>311</v>
      </c>
      <c r="D29" s="206">
        <f t="shared" si="3"/>
        <v>224</v>
      </c>
      <c r="E29" s="17">
        <v>131</v>
      </c>
      <c r="F29" s="17">
        <v>108</v>
      </c>
      <c r="G29" s="17">
        <v>49</v>
      </c>
      <c r="H29" s="17">
        <v>25</v>
      </c>
      <c r="I29" s="17">
        <v>3</v>
      </c>
      <c r="J29" s="17" t="s">
        <v>290</v>
      </c>
      <c r="K29" s="17">
        <v>19</v>
      </c>
      <c r="L29" s="17">
        <v>12</v>
      </c>
      <c r="M29" s="17">
        <v>5</v>
      </c>
      <c r="N29" s="17">
        <v>1</v>
      </c>
      <c r="O29" s="17">
        <v>17</v>
      </c>
      <c r="P29" s="17">
        <v>9</v>
      </c>
      <c r="Q29" s="17">
        <v>51</v>
      </c>
      <c r="R29" s="17">
        <v>43</v>
      </c>
      <c r="S29" s="17" t="s">
        <v>290</v>
      </c>
      <c r="T29" s="17">
        <v>1</v>
      </c>
      <c r="U29" s="17">
        <v>36</v>
      </c>
      <c r="V29" s="17">
        <v>24</v>
      </c>
      <c r="W29" s="17" t="s">
        <v>290</v>
      </c>
      <c r="X29" s="17">
        <v>1</v>
      </c>
      <c r="Y29" s="92">
        <f>('11-6、身心障礙人數'!B29)/AA29*100</f>
        <v>5.064029151483602</v>
      </c>
      <c r="Z29" s="14"/>
      <c r="AA29" s="211">
        <v>48025</v>
      </c>
    </row>
    <row r="30" spans="1:27" s="2" customFormat="1" ht="18" customHeight="1">
      <c r="A30" s="342" t="s">
        <v>837</v>
      </c>
      <c r="B30" s="206">
        <f t="shared" si="1"/>
        <v>644</v>
      </c>
      <c r="C30" s="206">
        <f t="shared" si="2"/>
        <v>368</v>
      </c>
      <c r="D30" s="206">
        <f t="shared" si="3"/>
        <v>276</v>
      </c>
      <c r="E30" s="17">
        <v>146</v>
      </c>
      <c r="F30" s="17">
        <v>127</v>
      </c>
      <c r="G30" s="17">
        <v>41</v>
      </c>
      <c r="H30" s="17">
        <v>32</v>
      </c>
      <c r="I30" s="17">
        <v>5</v>
      </c>
      <c r="J30" s="17" t="s">
        <v>288</v>
      </c>
      <c r="K30" s="17">
        <v>22</v>
      </c>
      <c r="L30" s="17">
        <v>6</v>
      </c>
      <c r="M30" s="17">
        <v>7</v>
      </c>
      <c r="N30" s="17">
        <v>2</v>
      </c>
      <c r="O30" s="17">
        <v>22</v>
      </c>
      <c r="P30" s="17">
        <v>17</v>
      </c>
      <c r="Q30" s="17">
        <v>74</v>
      </c>
      <c r="R30" s="17">
        <v>54</v>
      </c>
      <c r="S30" s="17">
        <v>2</v>
      </c>
      <c r="T30" s="17">
        <v>1</v>
      </c>
      <c r="U30" s="17">
        <v>49</v>
      </c>
      <c r="V30" s="17">
        <v>37</v>
      </c>
      <c r="W30" s="17" t="s">
        <v>290</v>
      </c>
      <c r="X30" s="17" t="s">
        <v>290</v>
      </c>
      <c r="Y30" s="92">
        <f>('11-6、身心障礙人數'!B30)/AA30*100</f>
        <v>4.325190863927115</v>
      </c>
      <c r="Z30" s="14"/>
      <c r="AA30" s="211">
        <v>63003</v>
      </c>
    </row>
    <row r="31" spans="1:27" s="2" customFormat="1" ht="18" customHeight="1" thickBot="1">
      <c r="A31" s="343" t="s">
        <v>838</v>
      </c>
      <c r="B31" s="207">
        <f t="shared" si="1"/>
        <v>216</v>
      </c>
      <c r="C31" s="207">
        <f t="shared" si="2"/>
        <v>122</v>
      </c>
      <c r="D31" s="207">
        <f t="shared" si="3"/>
        <v>94</v>
      </c>
      <c r="E31" s="102">
        <v>41</v>
      </c>
      <c r="F31" s="102">
        <v>40</v>
      </c>
      <c r="G31" s="102">
        <v>22</v>
      </c>
      <c r="H31" s="102">
        <v>12</v>
      </c>
      <c r="I31" s="102" t="s">
        <v>288</v>
      </c>
      <c r="J31" s="102" t="s">
        <v>288</v>
      </c>
      <c r="K31" s="102">
        <v>7</v>
      </c>
      <c r="L31" s="102">
        <v>2</v>
      </c>
      <c r="M31" s="102">
        <v>1</v>
      </c>
      <c r="N31" s="102" t="s">
        <v>288</v>
      </c>
      <c r="O31" s="102">
        <v>3</v>
      </c>
      <c r="P31" s="102">
        <v>6</v>
      </c>
      <c r="Q31" s="102">
        <v>32</v>
      </c>
      <c r="R31" s="102">
        <v>20</v>
      </c>
      <c r="S31" s="102" t="s">
        <v>288</v>
      </c>
      <c r="T31" s="102" t="s">
        <v>288</v>
      </c>
      <c r="U31" s="102">
        <v>16</v>
      </c>
      <c r="V31" s="102">
        <v>14</v>
      </c>
      <c r="W31" s="102" t="s">
        <v>288</v>
      </c>
      <c r="X31" s="102" t="s">
        <v>288</v>
      </c>
      <c r="Y31" s="212">
        <f>('11-6、身心障礙人數'!B31)/AA31*100</f>
        <v>6.767058823529412</v>
      </c>
      <c r="Z31" s="14"/>
      <c r="AA31" s="211">
        <v>10625</v>
      </c>
    </row>
    <row r="32" spans="1:25" s="2" customFormat="1" ht="15" customHeight="1">
      <c r="A32" s="334"/>
      <c r="B32" s="334"/>
      <c r="C32" s="334"/>
      <c r="D32" s="334"/>
      <c r="E32" s="17"/>
      <c r="F32" s="17"/>
      <c r="G32" s="17"/>
      <c r="H32" s="17"/>
      <c r="I32" s="17"/>
      <c r="J32" s="17"/>
      <c r="K32" s="17"/>
      <c r="L32" s="17"/>
      <c r="M32" s="17"/>
      <c r="N32" s="17"/>
      <c r="O32" s="17"/>
      <c r="P32" s="17"/>
      <c r="Q32" s="17"/>
      <c r="R32" s="17"/>
      <c r="S32" s="17"/>
      <c r="T32" s="17"/>
      <c r="U32" s="17"/>
      <c r="V32" s="17"/>
      <c r="W32" s="17"/>
      <c r="X32" s="17"/>
      <c r="Y32" s="17"/>
    </row>
  </sheetData>
  <sheetProtection/>
  <mergeCells count="29">
    <mergeCell ref="B6:D6"/>
    <mergeCell ref="Y6:Y8"/>
    <mergeCell ref="O6:P6"/>
    <mergeCell ref="S5:T5"/>
    <mergeCell ref="S6:T6"/>
    <mergeCell ref="U5:V5"/>
    <mergeCell ref="W5:X5"/>
    <mergeCell ref="Q6:R6"/>
    <mergeCell ref="W6:X6"/>
    <mergeCell ref="U6:V6"/>
    <mergeCell ref="M6:N6"/>
    <mergeCell ref="O5:P5"/>
    <mergeCell ref="Q5:R5"/>
    <mergeCell ref="M5:N5"/>
    <mergeCell ref="M4:X4"/>
    <mergeCell ref="B4:L4"/>
    <mergeCell ref="E6:F6"/>
    <mergeCell ref="G6:H6"/>
    <mergeCell ref="I6:J6"/>
    <mergeCell ref="K6:L6"/>
    <mergeCell ref="A2:L2"/>
    <mergeCell ref="B5:D5"/>
    <mergeCell ref="M2:Y2"/>
    <mergeCell ref="A4:A5"/>
    <mergeCell ref="E5:F5"/>
    <mergeCell ref="G5:H5"/>
    <mergeCell ref="I5:J5"/>
    <mergeCell ref="K5:L5"/>
    <mergeCell ref="Y4:Y5"/>
  </mergeCells>
  <printOptions horizontalCentered="1"/>
  <pageMargins left="1.1811023622047245" right="1.1811023622047245" top="1.5748031496062993" bottom="1.5748031496062993" header="0.5118110236220472" footer="0.9055118110236221"/>
  <pageSetup firstPageNumber="354" useFirstPageNumber="1" horizontalDpi="600" verticalDpi="600" orientation="portrait" paperSize="9" r:id="rId1"/>
  <headerFooter alignWithMargins="0">
    <oddFooter>&amp;C&amp;"華康中圓體,標準"&amp;11‧&amp;"Times New Roman,標準"&amp;P&amp;"華康中圓體,標準"‧</oddFooter>
  </headerFooter>
  <ignoredErrors>
    <ignoredError sqref="B18:D18"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tycg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175017</dc:creator>
  <cp:keywords/>
  <dc:description/>
  <cp:lastModifiedBy>Rose</cp:lastModifiedBy>
  <cp:lastPrinted>2014-09-24T03:44:45Z</cp:lastPrinted>
  <dcterms:created xsi:type="dcterms:W3CDTF">2008-04-23T01:49:33Z</dcterms:created>
  <dcterms:modified xsi:type="dcterms:W3CDTF">2014-09-24T03:46:52Z</dcterms:modified>
  <cp:category/>
  <cp:version/>
  <cp:contentType/>
  <cp:contentStatus/>
</cp:coreProperties>
</file>