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90" yWindow="315" windowWidth="6735" windowHeight="7860" tabRatio="545" activeTab="0"/>
  </bookViews>
  <sheets>
    <sheet name="6-1" sheetId="1" r:id="rId1"/>
    <sheet name="6-2" sheetId="2" r:id="rId2"/>
    <sheet name="6-3-1" sheetId="3" r:id="rId3"/>
    <sheet name="6-3-2" sheetId="4" r:id="rId4"/>
    <sheet name="6-4-1" sheetId="5" r:id="rId5"/>
    <sheet name="6-4-2" sheetId="6" r:id="rId6"/>
    <sheet name="6-4-3" sheetId="7" r:id="rId7"/>
    <sheet name="6-4-4" sheetId="8" r:id="rId8"/>
    <sheet name="6-5" sheetId="9" r:id="rId9"/>
    <sheet name="6-6-1" sheetId="10" r:id="rId10"/>
    <sheet name="6-6-2" sheetId="11" r:id="rId11"/>
    <sheet name="6-7" sheetId="12" r:id="rId12"/>
    <sheet name="6-8-1" sheetId="13" r:id="rId13"/>
    <sheet name="6-8-2" sheetId="14" r:id="rId14"/>
    <sheet name="6-9-1" sheetId="15" r:id="rId15"/>
    <sheet name="6-9-2" sheetId="16" r:id="rId16"/>
    <sheet name="6-10-1" sheetId="17" r:id="rId17"/>
    <sheet name="6-10-2" sheetId="18" r:id="rId18"/>
    <sheet name="6-11-1" sheetId="19" r:id="rId19"/>
    <sheet name="6-11-2" sheetId="20" r:id="rId20"/>
    <sheet name="6-11-3" sheetId="21" r:id="rId21"/>
    <sheet name="6-11-4" sheetId="22" r:id="rId22"/>
  </sheets>
  <definedNames>
    <definedName name="_xlnm.Print_Area" localSheetId="0">'6-1'!$A$1:$O$37</definedName>
    <definedName name="_xlnm.Print_Area" localSheetId="1">'6-2'!$A$1:$J$40</definedName>
    <definedName name="_xlnm.Print_Area" localSheetId="3">'6-3-2'!$A$1:$L$18</definedName>
    <definedName name="_xlnm.Print_Area" localSheetId="6">'6-4-3'!$A$1:$O$18</definedName>
    <definedName name="_xlnm.Print_Area" localSheetId="11">'6-7'!$A$1:$L$29</definedName>
    <definedName name="_xlnm.Print_Area" localSheetId="14">'6-9-1'!$A$1:$R$31</definedName>
  </definedNames>
  <calcPr fullCalcOnLoad="1"/>
</workbook>
</file>

<file path=xl/comments15.xml><?xml version="1.0" encoding="utf-8"?>
<comments xmlns="http://schemas.openxmlformats.org/spreadsheetml/2006/main">
  <authors>
    <author>175018</author>
  </authors>
  <commentList>
    <comment ref="R6" authorId="0">
      <text>
        <r>
          <rPr>
            <b/>
            <sz val="9"/>
            <rFont val="新細明體"/>
            <family val="1"/>
          </rPr>
          <t>175018:</t>
        </r>
        <r>
          <rPr>
            <sz val="9"/>
            <rFont val="新細明體"/>
            <family val="1"/>
          </rPr>
          <t xml:space="preserve">
含特別預算收入
不含賒借收入</t>
        </r>
      </text>
    </comment>
  </commentList>
</comments>
</file>

<file path=xl/comments17.xml><?xml version="1.0" encoding="utf-8"?>
<comments xmlns="http://schemas.openxmlformats.org/spreadsheetml/2006/main">
  <authors>
    <author>175018</author>
  </authors>
  <commentList>
    <comment ref="H11" authorId="0">
      <text>
        <r>
          <rPr>
            <b/>
            <sz val="9"/>
            <rFont val="新細明體"/>
            <family val="1"/>
          </rPr>
          <t>175018:</t>
        </r>
        <r>
          <rPr>
            <sz val="9"/>
            <rFont val="新細明體"/>
            <family val="1"/>
          </rPr>
          <t xml:space="preserve">
廢棄物清理費+水污染防治費</t>
        </r>
      </text>
    </comment>
  </commentList>
</comments>
</file>

<file path=xl/comments18.xml><?xml version="1.0" encoding="utf-8"?>
<comments xmlns="http://schemas.openxmlformats.org/spreadsheetml/2006/main">
  <authors>
    <author>175018</author>
  </authors>
  <commentList>
    <comment ref="G9" authorId="0">
      <text>
        <r>
          <rPr>
            <b/>
            <sz val="9"/>
            <rFont val="新細明體"/>
            <family val="1"/>
          </rPr>
          <t>175018:</t>
        </r>
        <r>
          <rPr>
            <sz val="9"/>
            <rFont val="新細明體"/>
            <family val="1"/>
          </rPr>
          <t xml:space="preserve">
水污染防治費</t>
        </r>
      </text>
    </comment>
  </commentList>
</comments>
</file>

<file path=xl/comments7.xml><?xml version="1.0" encoding="utf-8"?>
<comments xmlns="http://schemas.openxmlformats.org/spreadsheetml/2006/main">
  <authors>
    <author>175018</author>
  </authors>
  <commentList>
    <comment ref="A8" authorId="0">
      <text>
        <r>
          <rPr>
            <b/>
            <sz val="9"/>
            <rFont val="新細明體"/>
            <family val="1"/>
          </rPr>
          <t>175018:</t>
        </r>
        <r>
          <rPr>
            <sz val="9"/>
            <rFont val="新細明體"/>
            <family val="1"/>
          </rPr>
          <t xml:space="preserve">
P.己-22</t>
        </r>
      </text>
    </comment>
  </commentList>
</comments>
</file>

<file path=xl/comments9.xml><?xml version="1.0" encoding="utf-8"?>
<comments xmlns="http://schemas.openxmlformats.org/spreadsheetml/2006/main">
  <authors>
    <author>175018</author>
    <author>縣政府</author>
  </authors>
  <commentList>
    <comment ref="K9" authorId="0">
      <text>
        <r>
          <rPr>
            <b/>
            <sz val="9"/>
            <rFont val="新細明體"/>
            <family val="1"/>
          </rPr>
          <t>175018:</t>
        </r>
        <r>
          <rPr>
            <sz val="9"/>
            <rFont val="新細明體"/>
            <family val="1"/>
          </rPr>
          <t xml:space="preserve">
P.戊-9</t>
        </r>
      </text>
    </comment>
    <comment ref="F9" authorId="0">
      <text>
        <r>
          <rPr>
            <b/>
            <sz val="9"/>
            <rFont val="新細明體"/>
            <family val="1"/>
          </rPr>
          <t>175018:</t>
        </r>
        <r>
          <rPr>
            <sz val="9"/>
            <rFont val="新細明體"/>
            <family val="1"/>
          </rPr>
          <t xml:space="preserve">
P.27債務之舉借</t>
        </r>
      </text>
    </comment>
    <comment ref="E9" authorId="0">
      <text>
        <r>
          <rPr>
            <b/>
            <sz val="9"/>
            <rFont val="新細明體"/>
            <family val="1"/>
          </rPr>
          <t>175018:</t>
        </r>
        <r>
          <rPr>
            <sz val="9"/>
            <rFont val="新細明體"/>
            <family val="1"/>
          </rPr>
          <t xml:space="preserve">
P.27債務之舉借</t>
        </r>
      </text>
    </comment>
    <comment ref="D9" authorId="0">
      <text>
        <r>
          <rPr>
            <b/>
            <sz val="9"/>
            <rFont val="新細明體"/>
            <family val="1"/>
          </rPr>
          <t>175018:</t>
        </r>
        <r>
          <rPr>
            <sz val="9"/>
            <rFont val="新細明體"/>
            <family val="1"/>
          </rPr>
          <t xml:space="preserve">
P.27 債務之償還</t>
        </r>
      </text>
    </comment>
    <comment ref="D11" authorId="0">
      <text>
        <r>
          <rPr>
            <b/>
            <sz val="9"/>
            <rFont val="新細明體"/>
            <family val="1"/>
          </rPr>
          <t>175018:</t>
        </r>
        <r>
          <rPr>
            <sz val="9"/>
            <rFont val="新細明體"/>
            <family val="1"/>
          </rPr>
          <t xml:space="preserve">
P.37 債務之償還</t>
        </r>
      </text>
    </comment>
    <comment ref="J11" authorId="1">
      <text>
        <r>
          <rPr>
            <b/>
            <sz val="9"/>
            <rFont val="新細明體"/>
            <family val="1"/>
          </rPr>
          <t>縣政府:</t>
        </r>
        <r>
          <rPr>
            <sz val="9"/>
            <rFont val="新細明體"/>
            <family val="1"/>
          </rPr>
          <t xml:space="preserve">
p.39上級政府補助收入</t>
        </r>
      </text>
    </comment>
    <comment ref="H13" authorId="1">
      <text>
        <r>
          <rPr>
            <sz val="9"/>
            <rFont val="新細明體"/>
            <family val="1"/>
          </rPr>
          <t xml:space="preserve">實質收入解釋請參考施政指標之說明
</t>
        </r>
      </text>
    </comment>
    <comment ref="K13" authorId="1">
      <text>
        <r>
          <rPr>
            <sz val="9"/>
            <rFont val="新細明體"/>
            <family val="1"/>
          </rPr>
          <t xml:space="preserve">去年未償餘額+本年借入-本年償還
</t>
        </r>
      </text>
    </comment>
  </commentList>
</comments>
</file>

<file path=xl/sharedStrings.xml><?xml version="1.0" encoding="utf-8"?>
<sst xmlns="http://schemas.openxmlformats.org/spreadsheetml/2006/main" count="2845" uniqueCount="945">
  <si>
    <t>Source : Banking Bureau, Financial Supervisory Commission</t>
  </si>
  <si>
    <t>Note : 1.Starting from 2004, figures in the "Local Financial Institutions" column exclude statistics from farmers' associations and</t>
  </si>
  <si>
    <t xml:space="preserve">Note : Budget after reapportionments for 2013 has yet to be compiled . </t>
  </si>
  <si>
    <t xml:space="preserve">           2.As from December 2008, there shall no longer be Investment and Trust Companies</t>
  </si>
  <si>
    <r>
      <t>說明：</t>
    </r>
    <r>
      <rPr>
        <sz val="9"/>
        <rFont val="Arial Narrow"/>
        <family val="2"/>
      </rPr>
      <t>1. 93</t>
    </r>
    <r>
      <rPr>
        <sz val="9"/>
        <rFont val="華康中黑體"/>
        <family val="3"/>
      </rPr>
      <t>年起基層金融機構僅含信用合作社資料，不含農漁會資料。</t>
    </r>
  </si>
  <si>
    <r>
      <t>　　　</t>
    </r>
    <r>
      <rPr>
        <sz val="9"/>
        <rFont val="Arial Narrow"/>
        <family val="2"/>
      </rPr>
      <t>2. 97</t>
    </r>
    <r>
      <rPr>
        <sz val="9"/>
        <rFont val="華康中黑體"/>
        <family val="3"/>
      </rPr>
      <t>年</t>
    </r>
    <r>
      <rPr>
        <sz val="9"/>
        <rFont val="Arial Narrow"/>
        <family val="2"/>
      </rPr>
      <t>12</t>
    </r>
    <r>
      <rPr>
        <sz val="9"/>
        <rFont val="華康中黑體"/>
        <family val="3"/>
      </rPr>
      <t>月起無信託投資公司。</t>
    </r>
  </si>
  <si>
    <r>
      <t>　</t>
    </r>
    <r>
      <rPr>
        <sz val="9"/>
        <rFont val="Arial Narrow"/>
        <family val="2"/>
      </rPr>
      <t xml:space="preserve"> </t>
    </r>
    <r>
      <rPr>
        <sz val="9"/>
        <rFont val="華康中黑體"/>
        <family val="3"/>
      </rPr>
      <t>　</t>
    </r>
    <r>
      <rPr>
        <sz val="9"/>
        <rFont val="Arial Narrow"/>
        <family val="2"/>
      </rPr>
      <t xml:space="preserve">    fishermen's associations. </t>
    </r>
  </si>
  <si>
    <t>Expenditure for other Economic Service</t>
  </si>
  <si>
    <t>資料來源：本府主計處。</t>
  </si>
  <si>
    <t>Source : Department of Budget, Accounting and Statistics, Taoyuan County Gov.</t>
  </si>
  <si>
    <t>說明：因第二預備金及其他支出皆有送桃園縣議會事後核定，爰修改歷年追加減後預算數據。</t>
  </si>
  <si>
    <t>Note : Because second rserve fund and other expenditure were post hoc approved budget by Taoyuan County Council, annual</t>
  </si>
  <si>
    <t xml:space="preserve">           budgets after reapportionments had been modified.</t>
  </si>
  <si>
    <t>Expenditure for Public Health</t>
  </si>
  <si>
    <t>Expenditure for Community Development</t>
  </si>
  <si>
    <r>
      <t>表</t>
    </r>
    <r>
      <rPr>
        <sz val="12"/>
        <rFont val="Arial"/>
        <family val="2"/>
      </rPr>
      <t>6-4</t>
    </r>
    <r>
      <rPr>
        <sz val="12"/>
        <rFont val="華康粗圓體"/>
        <family val="3"/>
      </rPr>
      <t>、歲出預決算－按政事別分（續</t>
    </r>
    <r>
      <rPr>
        <sz val="12"/>
        <rFont val="Arial"/>
        <family val="2"/>
      </rPr>
      <t xml:space="preserve"> 1</t>
    </r>
    <r>
      <rPr>
        <sz val="12"/>
        <rFont val="華康粗圓體"/>
        <family val="3"/>
      </rPr>
      <t>）</t>
    </r>
  </si>
  <si>
    <r>
      <t>6-4</t>
    </r>
    <r>
      <rPr>
        <sz val="12"/>
        <rFont val="華康粗圓體"/>
        <family val="3"/>
      </rPr>
      <t>、</t>
    </r>
    <r>
      <rPr>
        <sz val="12"/>
        <rFont val="Arial"/>
        <family val="2"/>
      </rPr>
      <t>Budget and Settled Account of Expenditures by Administrative Affairs (Cont. 1)</t>
    </r>
  </si>
  <si>
    <r>
      <t>表</t>
    </r>
    <r>
      <rPr>
        <sz val="12"/>
        <rFont val="Arial"/>
        <family val="2"/>
      </rPr>
      <t>6-4</t>
    </r>
    <r>
      <rPr>
        <sz val="12"/>
        <rFont val="華康粗圓體"/>
        <family val="3"/>
      </rPr>
      <t>、歲出預決算－按政事別分（續</t>
    </r>
    <r>
      <rPr>
        <sz val="12"/>
        <rFont val="Arial"/>
        <family val="2"/>
      </rPr>
      <t xml:space="preserve"> 2</t>
    </r>
    <r>
      <rPr>
        <sz val="12"/>
        <rFont val="華康粗圓體"/>
        <family val="3"/>
      </rPr>
      <t>）</t>
    </r>
  </si>
  <si>
    <r>
      <t>6-4</t>
    </r>
    <r>
      <rPr>
        <sz val="12"/>
        <rFont val="華康粗圓體"/>
        <family val="3"/>
      </rPr>
      <t>、</t>
    </r>
    <r>
      <rPr>
        <sz val="12"/>
        <rFont val="Arial"/>
        <family val="2"/>
      </rPr>
      <t>Budget and Settled Account of Expenditures by Administrative Affairs
(Cont. 2)</t>
    </r>
  </si>
  <si>
    <t>Expenditure for Communication</t>
  </si>
  <si>
    <t>Expenditure for Other Economic Service</t>
  </si>
  <si>
    <r>
      <t>表</t>
    </r>
    <r>
      <rPr>
        <sz val="12"/>
        <rFont val="Arial"/>
        <family val="2"/>
      </rPr>
      <t>6-4</t>
    </r>
    <r>
      <rPr>
        <sz val="12"/>
        <rFont val="華康粗圓體"/>
        <family val="3"/>
      </rPr>
      <t>、歲出預決算－按政事別分（續</t>
    </r>
    <r>
      <rPr>
        <sz val="12"/>
        <rFont val="Arial"/>
        <family val="2"/>
      </rPr>
      <t xml:space="preserve"> 3 </t>
    </r>
    <r>
      <rPr>
        <sz val="12"/>
        <rFont val="華康粗圓體"/>
        <family val="3"/>
      </rPr>
      <t>完）</t>
    </r>
  </si>
  <si>
    <r>
      <t>　</t>
    </r>
    <r>
      <rPr>
        <sz val="8.5"/>
        <rFont val="Arial Narrow"/>
        <family val="2"/>
      </rPr>
      <t xml:space="preserve">     2. Definitions : Form have finance = actual revenue / revenues*100</t>
    </r>
  </si>
  <si>
    <r>
      <t>　　</t>
    </r>
    <r>
      <rPr>
        <sz val="8.5"/>
        <rFont val="Arial Narrow"/>
        <family val="2"/>
      </rPr>
      <t xml:space="preserve"> </t>
    </r>
    <r>
      <rPr>
        <sz val="8.5"/>
        <rFont val="華康中黑體"/>
        <family val="3"/>
      </rPr>
      <t>　　</t>
    </r>
    <r>
      <rPr>
        <sz val="8.5"/>
        <rFont val="Arial Narrow"/>
        <family val="2"/>
      </rPr>
      <t xml:space="preserve">  </t>
    </r>
    <r>
      <rPr>
        <sz val="8.5"/>
        <rFont val="華康中黑體"/>
        <family val="3"/>
      </rPr>
      <t>　</t>
    </r>
    <r>
      <rPr>
        <sz val="8.5"/>
        <rFont val="Arial Narrow"/>
        <family val="2"/>
      </rPr>
      <t xml:space="preserve">   </t>
    </r>
    <r>
      <rPr>
        <sz val="8.5"/>
        <rFont val="華康中黑體"/>
        <family val="3"/>
      </rPr>
      <t>　</t>
    </r>
    <r>
      <rPr>
        <sz val="8.5"/>
        <rFont val="Arial Narrow"/>
        <family val="2"/>
      </rPr>
      <t xml:space="preserve"> Taxes adhere degree = taxation revenue / expenditures*100</t>
    </r>
  </si>
  <si>
    <t xml:space="preserve">                                  Complement adhere degree = subsidy revenue / expenditures*100</t>
  </si>
  <si>
    <t>Amusement Tax</t>
  </si>
  <si>
    <t>Education Tax</t>
  </si>
  <si>
    <t>Temporary Tax</t>
  </si>
  <si>
    <t>Stamp Tax</t>
  </si>
  <si>
    <t>Deeds Tax</t>
  </si>
  <si>
    <t xml:space="preserve">Note : As from 2011, there will no longer be allocations of National Treasury by Provincial Gov't funded revenues. The National </t>
  </si>
  <si>
    <t>Expenditure for General Administration</t>
  </si>
  <si>
    <t>Expenditure for Education Science &amp; Culture</t>
  </si>
  <si>
    <t>Expenditure for Economic Development</t>
  </si>
  <si>
    <t>Expenditure for Social Welfare</t>
  </si>
  <si>
    <t>Expenditure for Community Development &amp; Environmental Protection</t>
  </si>
  <si>
    <t>Expenditure for Retirement and Pension</t>
  </si>
  <si>
    <t>Expenditure for Police Service</t>
  </si>
  <si>
    <t>Trust Management Expenditure</t>
  </si>
  <si>
    <t>Obligation</t>
  </si>
  <si>
    <t>Expen-diture for Assistance</t>
  </si>
  <si>
    <t>Government-Run Enterprises Fund Expenditure</t>
  </si>
  <si>
    <t>Other Expen-diture</t>
  </si>
  <si>
    <t>Previous Year Expenditure</t>
  </si>
  <si>
    <t>Extrabudget Expenditure</t>
  </si>
  <si>
    <t>Treasury Remainder</t>
  </si>
  <si>
    <t>年度別及月別</t>
  </si>
  <si>
    <t>收</t>
  </si>
  <si>
    <t>入</t>
  </si>
  <si>
    <t>Revenues</t>
  </si>
  <si>
    <t>總　計</t>
  </si>
  <si>
    <t>本年度收入</t>
  </si>
  <si>
    <t>Current Year Revenues</t>
  </si>
  <si>
    <t>以前年度
收　　入</t>
  </si>
  <si>
    <t>Fiscal Year &amp; Month</t>
  </si>
  <si>
    <t>合　計</t>
  </si>
  <si>
    <t>稅課收入</t>
  </si>
  <si>
    <t>規費收入</t>
  </si>
  <si>
    <t>信託管理
收　　入</t>
  </si>
  <si>
    <t>營業盈餘及
事業收入</t>
  </si>
  <si>
    <t>自治稅捐
收　　入</t>
  </si>
  <si>
    <t>賒借收入</t>
  </si>
  <si>
    <t>其他收入</t>
  </si>
  <si>
    <t>-</t>
  </si>
  <si>
    <r>
      <t>預</t>
    </r>
    <r>
      <rPr>
        <sz val="8.5"/>
        <rFont val="Arial Narrow"/>
        <family val="2"/>
      </rPr>
      <t xml:space="preserve">  </t>
    </r>
    <r>
      <rPr>
        <sz val="8.5"/>
        <rFont val="華康粗圓體"/>
        <family val="3"/>
      </rPr>
      <t>算</t>
    </r>
    <r>
      <rPr>
        <sz val="8.5"/>
        <rFont val="Arial Narrow"/>
        <family val="2"/>
      </rPr>
      <t xml:space="preserve">  </t>
    </r>
    <r>
      <rPr>
        <sz val="8.5"/>
        <rFont val="華康粗圓體"/>
        <family val="3"/>
      </rPr>
      <t>外
收　　入</t>
    </r>
  </si>
  <si>
    <r>
      <t>工程受益
費</t>
    </r>
    <r>
      <rPr>
        <sz val="8.5"/>
        <rFont val="Arial Narrow"/>
        <family val="2"/>
      </rPr>
      <t xml:space="preserve">  </t>
    </r>
    <r>
      <rPr>
        <sz val="8.5"/>
        <rFont val="華康粗圓體"/>
        <family val="3"/>
      </rPr>
      <t>收</t>
    </r>
    <r>
      <rPr>
        <sz val="8.5"/>
        <rFont val="Arial Narrow"/>
        <family val="2"/>
      </rPr>
      <t xml:space="preserve">  </t>
    </r>
    <r>
      <rPr>
        <sz val="8.5"/>
        <rFont val="華康粗圓體"/>
        <family val="3"/>
      </rPr>
      <t>入</t>
    </r>
  </si>
  <si>
    <r>
      <t>罰款及賠
償</t>
    </r>
    <r>
      <rPr>
        <sz val="8.5"/>
        <rFont val="Arial Narrow"/>
        <family val="2"/>
      </rPr>
      <t xml:space="preserve">  </t>
    </r>
    <r>
      <rPr>
        <sz val="8.5"/>
        <rFont val="華康粗圓體"/>
        <family val="3"/>
      </rPr>
      <t>收</t>
    </r>
    <r>
      <rPr>
        <sz val="8.5"/>
        <rFont val="Arial Narrow"/>
        <family val="2"/>
      </rPr>
      <t xml:space="preserve">  </t>
    </r>
    <r>
      <rPr>
        <sz val="8.5"/>
        <rFont val="華康粗圓體"/>
        <family val="3"/>
      </rPr>
      <t>入</t>
    </r>
  </si>
  <si>
    <r>
      <t xml:space="preserve">財產收入
</t>
    </r>
    <r>
      <rPr>
        <sz val="8.5"/>
        <rFont val="Arial Narrow"/>
        <family val="2"/>
      </rPr>
      <t xml:space="preserve"> Receipts from Property</t>
    </r>
  </si>
  <si>
    <r>
      <t>補</t>
    </r>
    <r>
      <rPr>
        <sz val="8.5"/>
        <rFont val="Arial Narrow"/>
        <family val="2"/>
      </rPr>
      <t xml:space="preserve">  </t>
    </r>
    <r>
      <rPr>
        <sz val="8.5"/>
        <rFont val="華康粗圓體"/>
        <family val="3"/>
      </rPr>
      <t>助</t>
    </r>
    <r>
      <rPr>
        <sz val="8.5"/>
        <rFont val="Arial Narrow"/>
        <family val="2"/>
      </rPr>
      <t xml:space="preserve">  </t>
    </r>
    <r>
      <rPr>
        <sz val="8.5"/>
        <rFont val="華康粗圓體"/>
        <family val="3"/>
      </rPr>
      <t>及</t>
    </r>
    <r>
      <rPr>
        <sz val="8.5"/>
        <rFont val="Arial Narrow"/>
        <family val="2"/>
      </rPr>
      <t xml:space="preserve"> 
</t>
    </r>
    <r>
      <rPr>
        <sz val="8.5"/>
        <rFont val="華康粗圓體"/>
        <family val="3"/>
      </rPr>
      <t>協助收入</t>
    </r>
  </si>
  <si>
    <r>
      <t>捐</t>
    </r>
    <r>
      <rPr>
        <sz val="8.5"/>
        <rFont val="Arial Narrow"/>
        <family val="2"/>
      </rPr>
      <t xml:space="preserve">  </t>
    </r>
    <r>
      <rPr>
        <sz val="8.5"/>
        <rFont val="華康粗圓體"/>
        <family val="3"/>
      </rPr>
      <t>獻</t>
    </r>
    <r>
      <rPr>
        <sz val="8.5"/>
        <rFont val="Arial Narrow"/>
        <family val="2"/>
      </rPr>
      <t xml:space="preserve">  </t>
    </r>
    <r>
      <rPr>
        <sz val="8.5"/>
        <rFont val="華康粗圓體"/>
        <family val="3"/>
      </rPr>
      <t>及
贈與收入</t>
    </r>
  </si>
  <si>
    <r>
      <t>93</t>
    </r>
    <r>
      <rPr>
        <sz val="8.5"/>
        <rFont val="華康粗圓體"/>
        <family val="3"/>
      </rPr>
      <t>年度</t>
    </r>
    <r>
      <rPr>
        <sz val="8.5"/>
        <rFont val="Arial Narrow"/>
        <family val="2"/>
      </rPr>
      <t xml:space="preserve">  2004</t>
    </r>
  </si>
  <si>
    <r>
      <t>94</t>
    </r>
    <r>
      <rPr>
        <sz val="8.5"/>
        <rFont val="華康粗圓體"/>
        <family val="3"/>
      </rPr>
      <t>年度</t>
    </r>
    <r>
      <rPr>
        <sz val="8.5"/>
        <rFont val="Arial Narrow"/>
        <family val="2"/>
      </rPr>
      <t xml:space="preserve">  2005</t>
    </r>
  </si>
  <si>
    <r>
      <t>95</t>
    </r>
    <r>
      <rPr>
        <sz val="8.5"/>
        <rFont val="華康粗圓體"/>
        <family val="3"/>
      </rPr>
      <t>年度</t>
    </r>
    <r>
      <rPr>
        <sz val="8.5"/>
        <rFont val="Arial Narrow"/>
        <family val="2"/>
      </rPr>
      <t xml:space="preserve">  2006</t>
    </r>
  </si>
  <si>
    <r>
      <t>96</t>
    </r>
    <r>
      <rPr>
        <sz val="8.5"/>
        <rFont val="華康粗圓體"/>
        <family val="3"/>
      </rPr>
      <t>年度</t>
    </r>
    <r>
      <rPr>
        <sz val="8.5"/>
        <rFont val="Arial Narrow"/>
        <family val="2"/>
      </rPr>
      <t xml:space="preserve">  2007</t>
    </r>
  </si>
  <si>
    <r>
      <t>97</t>
    </r>
    <r>
      <rPr>
        <sz val="8.5"/>
        <rFont val="華康粗圓體"/>
        <family val="3"/>
      </rPr>
      <t>年度</t>
    </r>
    <r>
      <rPr>
        <sz val="8.5"/>
        <rFont val="Arial Narrow"/>
        <family val="2"/>
      </rPr>
      <t xml:space="preserve">  2008</t>
    </r>
  </si>
  <si>
    <r>
      <t>98</t>
    </r>
    <r>
      <rPr>
        <sz val="8.5"/>
        <rFont val="華康粗圓體"/>
        <family val="3"/>
      </rPr>
      <t>年度</t>
    </r>
    <r>
      <rPr>
        <sz val="8.5"/>
        <rFont val="Arial Narrow"/>
        <family val="2"/>
      </rPr>
      <t xml:space="preserve">  2009</t>
    </r>
  </si>
  <si>
    <r>
      <t>99</t>
    </r>
    <r>
      <rPr>
        <sz val="8.5"/>
        <rFont val="華康粗圓體"/>
        <family val="3"/>
      </rPr>
      <t>年度</t>
    </r>
    <r>
      <rPr>
        <sz val="8.5"/>
        <rFont val="Arial Narrow"/>
        <family val="2"/>
      </rPr>
      <t xml:space="preserve">  2010</t>
    </r>
  </si>
  <si>
    <r>
      <t>101</t>
    </r>
    <r>
      <rPr>
        <sz val="8.5"/>
        <rFont val="華康粗圓體"/>
        <family val="3"/>
      </rPr>
      <t>年度</t>
    </r>
    <r>
      <rPr>
        <sz val="8.5"/>
        <rFont val="Arial Narrow"/>
        <family val="2"/>
      </rPr>
      <t xml:space="preserve">  2012</t>
    </r>
  </si>
  <si>
    <r>
      <t xml:space="preserve">    1</t>
    </r>
    <r>
      <rPr>
        <sz val="8.5"/>
        <rFont val="華康粗圓體"/>
        <family val="3"/>
      </rPr>
      <t>月</t>
    </r>
    <r>
      <rPr>
        <sz val="8.5"/>
        <rFont val="Arial Narrow"/>
        <family val="2"/>
      </rPr>
      <t xml:space="preserve"> January</t>
    </r>
  </si>
  <si>
    <r>
      <t xml:space="preserve">    2</t>
    </r>
    <r>
      <rPr>
        <sz val="8.5"/>
        <rFont val="華康粗圓體"/>
        <family val="3"/>
      </rPr>
      <t>月</t>
    </r>
    <r>
      <rPr>
        <sz val="8.5"/>
        <rFont val="Arial Narrow"/>
        <family val="2"/>
      </rPr>
      <t xml:space="preserve"> February</t>
    </r>
  </si>
  <si>
    <r>
      <t xml:space="preserve">    3</t>
    </r>
    <r>
      <rPr>
        <sz val="8.5"/>
        <rFont val="華康粗圓體"/>
        <family val="3"/>
      </rPr>
      <t>月</t>
    </r>
    <r>
      <rPr>
        <sz val="8.5"/>
        <rFont val="Arial Narrow"/>
        <family val="2"/>
      </rPr>
      <t xml:space="preserve"> March</t>
    </r>
  </si>
  <si>
    <r>
      <t xml:space="preserve">    4</t>
    </r>
    <r>
      <rPr>
        <sz val="8.5"/>
        <rFont val="華康粗圓體"/>
        <family val="3"/>
      </rPr>
      <t>月</t>
    </r>
    <r>
      <rPr>
        <sz val="8.5"/>
        <rFont val="Arial Narrow"/>
        <family val="2"/>
      </rPr>
      <t xml:space="preserve"> April</t>
    </r>
  </si>
  <si>
    <r>
      <t xml:space="preserve">    5</t>
    </r>
    <r>
      <rPr>
        <sz val="8.5"/>
        <rFont val="華康粗圓體"/>
        <family val="3"/>
      </rPr>
      <t>月</t>
    </r>
    <r>
      <rPr>
        <sz val="8.5"/>
        <rFont val="Arial Narrow"/>
        <family val="2"/>
      </rPr>
      <t xml:space="preserve"> May</t>
    </r>
  </si>
  <si>
    <r>
      <t xml:space="preserve">    6</t>
    </r>
    <r>
      <rPr>
        <sz val="8.5"/>
        <rFont val="華康粗圓體"/>
        <family val="3"/>
      </rPr>
      <t>月</t>
    </r>
    <r>
      <rPr>
        <sz val="8.5"/>
        <rFont val="Arial Narrow"/>
        <family val="2"/>
      </rPr>
      <t xml:space="preserve"> June</t>
    </r>
  </si>
  <si>
    <r>
      <t xml:space="preserve">    7</t>
    </r>
    <r>
      <rPr>
        <sz val="8.5"/>
        <rFont val="華康粗圓體"/>
        <family val="3"/>
      </rPr>
      <t>月</t>
    </r>
    <r>
      <rPr>
        <sz val="8.5"/>
        <rFont val="Arial Narrow"/>
        <family val="2"/>
      </rPr>
      <t xml:space="preserve"> July</t>
    </r>
  </si>
  <si>
    <r>
      <t xml:space="preserve">    8</t>
    </r>
    <r>
      <rPr>
        <sz val="8.5"/>
        <rFont val="華康粗圓體"/>
        <family val="3"/>
      </rPr>
      <t>月</t>
    </r>
    <r>
      <rPr>
        <sz val="8.5"/>
        <rFont val="Arial Narrow"/>
        <family val="2"/>
      </rPr>
      <t xml:space="preserve"> August</t>
    </r>
  </si>
  <si>
    <r>
      <t xml:space="preserve">    9</t>
    </r>
    <r>
      <rPr>
        <sz val="8.5"/>
        <rFont val="華康粗圓體"/>
        <family val="3"/>
      </rPr>
      <t>月</t>
    </r>
    <r>
      <rPr>
        <sz val="8.5"/>
        <rFont val="Arial Narrow"/>
        <family val="2"/>
      </rPr>
      <t xml:space="preserve"> September</t>
    </r>
  </si>
  <si>
    <r>
      <t xml:space="preserve">    10</t>
    </r>
    <r>
      <rPr>
        <sz val="8.5"/>
        <rFont val="華康粗圓體"/>
        <family val="3"/>
      </rPr>
      <t>月</t>
    </r>
    <r>
      <rPr>
        <sz val="8.5"/>
        <rFont val="Arial Narrow"/>
        <family val="2"/>
      </rPr>
      <t xml:space="preserve"> October</t>
    </r>
  </si>
  <si>
    <r>
      <t xml:space="preserve">    11</t>
    </r>
    <r>
      <rPr>
        <sz val="8.5"/>
        <rFont val="華康粗圓體"/>
        <family val="3"/>
      </rPr>
      <t>月</t>
    </r>
    <r>
      <rPr>
        <sz val="8.5"/>
        <rFont val="Arial Narrow"/>
        <family val="2"/>
      </rPr>
      <t xml:space="preserve"> November</t>
    </r>
  </si>
  <si>
    <r>
      <t xml:space="preserve">    12</t>
    </r>
    <r>
      <rPr>
        <sz val="8.5"/>
        <rFont val="華康粗圓體"/>
        <family val="3"/>
      </rPr>
      <t>月</t>
    </r>
    <r>
      <rPr>
        <sz val="8.5"/>
        <rFont val="Arial Narrow"/>
        <family val="2"/>
      </rPr>
      <t xml:space="preserve"> December</t>
    </r>
  </si>
  <si>
    <t>支</t>
  </si>
  <si>
    <t>出</t>
  </si>
  <si>
    <t>公庫結存</t>
  </si>
  <si>
    <t>年度別及月別</t>
  </si>
  <si>
    <t>總　　計</t>
  </si>
  <si>
    <t>本年度支出</t>
  </si>
  <si>
    <t>以前年度
支　　出</t>
  </si>
  <si>
    <r>
      <t>預</t>
    </r>
    <r>
      <rPr>
        <sz val="8.5"/>
        <rFont val="Arial Narrow"/>
        <family val="2"/>
      </rPr>
      <t xml:space="preserve">  </t>
    </r>
    <r>
      <rPr>
        <sz val="8.5"/>
        <rFont val="華康粗圓體"/>
        <family val="3"/>
      </rPr>
      <t>算</t>
    </r>
    <r>
      <rPr>
        <sz val="8.5"/>
        <rFont val="Arial Narrow"/>
        <family val="2"/>
      </rPr>
      <t xml:space="preserve">  </t>
    </r>
    <r>
      <rPr>
        <sz val="8.5"/>
        <rFont val="華康粗圓體"/>
        <family val="3"/>
      </rPr>
      <t>外
支　　出</t>
    </r>
  </si>
  <si>
    <t>Fiscal Year &amp; Month</t>
  </si>
  <si>
    <r>
      <t>合　</t>
    </r>
    <r>
      <rPr>
        <sz val="8.5"/>
        <rFont val="Arial Narrow"/>
        <family val="2"/>
      </rPr>
      <t xml:space="preserve">  </t>
    </r>
    <r>
      <rPr>
        <sz val="8.5"/>
        <rFont val="華康粗圓體"/>
        <family val="3"/>
      </rPr>
      <t>計</t>
    </r>
  </si>
  <si>
    <t>一般政務
支　　出</t>
  </si>
  <si>
    <t>教育科學
文化支出</t>
  </si>
  <si>
    <t>經建發展
支　　出</t>
  </si>
  <si>
    <t>社會福利
支　　出</t>
  </si>
  <si>
    <r>
      <t>社</t>
    </r>
    <r>
      <rPr>
        <sz val="8.5"/>
        <rFont val="Arial Narrow"/>
        <family val="2"/>
      </rPr>
      <t xml:space="preserve"> </t>
    </r>
    <r>
      <rPr>
        <sz val="8.5"/>
        <rFont val="華康粗圓體"/>
        <family val="3"/>
      </rPr>
      <t>區</t>
    </r>
    <r>
      <rPr>
        <sz val="8.5"/>
        <rFont val="Arial Narrow"/>
        <family val="2"/>
      </rPr>
      <t xml:space="preserve"> </t>
    </r>
    <r>
      <rPr>
        <sz val="8.5"/>
        <rFont val="華康粗圓體"/>
        <family val="3"/>
      </rPr>
      <t>發</t>
    </r>
    <r>
      <rPr>
        <sz val="8.5"/>
        <rFont val="Arial Narrow"/>
        <family val="2"/>
      </rPr>
      <t xml:space="preserve"> </t>
    </r>
    <r>
      <rPr>
        <sz val="8.5"/>
        <rFont val="華康粗圓體"/>
        <family val="3"/>
      </rPr>
      <t>展</t>
    </r>
    <r>
      <rPr>
        <sz val="8.5"/>
        <rFont val="Arial Narrow"/>
        <family val="2"/>
      </rPr>
      <t xml:space="preserve"> </t>
    </r>
    <r>
      <rPr>
        <sz val="8.5"/>
        <rFont val="華康粗圓體"/>
        <family val="3"/>
      </rPr>
      <t>及
環境保護支出</t>
    </r>
  </si>
  <si>
    <t>退休撫卹
支　　出</t>
  </si>
  <si>
    <t>債務支出</t>
  </si>
  <si>
    <r>
      <t>協</t>
    </r>
    <r>
      <rPr>
        <sz val="8.5"/>
        <rFont val="Arial Narrow"/>
        <family val="2"/>
      </rPr>
      <t xml:space="preserve">  </t>
    </r>
    <r>
      <rPr>
        <sz val="8.5"/>
        <rFont val="華康粗圓體"/>
        <family val="3"/>
      </rPr>
      <t>助</t>
    </r>
    <r>
      <rPr>
        <sz val="8.5"/>
        <rFont val="Arial Narrow"/>
        <family val="2"/>
      </rPr>
      <t xml:space="preserve">  </t>
    </r>
    <r>
      <rPr>
        <sz val="8.5"/>
        <rFont val="華康粗圓體"/>
        <family val="3"/>
      </rPr>
      <t>及
補助支出</t>
    </r>
  </si>
  <si>
    <t>公營事業
基金支出</t>
  </si>
  <si>
    <t>其他
支出</t>
  </si>
  <si>
    <t xml:space="preserve">Note : Budgets after reapportionments for 2013 has yet to be compiled . </t>
  </si>
  <si>
    <r>
      <t>表</t>
    </r>
    <r>
      <rPr>
        <sz val="12"/>
        <rFont val="Arial"/>
        <family val="2"/>
      </rPr>
      <t>6-11</t>
    </r>
    <r>
      <rPr>
        <sz val="12"/>
        <rFont val="華康粗圓體"/>
        <family val="3"/>
      </rPr>
      <t>、各鄉鎮市歲出預決算－按政事別分（續</t>
    </r>
    <r>
      <rPr>
        <sz val="12"/>
        <rFont val="Arial"/>
        <family val="2"/>
      </rPr>
      <t xml:space="preserve"> 1</t>
    </r>
    <r>
      <rPr>
        <sz val="12"/>
        <rFont val="華康粗圓體"/>
        <family val="3"/>
      </rPr>
      <t>）</t>
    </r>
  </si>
  <si>
    <t>Expenditure for Employment Service</t>
  </si>
  <si>
    <t>Expenditure for Community Development</t>
  </si>
  <si>
    <r>
      <t>表</t>
    </r>
    <r>
      <rPr>
        <sz val="12"/>
        <rFont val="Arial"/>
        <family val="2"/>
      </rPr>
      <t>6-11</t>
    </r>
    <r>
      <rPr>
        <sz val="12"/>
        <rFont val="華康粗圓體"/>
        <family val="3"/>
      </rPr>
      <t>、各鄉鎮市歲出預決算－按政事別分（續</t>
    </r>
    <r>
      <rPr>
        <sz val="12"/>
        <rFont val="Arial"/>
        <family val="2"/>
      </rPr>
      <t xml:space="preserve"> 2</t>
    </r>
    <r>
      <rPr>
        <sz val="12"/>
        <rFont val="華康粗圓體"/>
        <family val="3"/>
      </rPr>
      <t>）</t>
    </r>
  </si>
  <si>
    <r>
      <t>　</t>
    </r>
    <r>
      <rPr>
        <sz val="9"/>
        <rFont val="Arial Narrow"/>
        <family val="2"/>
      </rPr>
      <t xml:space="preserve">  </t>
    </r>
    <r>
      <rPr>
        <sz val="9"/>
        <rFont val="華康粗圓體"/>
        <family val="3"/>
      </rPr>
      <t>楊梅市</t>
    </r>
    <r>
      <rPr>
        <sz val="9"/>
        <rFont val="Arial Narrow"/>
        <family val="2"/>
      </rPr>
      <t xml:space="preserve"> Yangmei City</t>
    </r>
  </si>
  <si>
    <r>
      <t>　</t>
    </r>
    <r>
      <rPr>
        <sz val="9"/>
        <rFont val="Arial Narrow"/>
        <family val="2"/>
      </rPr>
      <t xml:space="preserve">  </t>
    </r>
    <r>
      <rPr>
        <sz val="9"/>
        <rFont val="華康粗圓體"/>
        <family val="3"/>
      </rPr>
      <t>蘆竹鄉</t>
    </r>
    <r>
      <rPr>
        <sz val="9"/>
        <rFont val="Arial Narrow"/>
        <family val="2"/>
      </rPr>
      <t xml:space="preserve"> Luzhu Township</t>
    </r>
  </si>
  <si>
    <r>
      <t>　</t>
    </r>
    <r>
      <rPr>
        <sz val="9"/>
        <rFont val="Arial Narrow"/>
        <family val="2"/>
      </rPr>
      <t xml:space="preserve">  </t>
    </r>
    <r>
      <rPr>
        <sz val="9"/>
        <rFont val="華康粗圓體"/>
        <family val="3"/>
      </rPr>
      <t>龜山鄉</t>
    </r>
    <r>
      <rPr>
        <sz val="9"/>
        <rFont val="Arial Narrow"/>
        <family val="2"/>
      </rPr>
      <t xml:space="preserve"> Guishan Township</t>
    </r>
  </si>
  <si>
    <r>
      <t>　</t>
    </r>
    <r>
      <rPr>
        <sz val="9"/>
        <rFont val="Arial Narrow"/>
        <family val="2"/>
      </rPr>
      <t xml:space="preserve">  </t>
    </r>
    <r>
      <rPr>
        <sz val="9"/>
        <rFont val="華康粗圓體"/>
        <family val="3"/>
      </rPr>
      <t>龍潭鄉</t>
    </r>
    <r>
      <rPr>
        <sz val="9"/>
        <rFont val="Arial Narrow"/>
        <family val="2"/>
      </rPr>
      <t xml:space="preserve"> Longtan Township</t>
    </r>
  </si>
  <si>
    <r>
      <t>　</t>
    </r>
    <r>
      <rPr>
        <sz val="9"/>
        <rFont val="Arial Narrow"/>
        <family val="2"/>
      </rPr>
      <t xml:space="preserve">  </t>
    </r>
    <r>
      <rPr>
        <sz val="9"/>
        <rFont val="華康粗圓體"/>
        <family val="3"/>
      </rPr>
      <t>觀音鄉</t>
    </r>
    <r>
      <rPr>
        <sz val="9"/>
        <rFont val="Arial Narrow"/>
        <family val="2"/>
      </rPr>
      <t xml:space="preserve"> Guanyin Township</t>
    </r>
  </si>
  <si>
    <r>
      <t>　</t>
    </r>
    <r>
      <rPr>
        <sz val="9"/>
        <rFont val="Arial Narrow"/>
        <family val="2"/>
      </rPr>
      <t xml:space="preserve">  </t>
    </r>
    <r>
      <rPr>
        <sz val="9"/>
        <rFont val="華康粗圓體"/>
        <family val="3"/>
      </rPr>
      <t>桃園市</t>
    </r>
    <r>
      <rPr>
        <sz val="9"/>
        <rFont val="Arial Narrow"/>
        <family val="2"/>
      </rPr>
      <t xml:space="preserve"> Taoyuan City</t>
    </r>
  </si>
  <si>
    <r>
      <t>　</t>
    </r>
    <r>
      <rPr>
        <sz val="9"/>
        <rFont val="Arial Narrow"/>
        <family val="2"/>
      </rPr>
      <t xml:space="preserve">  </t>
    </r>
    <r>
      <rPr>
        <sz val="9"/>
        <rFont val="華康粗圓體"/>
        <family val="3"/>
      </rPr>
      <t>中壢市</t>
    </r>
    <r>
      <rPr>
        <sz val="9"/>
        <rFont val="Arial Narrow"/>
        <family val="2"/>
      </rPr>
      <t xml:space="preserve"> Zhongli City</t>
    </r>
  </si>
  <si>
    <r>
      <t>　</t>
    </r>
    <r>
      <rPr>
        <sz val="9"/>
        <rFont val="Arial Narrow"/>
        <family val="2"/>
      </rPr>
      <t xml:space="preserve">  </t>
    </r>
    <r>
      <rPr>
        <sz val="9"/>
        <rFont val="華康粗圓體"/>
        <family val="3"/>
      </rPr>
      <t>平鎮市</t>
    </r>
    <r>
      <rPr>
        <sz val="9"/>
        <rFont val="Arial Narrow"/>
        <family val="2"/>
      </rPr>
      <t xml:space="preserve"> Pingzhen City</t>
    </r>
  </si>
  <si>
    <r>
      <t>　</t>
    </r>
    <r>
      <rPr>
        <sz val="9"/>
        <rFont val="Arial Narrow"/>
        <family val="2"/>
      </rPr>
      <t xml:space="preserve">  </t>
    </r>
    <r>
      <rPr>
        <sz val="9"/>
        <rFont val="華康粗圓體"/>
        <family val="3"/>
      </rPr>
      <t>大溪鎮</t>
    </r>
    <r>
      <rPr>
        <sz val="9"/>
        <rFont val="Arial Narrow"/>
        <family val="2"/>
      </rPr>
      <t xml:space="preserve"> Daxi Township</t>
    </r>
  </si>
  <si>
    <r>
      <t>　</t>
    </r>
    <r>
      <rPr>
        <sz val="9"/>
        <rFont val="Arial Narrow"/>
        <family val="2"/>
      </rPr>
      <t xml:space="preserve">  </t>
    </r>
    <r>
      <rPr>
        <sz val="9"/>
        <rFont val="華康粗圓體"/>
        <family val="3"/>
      </rPr>
      <t>大園鄉</t>
    </r>
    <r>
      <rPr>
        <sz val="9"/>
        <rFont val="Arial Narrow"/>
        <family val="2"/>
      </rPr>
      <t xml:space="preserve"> Dayuan Township</t>
    </r>
  </si>
  <si>
    <r>
      <t>　</t>
    </r>
    <r>
      <rPr>
        <sz val="9"/>
        <rFont val="Arial Narrow"/>
        <family val="2"/>
      </rPr>
      <t xml:space="preserve">  </t>
    </r>
    <r>
      <rPr>
        <sz val="9"/>
        <rFont val="華康粗圓體"/>
        <family val="3"/>
      </rPr>
      <t>復興鄉</t>
    </r>
    <r>
      <rPr>
        <sz val="9"/>
        <rFont val="Arial Narrow"/>
        <family val="2"/>
      </rPr>
      <t xml:space="preserve"> Fuxing Township</t>
    </r>
  </si>
  <si>
    <r>
      <t>2</t>
    </r>
    <r>
      <rPr>
        <sz val="11.5"/>
        <rFont val="華康粗圓體"/>
        <family val="3"/>
      </rPr>
      <t>．</t>
    </r>
    <r>
      <rPr>
        <sz val="11.5"/>
        <rFont val="Arial"/>
        <family val="2"/>
      </rPr>
      <t>Settled</t>
    </r>
  </si>
  <si>
    <t>Expenditure for Other Economic Service</t>
  </si>
  <si>
    <r>
      <t>表</t>
    </r>
    <r>
      <rPr>
        <sz val="12"/>
        <rFont val="Arial"/>
        <family val="2"/>
      </rPr>
      <t>6-11</t>
    </r>
    <r>
      <rPr>
        <sz val="12"/>
        <rFont val="華康粗圓體"/>
        <family val="3"/>
      </rPr>
      <t>、各鄉鎮市歲出預決算－按政事別分（續</t>
    </r>
    <r>
      <rPr>
        <sz val="12"/>
        <rFont val="Arial"/>
        <family val="2"/>
      </rPr>
      <t xml:space="preserve"> 3 </t>
    </r>
    <r>
      <rPr>
        <sz val="12"/>
        <rFont val="華康粗圓體"/>
        <family val="3"/>
      </rPr>
      <t>完）</t>
    </r>
  </si>
  <si>
    <t>福利服務
支　　出</t>
  </si>
  <si>
    <t>國民就業
支　　出</t>
  </si>
  <si>
    <t>社區發展
支　　出</t>
  </si>
  <si>
    <t>醫療保健
支　　出</t>
  </si>
  <si>
    <t>環境保護
支　　出</t>
  </si>
  <si>
    <t>退休撫卹
給付支出</t>
  </si>
  <si>
    <t>警政支出</t>
  </si>
  <si>
    <t>債務付息
支　　出</t>
  </si>
  <si>
    <t>協助支出</t>
  </si>
  <si>
    <t>專案補助
支　　出</t>
  </si>
  <si>
    <t>平衡預算
補助支出</t>
  </si>
  <si>
    <t>第　二
預備金</t>
  </si>
  <si>
    <t>其他支出</t>
  </si>
  <si>
    <t>Expenditure for Beneficial Service</t>
  </si>
  <si>
    <t>Expenditure for Public Health</t>
  </si>
  <si>
    <t>Expenditure for Environmental Protection</t>
  </si>
  <si>
    <t>Expenditure on Retirement and Pension</t>
  </si>
  <si>
    <t>Second Reserve Fund</t>
  </si>
  <si>
    <t>Source : Department of Budget, Accounting and Statistics, Taoyuan County Gov.</t>
  </si>
  <si>
    <t>Note : Besides 2012, final accounts were approved before being finalized.</t>
  </si>
  <si>
    <r>
      <t>追加減後預算</t>
    </r>
    <r>
      <rPr>
        <sz val="7.5"/>
        <rFont val="Arial Narrow"/>
        <family val="2"/>
      </rPr>
      <t xml:space="preserve"> Budgets after Reapportionments</t>
    </r>
  </si>
  <si>
    <t>-</t>
  </si>
  <si>
    <r>
      <t xml:space="preserve">    93</t>
    </r>
    <r>
      <rPr>
        <sz val="7.5"/>
        <rFont val="華康粗圓體"/>
        <family val="3"/>
      </rPr>
      <t>年度</t>
    </r>
  </si>
  <si>
    <r>
      <t>原預算</t>
    </r>
    <r>
      <rPr>
        <sz val="7.5"/>
        <rFont val="Arial Narrow"/>
        <family val="2"/>
      </rPr>
      <t xml:space="preserve"> Original Budgets</t>
    </r>
  </si>
  <si>
    <r>
      <t xml:space="preserve">    94</t>
    </r>
    <r>
      <rPr>
        <sz val="7.5"/>
        <rFont val="華康粗圓體"/>
        <family val="3"/>
      </rPr>
      <t>年度</t>
    </r>
  </si>
  <si>
    <r>
      <t xml:space="preserve">    95</t>
    </r>
    <r>
      <rPr>
        <sz val="7.5"/>
        <rFont val="華康粗圓體"/>
        <family val="3"/>
      </rPr>
      <t>年度</t>
    </r>
  </si>
  <si>
    <r>
      <t xml:space="preserve">    96</t>
    </r>
    <r>
      <rPr>
        <sz val="7.5"/>
        <rFont val="華康粗圓體"/>
        <family val="3"/>
      </rPr>
      <t>年度</t>
    </r>
  </si>
  <si>
    <r>
      <t xml:space="preserve">    97</t>
    </r>
    <r>
      <rPr>
        <sz val="7.5"/>
        <rFont val="華康粗圓體"/>
        <family val="3"/>
      </rPr>
      <t>年度</t>
    </r>
  </si>
  <si>
    <r>
      <t xml:space="preserve">    98</t>
    </r>
    <r>
      <rPr>
        <sz val="7.5"/>
        <rFont val="華康粗圓體"/>
        <family val="3"/>
      </rPr>
      <t>年度</t>
    </r>
  </si>
  <si>
    <r>
      <t xml:space="preserve">    99</t>
    </r>
    <r>
      <rPr>
        <sz val="7.5"/>
        <rFont val="華康粗圓體"/>
        <family val="3"/>
      </rPr>
      <t>年度</t>
    </r>
  </si>
  <si>
    <r>
      <t xml:space="preserve">    101</t>
    </r>
    <r>
      <rPr>
        <sz val="7.5"/>
        <rFont val="華康粗圓體"/>
        <family val="3"/>
      </rPr>
      <t>年度</t>
    </r>
  </si>
  <si>
    <t>2012</t>
  </si>
  <si>
    <r>
      <t xml:space="preserve">    102</t>
    </r>
    <r>
      <rPr>
        <sz val="7.5"/>
        <rFont val="華康粗圓體"/>
        <family val="3"/>
      </rPr>
      <t>年度</t>
    </r>
  </si>
  <si>
    <r>
      <t xml:space="preserve">                    </t>
    </r>
    <r>
      <rPr>
        <sz val="7.5"/>
        <rFont val="華康粗圓體"/>
        <family val="3"/>
      </rPr>
      <t>桃園市</t>
    </r>
    <r>
      <rPr>
        <sz val="7.5"/>
        <rFont val="Arial Narrow"/>
        <family val="2"/>
      </rPr>
      <t xml:space="preserve"> Taoyuan City</t>
    </r>
  </si>
  <si>
    <r>
      <t xml:space="preserve">                    </t>
    </r>
    <r>
      <rPr>
        <sz val="7.5"/>
        <rFont val="華康粗圓體"/>
        <family val="3"/>
      </rPr>
      <t>中壢市</t>
    </r>
    <r>
      <rPr>
        <sz val="7.5"/>
        <rFont val="Arial Narrow"/>
        <family val="2"/>
      </rPr>
      <t xml:space="preserve"> Zhongli City</t>
    </r>
  </si>
  <si>
    <r>
      <t xml:space="preserve">                    </t>
    </r>
    <r>
      <rPr>
        <sz val="7.5"/>
        <rFont val="華康粗圓體"/>
        <family val="3"/>
      </rPr>
      <t>平鎮市</t>
    </r>
    <r>
      <rPr>
        <sz val="7.5"/>
        <rFont val="Arial Narrow"/>
        <family val="2"/>
      </rPr>
      <t xml:space="preserve"> Pingzhen City</t>
    </r>
  </si>
  <si>
    <r>
      <t xml:space="preserve">                    </t>
    </r>
    <r>
      <rPr>
        <sz val="7.5"/>
        <rFont val="華康粗圓體"/>
        <family val="3"/>
      </rPr>
      <t>八德市</t>
    </r>
    <r>
      <rPr>
        <sz val="7.5"/>
        <rFont val="Arial Narrow"/>
        <family val="2"/>
      </rPr>
      <t xml:space="preserve"> Bade City</t>
    </r>
  </si>
  <si>
    <r>
      <t xml:space="preserve">                    </t>
    </r>
    <r>
      <rPr>
        <sz val="7.5"/>
        <rFont val="華康粗圓體"/>
        <family val="3"/>
      </rPr>
      <t>楊梅市</t>
    </r>
    <r>
      <rPr>
        <sz val="7.5"/>
        <rFont val="Arial Narrow"/>
        <family val="2"/>
      </rPr>
      <t xml:space="preserve"> Yangmei City</t>
    </r>
  </si>
  <si>
    <r>
      <t xml:space="preserve">                    </t>
    </r>
    <r>
      <rPr>
        <sz val="7.5"/>
        <rFont val="華康粗圓體"/>
        <family val="3"/>
      </rPr>
      <t>大溪鎮</t>
    </r>
    <r>
      <rPr>
        <sz val="7.5"/>
        <rFont val="Arial Narrow"/>
        <family val="2"/>
      </rPr>
      <t xml:space="preserve"> Daxi Township</t>
    </r>
  </si>
  <si>
    <r>
      <t xml:space="preserve">                    </t>
    </r>
    <r>
      <rPr>
        <sz val="7.5"/>
        <rFont val="華康粗圓體"/>
        <family val="3"/>
      </rPr>
      <t>蘆竹鄉</t>
    </r>
    <r>
      <rPr>
        <sz val="7.5"/>
        <rFont val="Arial Narrow"/>
        <family val="2"/>
      </rPr>
      <t xml:space="preserve"> Luzhu Township</t>
    </r>
  </si>
  <si>
    <r>
      <t xml:space="preserve">                    </t>
    </r>
    <r>
      <rPr>
        <sz val="7.5"/>
        <rFont val="華康粗圓體"/>
        <family val="3"/>
      </rPr>
      <t>大園鄉</t>
    </r>
    <r>
      <rPr>
        <sz val="7.5"/>
        <rFont val="Arial Narrow"/>
        <family val="2"/>
      </rPr>
      <t xml:space="preserve"> Dayuan Township</t>
    </r>
  </si>
  <si>
    <r>
      <t xml:space="preserve">                    </t>
    </r>
    <r>
      <rPr>
        <sz val="7.5"/>
        <rFont val="華康粗圓體"/>
        <family val="3"/>
      </rPr>
      <t>龜山鄉</t>
    </r>
    <r>
      <rPr>
        <sz val="7.5"/>
        <rFont val="Arial Narrow"/>
        <family val="2"/>
      </rPr>
      <t xml:space="preserve"> Guishan Township</t>
    </r>
  </si>
  <si>
    <r>
      <t xml:space="preserve">                    </t>
    </r>
    <r>
      <rPr>
        <sz val="7.5"/>
        <rFont val="華康粗圓體"/>
        <family val="3"/>
      </rPr>
      <t>龍潭鄉</t>
    </r>
    <r>
      <rPr>
        <sz val="7.5"/>
        <rFont val="Arial Narrow"/>
        <family val="2"/>
      </rPr>
      <t xml:space="preserve"> Longtan Township</t>
    </r>
  </si>
  <si>
    <r>
      <t xml:space="preserve">                    </t>
    </r>
    <r>
      <rPr>
        <sz val="7.5"/>
        <rFont val="華康粗圓體"/>
        <family val="3"/>
      </rPr>
      <t>新屋鄉</t>
    </r>
    <r>
      <rPr>
        <sz val="7.5"/>
        <rFont val="Arial Narrow"/>
        <family val="2"/>
      </rPr>
      <t xml:space="preserve"> Xinwu Township</t>
    </r>
  </si>
  <si>
    <r>
      <t xml:space="preserve">                    </t>
    </r>
    <r>
      <rPr>
        <sz val="7.5"/>
        <rFont val="華康粗圓體"/>
        <family val="3"/>
      </rPr>
      <t>觀音鄉</t>
    </r>
    <r>
      <rPr>
        <sz val="7.5"/>
        <rFont val="Arial Narrow"/>
        <family val="2"/>
      </rPr>
      <t xml:space="preserve"> Guanyin Township</t>
    </r>
  </si>
  <si>
    <r>
      <t xml:space="preserve">                    </t>
    </r>
    <r>
      <rPr>
        <sz val="7.5"/>
        <rFont val="華康粗圓體"/>
        <family val="3"/>
      </rPr>
      <t>復興鄉</t>
    </r>
    <r>
      <rPr>
        <sz val="7.5"/>
        <rFont val="Arial Narrow"/>
        <family val="2"/>
      </rPr>
      <t xml:space="preserve"> Fuxing Township</t>
    </r>
  </si>
  <si>
    <r>
      <t>說明：</t>
    </r>
    <r>
      <rPr>
        <sz val="8"/>
        <rFont val="Arial Narrow"/>
        <family val="2"/>
      </rPr>
      <t>102</t>
    </r>
    <r>
      <rPr>
        <sz val="8"/>
        <rFont val="華康中黑體"/>
        <family val="3"/>
      </rPr>
      <t>年度追加減後預算資料尚未彙編。</t>
    </r>
  </si>
  <si>
    <r>
      <t>1</t>
    </r>
    <r>
      <rPr>
        <sz val="12"/>
        <rFont val="華康粗圓體"/>
        <family val="3"/>
      </rPr>
      <t>．收　入</t>
    </r>
  </si>
  <si>
    <r>
      <t>1</t>
    </r>
    <r>
      <rPr>
        <sz val="12"/>
        <rFont val="華康粗圓體"/>
        <family val="3"/>
      </rPr>
      <t>．</t>
    </r>
    <r>
      <rPr>
        <sz val="12"/>
        <rFont val="Arial"/>
        <family val="2"/>
      </rPr>
      <t>Revenues</t>
    </r>
  </si>
  <si>
    <r>
      <t>1</t>
    </r>
    <r>
      <rPr>
        <sz val="12"/>
        <rFont val="華康粗圓體"/>
        <family val="3"/>
      </rPr>
      <t>．預　算</t>
    </r>
  </si>
  <si>
    <r>
      <t>1</t>
    </r>
    <r>
      <rPr>
        <sz val="12"/>
        <rFont val="細明體"/>
        <family val="3"/>
      </rPr>
      <t>．</t>
    </r>
    <r>
      <rPr>
        <sz val="12"/>
        <rFont val="Arial"/>
        <family val="2"/>
      </rPr>
      <t xml:space="preserve">Budget     </t>
    </r>
  </si>
  <si>
    <r>
      <t>2</t>
    </r>
    <r>
      <rPr>
        <sz val="12"/>
        <rFont val="華康粗圓體"/>
        <family val="3"/>
      </rPr>
      <t>．支　出</t>
    </r>
  </si>
  <si>
    <r>
      <t>2</t>
    </r>
    <r>
      <rPr>
        <sz val="12"/>
        <rFont val="華康粗圓體"/>
        <family val="3"/>
      </rPr>
      <t>．</t>
    </r>
    <r>
      <rPr>
        <sz val="12"/>
        <rFont val="Arial"/>
        <family val="2"/>
      </rPr>
      <t>Expenditures</t>
    </r>
  </si>
  <si>
    <r>
      <t>2</t>
    </r>
    <r>
      <rPr>
        <sz val="12"/>
        <rFont val="華康粗圓體"/>
        <family val="3"/>
      </rPr>
      <t>．決　　算　</t>
    </r>
  </si>
  <si>
    <r>
      <t>表</t>
    </r>
    <r>
      <rPr>
        <sz val="12"/>
        <rFont val="Arial"/>
        <family val="2"/>
      </rPr>
      <t>6-10</t>
    </r>
    <r>
      <rPr>
        <sz val="12"/>
        <rFont val="華康粗圓體"/>
        <family val="3"/>
      </rPr>
      <t>、各鄉鎮市歲入預決算－按來源別分（續）</t>
    </r>
  </si>
  <si>
    <r>
      <t>6-10</t>
    </r>
    <r>
      <rPr>
        <sz val="12"/>
        <rFont val="華康粗圓體"/>
        <family val="3"/>
      </rPr>
      <t>、</t>
    </r>
    <r>
      <rPr>
        <sz val="12"/>
        <rFont val="Arial"/>
        <family val="2"/>
      </rPr>
      <t>Budget and Settled Account of Revenues of Township Offices (Cont.)</t>
    </r>
  </si>
  <si>
    <r>
      <t>1</t>
    </r>
    <r>
      <rPr>
        <sz val="12"/>
        <rFont val="華康粗圓體"/>
        <family val="3"/>
      </rPr>
      <t>．預　　算　</t>
    </r>
  </si>
  <si>
    <r>
      <t>1</t>
    </r>
    <r>
      <rPr>
        <sz val="12"/>
        <rFont val="華康粗圓體"/>
        <family val="3"/>
      </rPr>
      <t>．</t>
    </r>
    <r>
      <rPr>
        <sz val="12"/>
        <rFont val="Arial"/>
        <family val="2"/>
      </rPr>
      <t>Budget</t>
    </r>
  </si>
  <si>
    <r>
      <t>1</t>
    </r>
    <r>
      <rPr>
        <sz val="12"/>
        <rFont val="華康粗圓體"/>
        <family val="3"/>
      </rPr>
      <t>．預　　算　</t>
    </r>
  </si>
  <si>
    <t>單位：千元</t>
  </si>
  <si>
    <t>Unit : N.T.$1,000</t>
  </si>
  <si>
    <t>年度別</t>
  </si>
  <si>
    <t>福利服務
支　　出</t>
  </si>
  <si>
    <t>國民就業
支　　出</t>
  </si>
  <si>
    <t>社區發展
支　　出</t>
  </si>
  <si>
    <t>醫療保健
支　　出</t>
  </si>
  <si>
    <t>環境保護
支　　出</t>
  </si>
  <si>
    <t>退休撫卹
給付支出</t>
  </si>
  <si>
    <t>警政支出</t>
  </si>
  <si>
    <t>債務付息
支　　出</t>
  </si>
  <si>
    <t>協助支出</t>
  </si>
  <si>
    <t>專案補助
支　　出</t>
  </si>
  <si>
    <t>平衡預算
補助支出</t>
  </si>
  <si>
    <t>第　二
預備金</t>
  </si>
  <si>
    <t>其他支出</t>
  </si>
  <si>
    <t>Fiscal Year</t>
  </si>
  <si>
    <t>Expenditure for Beneficial Service</t>
  </si>
  <si>
    <t>Expenditure for Public Health</t>
  </si>
  <si>
    <t>Expenditure
for Environmental Protection</t>
  </si>
  <si>
    <t>Expenditure for Police Service</t>
  </si>
  <si>
    <t xml:space="preserve">Expenditure for Interest Payment </t>
  </si>
  <si>
    <t>Expenditure for Assistance</t>
  </si>
  <si>
    <t>Expenditure for Transfers of Special Characters</t>
  </si>
  <si>
    <t>Expenditure for Transfers of General Characters</t>
  </si>
  <si>
    <t>Second Reserve Fund</t>
  </si>
  <si>
    <t>Other Expenditure</t>
  </si>
  <si>
    <r>
      <t xml:space="preserve">    92</t>
    </r>
    <r>
      <rPr>
        <sz val="8"/>
        <rFont val="華康粗圓體"/>
        <family val="3"/>
      </rPr>
      <t>年度</t>
    </r>
  </si>
  <si>
    <r>
      <t>原預算</t>
    </r>
    <r>
      <rPr>
        <sz val="8"/>
        <rFont val="Arial Narrow"/>
        <family val="2"/>
      </rPr>
      <t xml:space="preserve"> Original Budgets</t>
    </r>
  </si>
  <si>
    <t>-</t>
  </si>
  <si>
    <r>
      <t xml:space="preserve">   100</t>
    </r>
    <r>
      <rPr>
        <sz val="8"/>
        <rFont val="華康粗圓體"/>
        <family val="3"/>
      </rPr>
      <t>年度</t>
    </r>
  </si>
  <si>
    <r>
      <t xml:space="preserve">                    </t>
    </r>
    <r>
      <rPr>
        <sz val="8"/>
        <rFont val="華康粗圓體"/>
        <family val="3"/>
      </rPr>
      <t>桃園市</t>
    </r>
    <r>
      <rPr>
        <sz val="8"/>
        <rFont val="Arial Narrow"/>
        <family val="2"/>
      </rPr>
      <t xml:space="preserve"> Taoyuan City</t>
    </r>
  </si>
  <si>
    <r>
      <t xml:space="preserve">                    </t>
    </r>
    <r>
      <rPr>
        <sz val="8"/>
        <rFont val="華康粗圓體"/>
        <family val="3"/>
      </rPr>
      <t>中壢市</t>
    </r>
    <r>
      <rPr>
        <sz val="8"/>
        <rFont val="Arial Narrow"/>
        <family val="2"/>
      </rPr>
      <t xml:space="preserve"> Zhongli City</t>
    </r>
  </si>
  <si>
    <r>
      <t xml:space="preserve">                    </t>
    </r>
    <r>
      <rPr>
        <sz val="8"/>
        <rFont val="華康粗圓體"/>
        <family val="3"/>
      </rPr>
      <t>平鎮市</t>
    </r>
    <r>
      <rPr>
        <sz val="8"/>
        <rFont val="Arial Narrow"/>
        <family val="2"/>
      </rPr>
      <t xml:space="preserve"> Pingzhen City</t>
    </r>
  </si>
  <si>
    <r>
      <t xml:space="preserve">                    </t>
    </r>
    <r>
      <rPr>
        <sz val="8"/>
        <rFont val="華康粗圓體"/>
        <family val="3"/>
      </rPr>
      <t>八德市</t>
    </r>
    <r>
      <rPr>
        <sz val="8"/>
        <rFont val="Arial Narrow"/>
        <family val="2"/>
      </rPr>
      <t xml:space="preserve"> Bade City</t>
    </r>
  </si>
  <si>
    <r>
      <t xml:space="preserve">                    </t>
    </r>
    <r>
      <rPr>
        <sz val="8"/>
        <rFont val="華康粗圓體"/>
        <family val="3"/>
      </rPr>
      <t>大溪鎮</t>
    </r>
    <r>
      <rPr>
        <sz val="8"/>
        <rFont val="Arial Narrow"/>
        <family val="2"/>
      </rPr>
      <t xml:space="preserve"> Daxi Township</t>
    </r>
  </si>
  <si>
    <r>
      <t xml:space="preserve">                    </t>
    </r>
    <r>
      <rPr>
        <sz val="8"/>
        <rFont val="華康粗圓體"/>
        <family val="3"/>
      </rPr>
      <t>蘆竹鄉</t>
    </r>
    <r>
      <rPr>
        <sz val="8"/>
        <rFont val="Arial Narrow"/>
        <family val="2"/>
      </rPr>
      <t xml:space="preserve"> Luzhu Township</t>
    </r>
  </si>
  <si>
    <r>
      <t xml:space="preserve">                    </t>
    </r>
    <r>
      <rPr>
        <sz val="8"/>
        <rFont val="華康粗圓體"/>
        <family val="3"/>
      </rPr>
      <t>大園鄉</t>
    </r>
    <r>
      <rPr>
        <sz val="8"/>
        <rFont val="Arial Narrow"/>
        <family val="2"/>
      </rPr>
      <t xml:space="preserve"> Dayuan Township</t>
    </r>
  </si>
  <si>
    <r>
      <t xml:space="preserve">                    </t>
    </r>
    <r>
      <rPr>
        <sz val="8"/>
        <rFont val="華康粗圓體"/>
        <family val="3"/>
      </rPr>
      <t>龜山鄉</t>
    </r>
    <r>
      <rPr>
        <sz val="8"/>
        <rFont val="Arial Narrow"/>
        <family val="2"/>
      </rPr>
      <t xml:space="preserve"> Guishan Township</t>
    </r>
  </si>
  <si>
    <r>
      <t xml:space="preserve">                    </t>
    </r>
    <r>
      <rPr>
        <sz val="8"/>
        <rFont val="華康粗圓體"/>
        <family val="3"/>
      </rPr>
      <t>龍潭鄉</t>
    </r>
    <r>
      <rPr>
        <sz val="8"/>
        <rFont val="Arial Narrow"/>
        <family val="2"/>
      </rPr>
      <t xml:space="preserve"> Longtan Township</t>
    </r>
  </si>
  <si>
    <r>
      <t xml:space="preserve">                    </t>
    </r>
    <r>
      <rPr>
        <sz val="8"/>
        <rFont val="華康粗圓體"/>
        <family val="3"/>
      </rPr>
      <t>新屋鄉</t>
    </r>
    <r>
      <rPr>
        <sz val="8"/>
        <rFont val="Arial Narrow"/>
        <family val="2"/>
      </rPr>
      <t xml:space="preserve"> Xinwu Township</t>
    </r>
  </si>
  <si>
    <r>
      <t xml:space="preserve">                    </t>
    </r>
    <r>
      <rPr>
        <sz val="8"/>
        <rFont val="華康粗圓體"/>
        <family val="3"/>
      </rPr>
      <t>觀音鄉</t>
    </r>
    <r>
      <rPr>
        <sz val="8"/>
        <rFont val="Arial Narrow"/>
        <family val="2"/>
      </rPr>
      <t xml:space="preserve"> Guanyin Township</t>
    </r>
  </si>
  <si>
    <r>
      <t xml:space="preserve">                    </t>
    </r>
    <r>
      <rPr>
        <sz val="8"/>
        <rFont val="華康粗圓體"/>
        <family val="3"/>
      </rPr>
      <t>復興鄉</t>
    </r>
    <r>
      <rPr>
        <sz val="8"/>
        <rFont val="Arial Narrow"/>
        <family val="2"/>
      </rPr>
      <t xml:space="preserve"> Fuxing Township</t>
    </r>
  </si>
  <si>
    <r>
      <t>1</t>
    </r>
    <r>
      <rPr>
        <sz val="11.5"/>
        <rFont val="華康粗圓體"/>
        <family val="3"/>
      </rPr>
      <t>．</t>
    </r>
    <r>
      <rPr>
        <sz val="11.5"/>
        <rFont val="Arial"/>
        <family val="2"/>
      </rPr>
      <t>Budget</t>
    </r>
  </si>
  <si>
    <r>
      <t>2</t>
    </r>
    <r>
      <rPr>
        <sz val="12"/>
        <rFont val="華康粗圓體"/>
        <family val="3"/>
      </rPr>
      <t>．決　　算　</t>
    </r>
  </si>
  <si>
    <r>
      <t>2</t>
    </r>
    <r>
      <rPr>
        <sz val="12"/>
        <rFont val="華康粗圓體"/>
        <family val="3"/>
      </rPr>
      <t>．</t>
    </r>
    <r>
      <rPr>
        <sz val="12"/>
        <rFont val="Arial"/>
        <family val="2"/>
      </rPr>
      <t xml:space="preserve">Settled </t>
    </r>
  </si>
  <si>
    <r>
      <t>　</t>
    </r>
    <r>
      <rPr>
        <sz val="9"/>
        <rFont val="Arial Narrow"/>
        <family val="2"/>
      </rPr>
      <t xml:space="preserve">  </t>
    </r>
    <r>
      <rPr>
        <sz val="9"/>
        <rFont val="華康粗圓體"/>
        <family val="3"/>
      </rPr>
      <t>八德市</t>
    </r>
    <r>
      <rPr>
        <sz val="9"/>
        <rFont val="Arial Narrow"/>
        <family val="2"/>
      </rPr>
      <t xml:space="preserve"> Bade City</t>
    </r>
  </si>
  <si>
    <r>
      <t>　</t>
    </r>
    <r>
      <rPr>
        <sz val="9"/>
        <rFont val="Arial Narrow"/>
        <family val="2"/>
      </rPr>
      <t xml:space="preserve">  </t>
    </r>
    <r>
      <rPr>
        <sz val="9"/>
        <rFont val="華康粗圓體"/>
        <family val="3"/>
      </rPr>
      <t>新屋鄉</t>
    </r>
    <r>
      <rPr>
        <sz val="9"/>
        <rFont val="Arial Narrow"/>
        <family val="2"/>
      </rPr>
      <t xml:space="preserve"> Xinwu Township</t>
    </r>
  </si>
  <si>
    <r>
      <t>2</t>
    </r>
    <r>
      <rPr>
        <sz val="12"/>
        <rFont val="華康粗圓體"/>
        <family val="3"/>
      </rPr>
      <t>．決　　算　</t>
    </r>
  </si>
  <si>
    <t>單位：千元</t>
  </si>
  <si>
    <t>Unit : N.T.$1,000</t>
  </si>
  <si>
    <r>
      <t>2</t>
    </r>
    <r>
      <rPr>
        <sz val="11"/>
        <rFont val="華康粗圓體"/>
        <family val="3"/>
      </rPr>
      <t>．</t>
    </r>
    <r>
      <rPr>
        <sz val="11"/>
        <rFont val="Arial"/>
        <family val="2"/>
      </rPr>
      <t>Settled</t>
    </r>
  </si>
  <si>
    <t xml:space="preserve">Note : 1. Extrabudget revenues included removal of funds, advance receipt (including advance tax income), recovery of previous </t>
  </si>
  <si>
    <t xml:space="preserve">               years' annual revenue, income from custody fees, short-term loans,  borrowed funds or overdraft. </t>
  </si>
  <si>
    <t xml:space="preserve">           2. Extrabudget expenditure included appropriation in advance, refund of annual revenue, prepaid advances, other </t>
  </si>
  <si>
    <t xml:space="preserve">               expenditures and  custody fee expenses. </t>
  </si>
  <si>
    <t>Grand Total</t>
  </si>
  <si>
    <t>Total</t>
  </si>
  <si>
    <t>Expenditure for Retirement and Pension</t>
  </si>
  <si>
    <t>Obligation</t>
  </si>
  <si>
    <t>Government-Run Enterprises Fund Expenditure</t>
  </si>
  <si>
    <t>Previous Year Expenditure</t>
  </si>
  <si>
    <t>Extrabudget Expenditure</t>
  </si>
  <si>
    <t>Treasury Remainder</t>
  </si>
  <si>
    <r>
      <t>92</t>
    </r>
    <r>
      <rPr>
        <sz val="9"/>
        <rFont val="華康粗圓體"/>
        <family val="3"/>
      </rPr>
      <t>年度</t>
    </r>
    <r>
      <rPr>
        <sz val="9"/>
        <rFont val="Arial Narrow"/>
        <family val="2"/>
      </rPr>
      <t xml:space="preserve">  2003</t>
    </r>
  </si>
  <si>
    <t>-</t>
  </si>
  <si>
    <r>
      <t xml:space="preserve">    1</t>
    </r>
    <r>
      <rPr>
        <sz val="8.5"/>
        <rFont val="華康粗圓體"/>
        <family val="3"/>
      </rPr>
      <t>月</t>
    </r>
    <r>
      <rPr>
        <sz val="8.5"/>
        <rFont val="Arial Narrow"/>
        <family val="2"/>
      </rPr>
      <t xml:space="preserve"> January</t>
    </r>
  </si>
  <si>
    <r>
      <t xml:space="preserve">    2</t>
    </r>
    <r>
      <rPr>
        <sz val="8.5"/>
        <rFont val="華康粗圓體"/>
        <family val="3"/>
      </rPr>
      <t>月</t>
    </r>
    <r>
      <rPr>
        <sz val="8.5"/>
        <rFont val="Arial Narrow"/>
        <family val="2"/>
      </rPr>
      <t xml:space="preserve"> February</t>
    </r>
  </si>
  <si>
    <r>
      <t xml:space="preserve">    3</t>
    </r>
    <r>
      <rPr>
        <sz val="8.5"/>
        <rFont val="華康粗圓體"/>
        <family val="3"/>
      </rPr>
      <t>月</t>
    </r>
    <r>
      <rPr>
        <sz val="8.5"/>
        <rFont val="Arial Narrow"/>
        <family val="2"/>
      </rPr>
      <t xml:space="preserve"> March</t>
    </r>
  </si>
  <si>
    <r>
      <t xml:space="preserve">    4</t>
    </r>
    <r>
      <rPr>
        <sz val="8.5"/>
        <rFont val="華康粗圓體"/>
        <family val="3"/>
      </rPr>
      <t>月</t>
    </r>
    <r>
      <rPr>
        <sz val="8.5"/>
        <rFont val="Arial Narrow"/>
        <family val="2"/>
      </rPr>
      <t xml:space="preserve"> April</t>
    </r>
  </si>
  <si>
    <r>
      <t xml:space="preserve">    5</t>
    </r>
    <r>
      <rPr>
        <sz val="8.5"/>
        <rFont val="華康粗圓體"/>
        <family val="3"/>
      </rPr>
      <t>月</t>
    </r>
    <r>
      <rPr>
        <sz val="8.5"/>
        <rFont val="Arial Narrow"/>
        <family val="2"/>
      </rPr>
      <t xml:space="preserve"> May</t>
    </r>
  </si>
  <si>
    <r>
      <t xml:space="preserve">    6</t>
    </r>
    <r>
      <rPr>
        <sz val="8.5"/>
        <rFont val="華康粗圓體"/>
        <family val="3"/>
      </rPr>
      <t>月</t>
    </r>
    <r>
      <rPr>
        <sz val="8.5"/>
        <rFont val="Arial Narrow"/>
        <family val="2"/>
      </rPr>
      <t xml:space="preserve"> June</t>
    </r>
  </si>
  <si>
    <r>
      <t xml:space="preserve">    7</t>
    </r>
    <r>
      <rPr>
        <sz val="8.5"/>
        <rFont val="華康粗圓體"/>
        <family val="3"/>
      </rPr>
      <t>月</t>
    </r>
    <r>
      <rPr>
        <sz val="8.5"/>
        <rFont val="Arial Narrow"/>
        <family val="2"/>
      </rPr>
      <t xml:space="preserve"> July</t>
    </r>
  </si>
  <si>
    <r>
      <t xml:space="preserve">    8</t>
    </r>
    <r>
      <rPr>
        <sz val="8.5"/>
        <rFont val="華康粗圓體"/>
        <family val="3"/>
      </rPr>
      <t>月</t>
    </r>
    <r>
      <rPr>
        <sz val="8.5"/>
        <rFont val="Arial Narrow"/>
        <family val="2"/>
      </rPr>
      <t xml:space="preserve"> August</t>
    </r>
  </si>
  <si>
    <r>
      <t xml:space="preserve">    9</t>
    </r>
    <r>
      <rPr>
        <sz val="8.5"/>
        <rFont val="華康粗圓體"/>
        <family val="3"/>
      </rPr>
      <t>月</t>
    </r>
    <r>
      <rPr>
        <sz val="8.5"/>
        <rFont val="Arial Narrow"/>
        <family val="2"/>
      </rPr>
      <t xml:space="preserve"> September</t>
    </r>
  </si>
  <si>
    <r>
      <t xml:space="preserve">    10</t>
    </r>
    <r>
      <rPr>
        <sz val="8.5"/>
        <rFont val="華康粗圓體"/>
        <family val="3"/>
      </rPr>
      <t>月</t>
    </r>
    <r>
      <rPr>
        <sz val="8.5"/>
        <rFont val="Arial Narrow"/>
        <family val="2"/>
      </rPr>
      <t xml:space="preserve"> October</t>
    </r>
  </si>
  <si>
    <r>
      <t xml:space="preserve">    11</t>
    </r>
    <r>
      <rPr>
        <sz val="8.5"/>
        <rFont val="華康粗圓體"/>
        <family val="3"/>
      </rPr>
      <t>月</t>
    </r>
    <r>
      <rPr>
        <sz val="8.5"/>
        <rFont val="Arial Narrow"/>
        <family val="2"/>
      </rPr>
      <t xml:space="preserve"> November</t>
    </r>
  </si>
  <si>
    <r>
      <t xml:space="preserve">    12</t>
    </r>
    <r>
      <rPr>
        <sz val="8.5"/>
        <rFont val="華康粗圓體"/>
        <family val="3"/>
      </rPr>
      <t>月</t>
    </r>
    <r>
      <rPr>
        <sz val="8.5"/>
        <rFont val="Arial Narrow"/>
        <family val="2"/>
      </rPr>
      <t xml:space="preserve"> December</t>
    </r>
  </si>
  <si>
    <t>Receipts from Taxes</t>
  </si>
  <si>
    <t>Receipts from Charges on Benefits of Public Construction</t>
  </si>
  <si>
    <t>Receipts from Fines and Indemnity</t>
  </si>
  <si>
    <t>Receipts from Fees</t>
  </si>
  <si>
    <t>Receipts from Trust Management</t>
  </si>
  <si>
    <r>
      <t xml:space="preserve">財產孳息
收　　入
</t>
    </r>
    <r>
      <rPr>
        <sz val="8.5"/>
        <rFont val="Arial Narrow"/>
        <family val="2"/>
      </rPr>
      <t>Interest Property</t>
    </r>
  </si>
  <si>
    <r>
      <t xml:space="preserve">財產售價
收回收入
</t>
    </r>
    <r>
      <rPr>
        <sz val="8.5"/>
        <rFont val="Arial Narrow"/>
        <family val="2"/>
      </rPr>
      <t>Public Property</t>
    </r>
  </si>
  <si>
    <t>Profits of Public Business &amp; Enterprises</t>
  </si>
  <si>
    <t>Subsidies</t>
  </si>
  <si>
    <t>Receipts from Donations and Gifts</t>
  </si>
  <si>
    <t>Self-Governance Tax Revenue</t>
  </si>
  <si>
    <t>Purchases on Credit</t>
  </si>
  <si>
    <t>Other Receipts</t>
  </si>
  <si>
    <t>Previous Year Revenues</t>
  </si>
  <si>
    <t>Extra-budget Revenues</t>
  </si>
  <si>
    <r>
      <t>92</t>
    </r>
    <r>
      <rPr>
        <sz val="8.5"/>
        <rFont val="華康粗圓體"/>
        <family val="3"/>
      </rPr>
      <t>年度</t>
    </r>
    <r>
      <rPr>
        <sz val="8.5"/>
        <rFont val="Arial Narrow"/>
        <family val="2"/>
      </rPr>
      <t xml:space="preserve">  2003</t>
    </r>
  </si>
  <si>
    <r>
      <t>100</t>
    </r>
    <r>
      <rPr>
        <sz val="8.5"/>
        <rFont val="華康粗圓體"/>
        <family val="3"/>
      </rPr>
      <t>年度</t>
    </r>
    <r>
      <rPr>
        <sz val="8.5"/>
        <rFont val="Arial Narrow"/>
        <family val="2"/>
      </rPr>
      <t xml:space="preserve">  2011</t>
    </r>
  </si>
  <si>
    <t>資料來源：本府財政局。</t>
  </si>
  <si>
    <t>Source : Finance Bureau, Taoyuan County Gov.</t>
  </si>
  <si>
    <t>Expenditure for General Administration</t>
  </si>
  <si>
    <t>Expenditure for Education Science &amp; Culture</t>
  </si>
  <si>
    <t>Expenditure for Economic Development</t>
  </si>
  <si>
    <t>Expenditure for Social Welfare</t>
  </si>
  <si>
    <t>Expenditure for Community Development &amp; Environmental Protection</t>
  </si>
  <si>
    <t>Expenditure for Assistance</t>
  </si>
  <si>
    <t>Other Expenditure</t>
  </si>
  <si>
    <t>Fiscal Year</t>
  </si>
  <si>
    <t>Revenue of Pollution Prevention Fees</t>
  </si>
  <si>
    <t>Trust Account</t>
  </si>
  <si>
    <t>Public Property</t>
  </si>
  <si>
    <r>
      <t xml:space="preserve">    92</t>
    </r>
    <r>
      <rPr>
        <sz val="8"/>
        <rFont val="華康粗圓體"/>
        <family val="3"/>
      </rPr>
      <t>年度</t>
    </r>
  </si>
  <si>
    <r>
      <t>原預算</t>
    </r>
    <r>
      <rPr>
        <sz val="8"/>
        <rFont val="Arial Narrow"/>
        <family val="2"/>
      </rPr>
      <t xml:space="preserve"> Original Budgets</t>
    </r>
  </si>
  <si>
    <r>
      <t>追加減後預算</t>
    </r>
    <r>
      <rPr>
        <sz val="8"/>
        <rFont val="Arial Narrow"/>
        <family val="2"/>
      </rPr>
      <t xml:space="preserve"> Budgets after Reapportionments</t>
    </r>
  </si>
  <si>
    <r>
      <t xml:space="preserve">    93</t>
    </r>
    <r>
      <rPr>
        <sz val="8"/>
        <rFont val="華康粗圓體"/>
        <family val="3"/>
      </rPr>
      <t>年度</t>
    </r>
  </si>
  <si>
    <r>
      <t>原預算</t>
    </r>
    <r>
      <rPr>
        <sz val="8"/>
        <rFont val="Arial Narrow"/>
        <family val="2"/>
      </rPr>
      <t xml:space="preserve"> Original Budgets</t>
    </r>
  </si>
  <si>
    <r>
      <t xml:space="preserve">    94</t>
    </r>
    <r>
      <rPr>
        <sz val="8"/>
        <rFont val="華康粗圓體"/>
        <family val="3"/>
      </rPr>
      <t>年度</t>
    </r>
  </si>
  <si>
    <r>
      <t xml:space="preserve">    95</t>
    </r>
    <r>
      <rPr>
        <sz val="8"/>
        <rFont val="華康粗圓體"/>
        <family val="3"/>
      </rPr>
      <t>年度</t>
    </r>
  </si>
  <si>
    <t>-</t>
  </si>
  <si>
    <r>
      <t xml:space="preserve">    96</t>
    </r>
    <r>
      <rPr>
        <sz val="8"/>
        <rFont val="華康粗圓體"/>
        <family val="3"/>
      </rPr>
      <t>年度</t>
    </r>
  </si>
  <si>
    <r>
      <t xml:space="preserve">    97</t>
    </r>
    <r>
      <rPr>
        <sz val="8"/>
        <rFont val="華康粗圓體"/>
        <family val="3"/>
      </rPr>
      <t>年度</t>
    </r>
  </si>
  <si>
    <r>
      <t xml:space="preserve">    98</t>
    </r>
    <r>
      <rPr>
        <sz val="8"/>
        <rFont val="華康粗圓體"/>
        <family val="3"/>
      </rPr>
      <t>年度</t>
    </r>
  </si>
  <si>
    <r>
      <t xml:space="preserve">    99</t>
    </r>
    <r>
      <rPr>
        <sz val="8"/>
        <rFont val="華康粗圓體"/>
        <family val="3"/>
      </rPr>
      <t>年度</t>
    </r>
  </si>
  <si>
    <r>
      <t xml:space="preserve">   101</t>
    </r>
    <r>
      <rPr>
        <sz val="8"/>
        <rFont val="華康粗圓體"/>
        <family val="3"/>
      </rPr>
      <t>年度</t>
    </r>
  </si>
  <si>
    <r>
      <t xml:space="preserve">   102</t>
    </r>
    <r>
      <rPr>
        <sz val="8"/>
        <rFont val="華康粗圓體"/>
        <family val="3"/>
      </rPr>
      <t>年度</t>
    </r>
  </si>
  <si>
    <r>
      <t xml:space="preserve">                    </t>
    </r>
    <r>
      <rPr>
        <sz val="8"/>
        <rFont val="華康粗圓體"/>
        <family val="3"/>
      </rPr>
      <t>桃園市</t>
    </r>
    <r>
      <rPr>
        <sz val="8"/>
        <rFont val="Arial Narrow"/>
        <family val="2"/>
      </rPr>
      <t xml:space="preserve"> Taoyuan City</t>
    </r>
  </si>
  <si>
    <r>
      <t xml:space="preserve">                    </t>
    </r>
    <r>
      <rPr>
        <sz val="8"/>
        <rFont val="華康粗圓體"/>
        <family val="3"/>
      </rPr>
      <t>中壢市</t>
    </r>
    <r>
      <rPr>
        <sz val="8"/>
        <rFont val="Arial Narrow"/>
        <family val="2"/>
      </rPr>
      <t xml:space="preserve"> Zhongli City</t>
    </r>
  </si>
  <si>
    <r>
      <t xml:space="preserve">                    </t>
    </r>
    <r>
      <rPr>
        <sz val="8"/>
        <rFont val="華康粗圓體"/>
        <family val="3"/>
      </rPr>
      <t>平鎮市</t>
    </r>
    <r>
      <rPr>
        <sz val="8"/>
        <rFont val="Arial Narrow"/>
        <family val="2"/>
      </rPr>
      <t xml:space="preserve"> Pingzhen City</t>
    </r>
  </si>
  <si>
    <r>
      <t xml:space="preserve">                    </t>
    </r>
    <r>
      <rPr>
        <sz val="8"/>
        <rFont val="華康粗圓體"/>
        <family val="3"/>
      </rPr>
      <t>八德市</t>
    </r>
    <r>
      <rPr>
        <sz val="8"/>
        <rFont val="Arial Narrow"/>
        <family val="2"/>
      </rPr>
      <t xml:space="preserve"> Bade City</t>
    </r>
  </si>
  <si>
    <r>
      <t xml:space="preserve">                    </t>
    </r>
    <r>
      <rPr>
        <sz val="8"/>
        <rFont val="華康粗圓體"/>
        <family val="3"/>
      </rPr>
      <t>大溪鎮</t>
    </r>
    <r>
      <rPr>
        <sz val="8"/>
        <rFont val="Arial Narrow"/>
        <family val="2"/>
      </rPr>
      <t xml:space="preserve"> Daxi Township</t>
    </r>
  </si>
  <si>
    <r>
      <t xml:space="preserve">                    </t>
    </r>
    <r>
      <rPr>
        <sz val="8"/>
        <rFont val="華康粗圓體"/>
        <family val="3"/>
      </rPr>
      <t>蘆竹鄉</t>
    </r>
    <r>
      <rPr>
        <sz val="8"/>
        <rFont val="Arial Narrow"/>
        <family val="2"/>
      </rPr>
      <t xml:space="preserve"> Luzhu Township</t>
    </r>
  </si>
  <si>
    <r>
      <t xml:space="preserve">                    </t>
    </r>
    <r>
      <rPr>
        <sz val="8"/>
        <rFont val="華康粗圓體"/>
        <family val="3"/>
      </rPr>
      <t>大園鄉</t>
    </r>
    <r>
      <rPr>
        <sz val="8"/>
        <rFont val="Arial Narrow"/>
        <family val="2"/>
      </rPr>
      <t xml:space="preserve"> Dayuan Township</t>
    </r>
  </si>
  <si>
    <r>
      <t xml:space="preserve">                    </t>
    </r>
    <r>
      <rPr>
        <sz val="8"/>
        <rFont val="華康粗圓體"/>
        <family val="3"/>
      </rPr>
      <t>龜山鄉</t>
    </r>
    <r>
      <rPr>
        <sz val="8"/>
        <rFont val="Arial Narrow"/>
        <family val="2"/>
      </rPr>
      <t xml:space="preserve"> Guishan Township</t>
    </r>
  </si>
  <si>
    <r>
      <t xml:space="preserve">                    </t>
    </r>
    <r>
      <rPr>
        <sz val="8"/>
        <rFont val="華康粗圓體"/>
        <family val="3"/>
      </rPr>
      <t>龍潭鄉</t>
    </r>
    <r>
      <rPr>
        <sz val="8"/>
        <rFont val="Arial Narrow"/>
        <family val="2"/>
      </rPr>
      <t xml:space="preserve"> Longtan Township</t>
    </r>
  </si>
  <si>
    <r>
      <t xml:space="preserve">                    </t>
    </r>
    <r>
      <rPr>
        <sz val="8"/>
        <rFont val="華康粗圓體"/>
        <family val="3"/>
      </rPr>
      <t>新屋鄉</t>
    </r>
    <r>
      <rPr>
        <sz val="8"/>
        <rFont val="Arial Narrow"/>
        <family val="2"/>
      </rPr>
      <t xml:space="preserve"> Xinwu Township</t>
    </r>
  </si>
  <si>
    <r>
      <t xml:space="preserve">                    </t>
    </r>
    <r>
      <rPr>
        <sz val="8"/>
        <rFont val="華康粗圓體"/>
        <family val="3"/>
      </rPr>
      <t>觀音鄉</t>
    </r>
    <r>
      <rPr>
        <sz val="8"/>
        <rFont val="Arial Narrow"/>
        <family val="2"/>
      </rPr>
      <t xml:space="preserve"> Guanyin Township</t>
    </r>
  </si>
  <si>
    <r>
      <t xml:space="preserve">                    </t>
    </r>
    <r>
      <rPr>
        <sz val="8"/>
        <rFont val="華康粗圓體"/>
        <family val="3"/>
      </rPr>
      <t>復興鄉</t>
    </r>
    <r>
      <rPr>
        <sz val="8"/>
        <rFont val="Arial Narrow"/>
        <family val="2"/>
      </rPr>
      <t xml:space="preserve"> Fuxing Township</t>
    </r>
  </si>
  <si>
    <t>資料來源：本府主計處。</t>
  </si>
  <si>
    <t>Source : Department of Budget, Accounting and Statistics, Taoyuan County Gov.</t>
  </si>
  <si>
    <r>
      <t>說明：</t>
    </r>
    <r>
      <rPr>
        <sz val="8"/>
        <rFont val="Arial Narrow"/>
        <family val="2"/>
      </rPr>
      <t>102</t>
    </r>
    <r>
      <rPr>
        <sz val="8"/>
        <rFont val="華康中黑體"/>
        <family val="3"/>
      </rPr>
      <t>年度追加減後預算資料尚未彙編。</t>
    </r>
  </si>
  <si>
    <r>
      <t xml:space="preserve"> 92</t>
    </r>
    <r>
      <rPr>
        <sz val="9"/>
        <rFont val="華康粗圓體"/>
        <family val="3"/>
      </rPr>
      <t>年度</t>
    </r>
    <r>
      <rPr>
        <sz val="9"/>
        <rFont val="Arial Narrow"/>
        <family val="2"/>
      </rPr>
      <t xml:space="preserve">    2003</t>
    </r>
  </si>
  <si>
    <r>
      <t xml:space="preserve"> 93</t>
    </r>
    <r>
      <rPr>
        <sz val="9"/>
        <rFont val="華康粗圓體"/>
        <family val="3"/>
      </rPr>
      <t>年度</t>
    </r>
    <r>
      <rPr>
        <sz val="9"/>
        <rFont val="Arial Narrow"/>
        <family val="2"/>
      </rPr>
      <t xml:space="preserve">    2004</t>
    </r>
  </si>
  <si>
    <r>
      <t xml:space="preserve"> 94</t>
    </r>
    <r>
      <rPr>
        <sz val="9"/>
        <rFont val="華康粗圓體"/>
        <family val="3"/>
      </rPr>
      <t>年度</t>
    </r>
    <r>
      <rPr>
        <sz val="9"/>
        <rFont val="Arial Narrow"/>
        <family val="2"/>
      </rPr>
      <t xml:space="preserve">    2005</t>
    </r>
  </si>
  <si>
    <r>
      <t xml:space="preserve"> 95</t>
    </r>
    <r>
      <rPr>
        <sz val="9"/>
        <rFont val="華康粗圓體"/>
        <family val="3"/>
      </rPr>
      <t>年度</t>
    </r>
    <r>
      <rPr>
        <sz val="9"/>
        <rFont val="Arial Narrow"/>
        <family val="2"/>
      </rPr>
      <t xml:space="preserve">    2006</t>
    </r>
  </si>
  <si>
    <r>
      <t xml:space="preserve"> 96</t>
    </r>
    <r>
      <rPr>
        <sz val="9"/>
        <rFont val="華康粗圓體"/>
        <family val="3"/>
      </rPr>
      <t>年度</t>
    </r>
    <r>
      <rPr>
        <sz val="9"/>
        <rFont val="Arial Narrow"/>
        <family val="2"/>
      </rPr>
      <t xml:space="preserve">    2007</t>
    </r>
  </si>
  <si>
    <r>
      <t xml:space="preserve"> 97</t>
    </r>
    <r>
      <rPr>
        <sz val="9"/>
        <rFont val="華康粗圓體"/>
        <family val="3"/>
      </rPr>
      <t>年度</t>
    </r>
    <r>
      <rPr>
        <sz val="9"/>
        <rFont val="Arial Narrow"/>
        <family val="2"/>
      </rPr>
      <t xml:space="preserve">    2008</t>
    </r>
  </si>
  <si>
    <r>
      <t xml:space="preserve"> 98</t>
    </r>
    <r>
      <rPr>
        <sz val="9"/>
        <rFont val="華康粗圓體"/>
        <family val="3"/>
      </rPr>
      <t>年度</t>
    </r>
    <r>
      <rPr>
        <sz val="9"/>
        <rFont val="Arial Narrow"/>
        <family val="2"/>
      </rPr>
      <t xml:space="preserve">    2009</t>
    </r>
  </si>
  <si>
    <r>
      <t xml:space="preserve"> 99</t>
    </r>
    <r>
      <rPr>
        <sz val="9"/>
        <rFont val="華康粗圓體"/>
        <family val="3"/>
      </rPr>
      <t>年度</t>
    </r>
    <r>
      <rPr>
        <sz val="9"/>
        <rFont val="Arial Narrow"/>
        <family val="2"/>
      </rPr>
      <t xml:space="preserve">    2010</t>
    </r>
  </si>
  <si>
    <r>
      <t xml:space="preserve"> 100</t>
    </r>
    <r>
      <rPr>
        <sz val="9"/>
        <rFont val="華康粗圓體"/>
        <family val="3"/>
      </rPr>
      <t>年度</t>
    </r>
    <r>
      <rPr>
        <sz val="9"/>
        <rFont val="Arial Narrow"/>
        <family val="2"/>
      </rPr>
      <t xml:space="preserve">    2011</t>
    </r>
  </si>
  <si>
    <r>
      <t xml:space="preserve"> 101</t>
    </r>
    <r>
      <rPr>
        <sz val="9"/>
        <rFont val="華康粗圓體"/>
        <family val="3"/>
      </rPr>
      <t>年度</t>
    </r>
    <r>
      <rPr>
        <sz val="9"/>
        <rFont val="Arial Narrow"/>
        <family val="2"/>
      </rPr>
      <t xml:space="preserve">    2012</t>
    </r>
  </si>
  <si>
    <r>
      <t>　</t>
    </r>
    <r>
      <rPr>
        <sz val="8.5"/>
        <rFont val="Arial Narrow"/>
        <family val="2"/>
      </rPr>
      <t xml:space="preserve">  </t>
    </r>
    <r>
      <rPr>
        <sz val="8.5"/>
        <rFont val="華康粗圓體"/>
        <family val="3"/>
      </rPr>
      <t>桃園市</t>
    </r>
    <r>
      <rPr>
        <sz val="8.5"/>
        <rFont val="Arial Narrow"/>
        <family val="2"/>
      </rPr>
      <t xml:space="preserve"> Taoyuan City</t>
    </r>
  </si>
  <si>
    <r>
      <t>　</t>
    </r>
    <r>
      <rPr>
        <sz val="8.5"/>
        <rFont val="Arial Narrow"/>
        <family val="2"/>
      </rPr>
      <t xml:space="preserve">  </t>
    </r>
    <r>
      <rPr>
        <sz val="8.5"/>
        <rFont val="華康粗圓體"/>
        <family val="3"/>
      </rPr>
      <t>中壢市</t>
    </r>
    <r>
      <rPr>
        <sz val="8.5"/>
        <rFont val="Arial Narrow"/>
        <family val="2"/>
      </rPr>
      <t xml:space="preserve"> Zhongli City</t>
    </r>
  </si>
  <si>
    <r>
      <t>　</t>
    </r>
    <r>
      <rPr>
        <sz val="8.5"/>
        <rFont val="Arial Narrow"/>
        <family val="2"/>
      </rPr>
      <t xml:space="preserve">  </t>
    </r>
    <r>
      <rPr>
        <sz val="8.5"/>
        <rFont val="華康粗圓體"/>
        <family val="3"/>
      </rPr>
      <t>平鎮市</t>
    </r>
    <r>
      <rPr>
        <sz val="8.5"/>
        <rFont val="Arial Narrow"/>
        <family val="2"/>
      </rPr>
      <t xml:space="preserve"> Pingzhen City</t>
    </r>
  </si>
  <si>
    <r>
      <t>　</t>
    </r>
    <r>
      <rPr>
        <sz val="8.5"/>
        <rFont val="Arial Narrow"/>
        <family val="2"/>
      </rPr>
      <t xml:space="preserve">  </t>
    </r>
    <r>
      <rPr>
        <sz val="8.5"/>
        <rFont val="華康粗圓體"/>
        <family val="3"/>
      </rPr>
      <t>八德市</t>
    </r>
    <r>
      <rPr>
        <sz val="8.5"/>
        <rFont val="Arial Narrow"/>
        <family val="2"/>
      </rPr>
      <t xml:space="preserve"> Bade City</t>
    </r>
  </si>
  <si>
    <r>
      <t>　</t>
    </r>
    <r>
      <rPr>
        <sz val="8.5"/>
        <rFont val="Arial Narrow"/>
        <family val="2"/>
      </rPr>
      <t xml:space="preserve">  </t>
    </r>
    <r>
      <rPr>
        <sz val="8.5"/>
        <rFont val="華康粗圓體"/>
        <family val="3"/>
      </rPr>
      <t>楊梅市</t>
    </r>
    <r>
      <rPr>
        <sz val="8.5"/>
        <rFont val="Arial Narrow"/>
        <family val="2"/>
      </rPr>
      <t xml:space="preserve"> Yangmei City</t>
    </r>
  </si>
  <si>
    <r>
      <t>　</t>
    </r>
    <r>
      <rPr>
        <sz val="8.5"/>
        <rFont val="Arial Narrow"/>
        <family val="2"/>
      </rPr>
      <t xml:space="preserve">  </t>
    </r>
    <r>
      <rPr>
        <sz val="8.5"/>
        <rFont val="華康粗圓體"/>
        <family val="3"/>
      </rPr>
      <t>大溪鎮</t>
    </r>
    <r>
      <rPr>
        <sz val="8.5"/>
        <rFont val="Arial Narrow"/>
        <family val="2"/>
      </rPr>
      <t xml:space="preserve"> Daxi Township</t>
    </r>
  </si>
  <si>
    <r>
      <t>　</t>
    </r>
    <r>
      <rPr>
        <sz val="8.5"/>
        <rFont val="Arial Narrow"/>
        <family val="2"/>
      </rPr>
      <t xml:space="preserve">  </t>
    </r>
    <r>
      <rPr>
        <sz val="8.5"/>
        <rFont val="華康粗圓體"/>
        <family val="3"/>
      </rPr>
      <t>蘆竹鄉</t>
    </r>
    <r>
      <rPr>
        <sz val="8.5"/>
        <rFont val="Arial Narrow"/>
        <family val="2"/>
      </rPr>
      <t xml:space="preserve"> Luzhu Township</t>
    </r>
  </si>
  <si>
    <r>
      <t>　</t>
    </r>
    <r>
      <rPr>
        <sz val="8.5"/>
        <rFont val="Arial Narrow"/>
        <family val="2"/>
      </rPr>
      <t xml:space="preserve">  </t>
    </r>
    <r>
      <rPr>
        <sz val="8.5"/>
        <rFont val="華康粗圓體"/>
        <family val="3"/>
      </rPr>
      <t>大園鄉</t>
    </r>
    <r>
      <rPr>
        <sz val="8.5"/>
        <rFont val="Arial Narrow"/>
        <family val="2"/>
      </rPr>
      <t xml:space="preserve"> Dayuan Township</t>
    </r>
  </si>
  <si>
    <r>
      <t>　</t>
    </r>
    <r>
      <rPr>
        <sz val="8.5"/>
        <rFont val="Arial Narrow"/>
        <family val="2"/>
      </rPr>
      <t xml:space="preserve">  </t>
    </r>
    <r>
      <rPr>
        <sz val="8.5"/>
        <rFont val="華康粗圓體"/>
        <family val="3"/>
      </rPr>
      <t>龜山鄉</t>
    </r>
    <r>
      <rPr>
        <sz val="8.5"/>
        <rFont val="Arial Narrow"/>
        <family val="2"/>
      </rPr>
      <t xml:space="preserve"> Guishan Township</t>
    </r>
  </si>
  <si>
    <r>
      <t>　</t>
    </r>
    <r>
      <rPr>
        <sz val="8.5"/>
        <rFont val="Arial Narrow"/>
        <family val="2"/>
      </rPr>
      <t xml:space="preserve">  </t>
    </r>
    <r>
      <rPr>
        <sz val="8.5"/>
        <rFont val="華康粗圓體"/>
        <family val="3"/>
      </rPr>
      <t>龍潭鄉</t>
    </r>
    <r>
      <rPr>
        <sz val="8.5"/>
        <rFont val="Arial Narrow"/>
        <family val="2"/>
      </rPr>
      <t xml:space="preserve"> Longtan Township</t>
    </r>
  </si>
  <si>
    <r>
      <t>　</t>
    </r>
    <r>
      <rPr>
        <sz val="8.5"/>
        <rFont val="Arial Narrow"/>
        <family val="2"/>
      </rPr>
      <t xml:space="preserve">  </t>
    </r>
    <r>
      <rPr>
        <sz val="8.5"/>
        <rFont val="華康粗圓體"/>
        <family val="3"/>
      </rPr>
      <t>新屋鄉</t>
    </r>
    <r>
      <rPr>
        <sz val="8.5"/>
        <rFont val="Arial Narrow"/>
        <family val="2"/>
      </rPr>
      <t xml:space="preserve"> Xinwu Township</t>
    </r>
  </si>
  <si>
    <r>
      <t>　</t>
    </r>
    <r>
      <rPr>
        <sz val="8.5"/>
        <rFont val="Arial Narrow"/>
        <family val="2"/>
      </rPr>
      <t xml:space="preserve">  </t>
    </r>
    <r>
      <rPr>
        <sz val="8.5"/>
        <rFont val="華康粗圓體"/>
        <family val="3"/>
      </rPr>
      <t>觀音鄉</t>
    </r>
    <r>
      <rPr>
        <sz val="8.5"/>
        <rFont val="Arial Narrow"/>
        <family val="2"/>
      </rPr>
      <t xml:space="preserve"> Guanyin Township</t>
    </r>
  </si>
  <si>
    <r>
      <t>　</t>
    </r>
    <r>
      <rPr>
        <sz val="8.5"/>
        <rFont val="Arial Narrow"/>
        <family val="2"/>
      </rPr>
      <t xml:space="preserve">  </t>
    </r>
    <r>
      <rPr>
        <sz val="8.5"/>
        <rFont val="華康粗圓體"/>
        <family val="3"/>
      </rPr>
      <t>復興鄉</t>
    </r>
    <r>
      <rPr>
        <sz val="8.5"/>
        <rFont val="Arial Narrow"/>
        <family val="2"/>
      </rPr>
      <t xml:space="preserve"> Fuxing Township</t>
    </r>
  </si>
  <si>
    <t>資料來源：本府主計處。</t>
  </si>
  <si>
    <t>End of Year &amp; District</t>
  </si>
  <si>
    <t>Total</t>
  </si>
  <si>
    <t>Domestic Banks</t>
  </si>
  <si>
    <t xml:space="preserve"> Foreign Banks</t>
  </si>
  <si>
    <t>Investment and Trust Companies</t>
  </si>
  <si>
    <t>Credit Cooper-atives</t>
  </si>
  <si>
    <t>Credit Dept. of Farmer's Associations</t>
  </si>
  <si>
    <t>Credit Dept. of Fishermen's Associations</t>
  </si>
  <si>
    <t>Bills Finance Companies</t>
  </si>
  <si>
    <t>Securities Finance Companies</t>
  </si>
  <si>
    <t>Domestic Life
Insurance Companies</t>
  </si>
  <si>
    <t>Domestic Property &amp; Casualty Insurance Companies</t>
  </si>
  <si>
    <t>Foreign Life Insurance Companies</t>
  </si>
  <si>
    <t>Foreign Property &amp; Casualty Insurance Companies</t>
  </si>
  <si>
    <t>Reinsurance Companies</t>
  </si>
  <si>
    <t>-</t>
  </si>
  <si>
    <r>
      <t>民國</t>
    </r>
    <r>
      <rPr>
        <sz val="9"/>
        <rFont val="Arial Narrow"/>
        <family val="2"/>
      </rPr>
      <t>100</t>
    </r>
    <r>
      <rPr>
        <sz val="9"/>
        <rFont val="華康粗圓體"/>
        <family val="3"/>
      </rPr>
      <t>年底</t>
    </r>
    <r>
      <rPr>
        <sz val="9"/>
        <rFont val="Arial Narrow"/>
        <family val="2"/>
      </rPr>
      <t xml:space="preserve"> End of 2011</t>
    </r>
  </si>
  <si>
    <r>
      <t>民國</t>
    </r>
    <r>
      <rPr>
        <sz val="9"/>
        <rFont val="Arial Narrow"/>
        <family val="2"/>
      </rPr>
      <t>101</t>
    </r>
    <r>
      <rPr>
        <sz val="9"/>
        <rFont val="華康粗圓體"/>
        <family val="3"/>
      </rPr>
      <t>年底</t>
    </r>
    <r>
      <rPr>
        <sz val="9"/>
        <rFont val="Arial Narrow"/>
        <family val="2"/>
      </rPr>
      <t xml:space="preserve"> End of 2012</t>
    </r>
  </si>
  <si>
    <t>-</t>
  </si>
  <si>
    <t>資料來源：中央銀行。</t>
  </si>
  <si>
    <t>Source : Central Bank.</t>
  </si>
  <si>
    <r>
      <t>說明：</t>
    </r>
    <r>
      <rPr>
        <sz val="8"/>
        <rFont val="Arial Narrow"/>
        <family val="2"/>
      </rPr>
      <t>1.</t>
    </r>
    <r>
      <rPr>
        <sz val="8"/>
        <rFont val="華康中黑體"/>
        <family val="3"/>
      </rPr>
      <t>總機構算一單位，分行</t>
    </r>
    <r>
      <rPr>
        <sz val="8"/>
        <rFont val="Arial Narrow"/>
        <family val="2"/>
      </rPr>
      <t>(</t>
    </r>
    <r>
      <rPr>
        <sz val="8"/>
        <rFont val="華康中黑體"/>
        <family val="3"/>
      </rPr>
      <t>局、庫、社、部、公司</t>
    </r>
    <r>
      <rPr>
        <sz val="8"/>
        <rFont val="Arial Narrow"/>
        <family val="2"/>
      </rPr>
      <t>)</t>
    </r>
    <r>
      <rPr>
        <sz val="8"/>
        <rFont val="華康中黑體"/>
        <family val="3"/>
      </rPr>
      <t>等分支機構算一單位，其餘分支單位不納入統計。</t>
    </r>
  </si>
  <si>
    <t>Note: 1. Every head office and branch counts as one. All other branches do not count.</t>
  </si>
  <si>
    <r>
      <t xml:space="preserve">              2.</t>
    </r>
    <r>
      <rPr>
        <sz val="8"/>
        <rFont val="華康中黑體"/>
        <family val="3"/>
      </rPr>
      <t>中央銀行、中央存款保險公司及信用卡公司不納入統計。</t>
    </r>
  </si>
  <si>
    <r>
      <t>　</t>
    </r>
    <r>
      <rPr>
        <sz val="8"/>
        <rFont val="Arial Narrow"/>
        <family val="2"/>
      </rPr>
      <t xml:space="preserve"> </t>
    </r>
    <r>
      <rPr>
        <sz val="8"/>
        <rFont val="華康中黑體"/>
        <family val="3"/>
      </rPr>
      <t>　</t>
    </r>
    <r>
      <rPr>
        <sz val="8"/>
        <rFont val="Arial Narrow"/>
        <family val="2"/>
      </rPr>
      <t>2. Central Bank, Central Deposit Insurance Corporation and credit card companies do not count.</t>
    </r>
  </si>
  <si>
    <r>
      <t xml:space="preserve">              3.</t>
    </r>
    <r>
      <rPr>
        <sz val="8"/>
        <rFont val="華康中黑體"/>
        <family val="3"/>
      </rPr>
      <t>本國銀行及本國人壽保險公司部分不包括郵匯局之分支單位。</t>
    </r>
  </si>
  <si>
    <r>
      <t>　</t>
    </r>
    <r>
      <rPr>
        <sz val="8"/>
        <rFont val="Arial Narrow"/>
        <family val="2"/>
      </rPr>
      <t xml:space="preserve"> </t>
    </r>
    <r>
      <rPr>
        <sz val="8"/>
        <rFont val="華康中黑體"/>
        <family val="3"/>
      </rPr>
      <t>　</t>
    </r>
    <r>
      <rPr>
        <sz val="8"/>
        <rFont val="Arial Narrow"/>
        <family val="2"/>
      </rPr>
      <t>3. Domestic banks and insurance companies excluding branches of the Mail Remittance Bureau.</t>
    </r>
  </si>
  <si>
    <r>
      <t xml:space="preserve">              4.</t>
    </r>
    <r>
      <rPr>
        <sz val="8"/>
        <rFont val="華康中黑體"/>
        <family val="3"/>
      </rPr>
      <t>產物保險合作社納入本國產物保險公司計算。</t>
    </r>
  </si>
  <si>
    <r>
      <t>　</t>
    </r>
    <r>
      <rPr>
        <sz val="8"/>
        <rFont val="Arial Narrow"/>
        <family val="2"/>
      </rPr>
      <t xml:space="preserve"> </t>
    </r>
    <r>
      <rPr>
        <sz val="8"/>
        <rFont val="華康中黑體"/>
        <family val="3"/>
      </rPr>
      <t>　</t>
    </r>
    <r>
      <rPr>
        <sz val="8"/>
        <rFont val="Arial Narrow"/>
        <family val="2"/>
      </rPr>
      <t>4. Property insurance credit unions count as domestic property insurance companies.</t>
    </r>
  </si>
  <si>
    <r>
      <t xml:space="preserve">              5.</t>
    </r>
    <r>
      <rPr>
        <sz val="8"/>
        <rFont val="華康中黑體"/>
        <family val="3"/>
      </rPr>
      <t>外國銀行、外國人壽保險公司、外國產物保險公司及外國銀行駐台代表人辦事處之總機構不納入統計。</t>
    </r>
  </si>
  <si>
    <r>
      <t>　</t>
    </r>
    <r>
      <rPr>
        <sz val="8"/>
        <rFont val="Arial Narrow"/>
        <family val="2"/>
      </rPr>
      <t xml:space="preserve"> </t>
    </r>
    <r>
      <rPr>
        <sz val="8"/>
        <rFont val="華康中黑體"/>
        <family val="3"/>
      </rPr>
      <t>　</t>
    </r>
    <r>
      <rPr>
        <sz val="8"/>
        <rFont val="Arial Narrow"/>
        <family val="2"/>
      </rPr>
      <t>5. Foreign banks, life insurance companies, property insurance companies and the head offices of foreign banks' Taiwan</t>
    </r>
  </si>
  <si>
    <r>
      <t xml:space="preserve">              6.</t>
    </r>
    <r>
      <rPr>
        <sz val="8"/>
        <rFont val="華康中黑體"/>
        <family val="3"/>
      </rPr>
      <t>金融控股公司之子公司及其分支機構，如係金融機構，納入各該金融機構統計。</t>
    </r>
  </si>
  <si>
    <t>　</t>
  </si>
  <si>
    <r>
      <t>　</t>
    </r>
    <r>
      <rPr>
        <sz val="8"/>
        <rFont val="Arial Narrow"/>
        <family val="2"/>
      </rPr>
      <t xml:space="preserve"> </t>
    </r>
    <r>
      <rPr>
        <sz val="8"/>
        <rFont val="華康中黑體"/>
        <family val="3"/>
      </rPr>
      <t>　</t>
    </r>
    <r>
      <rPr>
        <sz val="8"/>
        <rFont val="Arial Narrow"/>
        <family val="2"/>
      </rPr>
      <t>6. If the subsidiaries and affiliated companies of financial holding companies are financial institutions, they are included in their</t>
    </r>
  </si>
  <si>
    <t>單位：億元</t>
  </si>
  <si>
    <t>Unit : N.T.$100,000,000</t>
  </si>
  <si>
    <r>
      <t xml:space="preserve">年（月）底別
</t>
    </r>
    <r>
      <rPr>
        <sz val="9"/>
        <rFont val="Arial Narrow"/>
        <family val="2"/>
      </rPr>
      <t>End of Year (Month)</t>
    </r>
  </si>
  <si>
    <r>
      <t xml:space="preserve">存　　　款　　　餘　　　額
</t>
    </r>
    <r>
      <rPr>
        <sz val="9"/>
        <rFont val="Arial Narrow"/>
        <family val="2"/>
      </rPr>
      <t>Deposits</t>
    </r>
  </si>
  <si>
    <r>
      <t xml:space="preserve">放　　款　　餘　　額
</t>
    </r>
    <r>
      <rPr>
        <sz val="9"/>
        <rFont val="Arial Narrow"/>
        <family val="2"/>
      </rPr>
      <t>Loans</t>
    </r>
  </si>
  <si>
    <t>本國銀行</t>
  </si>
  <si>
    <t>外國銀行
在臺分行</t>
  </si>
  <si>
    <t>信託投資
公　　司</t>
  </si>
  <si>
    <t>基層金融
機　　構</t>
  </si>
  <si>
    <t>郵匯局</t>
  </si>
  <si>
    <t>Local Branches of Foreign Banks</t>
  </si>
  <si>
    <t>Local Financial
Institutions</t>
  </si>
  <si>
    <t>Postal Savings and Remittances Bureau</t>
  </si>
  <si>
    <t>Local Branches of 
Foreign Banks</t>
  </si>
  <si>
    <t>Investment and Trust 
Companies</t>
  </si>
  <si>
    <t>Local Financial Institutions</t>
  </si>
  <si>
    <r>
      <t>　　</t>
    </r>
    <r>
      <rPr>
        <sz val="9"/>
        <rFont val="Arial Narrow"/>
        <family val="2"/>
      </rPr>
      <t>6</t>
    </r>
    <r>
      <rPr>
        <sz val="9"/>
        <rFont val="華康粗圓體"/>
        <family val="3"/>
      </rPr>
      <t>月底</t>
    </r>
    <r>
      <rPr>
        <sz val="9"/>
        <rFont val="Arial Narrow"/>
        <family val="2"/>
      </rPr>
      <t xml:space="preserve">   End of June</t>
    </r>
  </si>
  <si>
    <r>
      <t>　　</t>
    </r>
    <r>
      <rPr>
        <sz val="9"/>
        <rFont val="Arial Narrow"/>
        <family val="2"/>
      </rPr>
      <t>12</t>
    </r>
    <r>
      <rPr>
        <sz val="9"/>
        <rFont val="華康粗圓體"/>
        <family val="3"/>
      </rPr>
      <t>月底</t>
    </r>
    <r>
      <rPr>
        <sz val="9"/>
        <rFont val="Arial Narrow"/>
        <family val="2"/>
      </rPr>
      <t xml:space="preserve">  End of December</t>
    </r>
  </si>
  <si>
    <r>
      <t>民國</t>
    </r>
    <r>
      <rPr>
        <sz val="9"/>
        <rFont val="Arial Narrow"/>
        <family val="2"/>
      </rPr>
      <t>101</t>
    </r>
    <r>
      <rPr>
        <sz val="9"/>
        <rFont val="華康粗圓體"/>
        <family val="3"/>
      </rPr>
      <t>年</t>
    </r>
    <r>
      <rPr>
        <sz val="9"/>
        <rFont val="Arial Narrow"/>
        <family val="2"/>
      </rPr>
      <t xml:space="preserve">  2012</t>
    </r>
  </si>
  <si>
    <t>　預　　算　</t>
  </si>
  <si>
    <t>Budget</t>
  </si>
  <si>
    <t>Fiscal Year</t>
  </si>
  <si>
    <t>Grand Total</t>
  </si>
  <si>
    <t>Receipts from Taxes</t>
  </si>
  <si>
    <t>Receipts from Charges on Benefits of Public Construction</t>
  </si>
  <si>
    <t>Receipts from Fines and Indemnity</t>
  </si>
  <si>
    <t>Receipts from Fees</t>
  </si>
  <si>
    <t>Revenue of Pollution Prevention Fees</t>
  </si>
  <si>
    <t>Receipts from Property</t>
  </si>
  <si>
    <t>Profits of Public Business &amp; Enterprises</t>
  </si>
  <si>
    <t>Subsidies</t>
  </si>
  <si>
    <t>Receipts from Donations and Gifts</t>
  </si>
  <si>
    <t>Other Receipts</t>
  </si>
  <si>
    <r>
      <t xml:space="preserve">    92</t>
    </r>
    <r>
      <rPr>
        <sz val="9"/>
        <rFont val="華康粗圓體"/>
        <family val="3"/>
      </rPr>
      <t>年度</t>
    </r>
  </si>
  <si>
    <r>
      <t>原預算</t>
    </r>
    <r>
      <rPr>
        <sz val="9"/>
        <rFont val="Arial Narrow"/>
        <family val="2"/>
      </rPr>
      <t xml:space="preserve"> Original Budgets</t>
    </r>
  </si>
  <si>
    <r>
      <t>追加減後預算</t>
    </r>
    <r>
      <rPr>
        <sz val="9"/>
        <rFont val="Arial Narrow"/>
        <family val="2"/>
      </rPr>
      <t xml:space="preserve"> Budgets after Reapportionments</t>
    </r>
  </si>
  <si>
    <r>
      <t xml:space="preserve">    93</t>
    </r>
    <r>
      <rPr>
        <sz val="9"/>
        <rFont val="華康粗圓體"/>
        <family val="3"/>
      </rPr>
      <t>年度</t>
    </r>
  </si>
  <si>
    <r>
      <t xml:space="preserve">    94</t>
    </r>
    <r>
      <rPr>
        <sz val="9"/>
        <rFont val="華康粗圓體"/>
        <family val="3"/>
      </rPr>
      <t>年度</t>
    </r>
  </si>
  <si>
    <r>
      <t xml:space="preserve">    95</t>
    </r>
    <r>
      <rPr>
        <sz val="9"/>
        <rFont val="華康粗圓體"/>
        <family val="3"/>
      </rPr>
      <t>年度</t>
    </r>
  </si>
  <si>
    <r>
      <t xml:space="preserve">    96</t>
    </r>
    <r>
      <rPr>
        <sz val="9"/>
        <rFont val="華康粗圓體"/>
        <family val="3"/>
      </rPr>
      <t>年度</t>
    </r>
  </si>
  <si>
    <r>
      <t xml:space="preserve">    97</t>
    </r>
    <r>
      <rPr>
        <sz val="9"/>
        <rFont val="華康粗圓體"/>
        <family val="3"/>
      </rPr>
      <t>年度</t>
    </r>
  </si>
  <si>
    <r>
      <t xml:space="preserve">    98</t>
    </r>
    <r>
      <rPr>
        <sz val="9"/>
        <rFont val="華康粗圓體"/>
        <family val="3"/>
      </rPr>
      <t>年度</t>
    </r>
  </si>
  <si>
    <r>
      <t xml:space="preserve">    99</t>
    </r>
    <r>
      <rPr>
        <sz val="9"/>
        <rFont val="華康粗圓體"/>
        <family val="3"/>
      </rPr>
      <t>年度</t>
    </r>
  </si>
  <si>
    <r>
      <t xml:space="preserve">    100</t>
    </r>
    <r>
      <rPr>
        <sz val="9"/>
        <rFont val="華康粗圓體"/>
        <family val="3"/>
      </rPr>
      <t>年度</t>
    </r>
  </si>
  <si>
    <r>
      <t xml:space="preserve">    101</t>
    </r>
    <r>
      <rPr>
        <sz val="9"/>
        <rFont val="華康粗圓體"/>
        <family val="3"/>
      </rPr>
      <t>年度</t>
    </r>
  </si>
  <si>
    <r>
      <t xml:space="preserve">    102</t>
    </r>
    <r>
      <rPr>
        <sz val="9"/>
        <rFont val="華康粗圓體"/>
        <family val="3"/>
      </rPr>
      <t>年度</t>
    </r>
  </si>
  <si>
    <t>…</t>
  </si>
  <si>
    <t>資料來源：本府主計處。</t>
  </si>
  <si>
    <t>Source : Department of Budget, Accounting and Statistics, Taoyuan County Gov. and Taoyuan County Audit Division, Ministry of Audit.</t>
  </si>
  <si>
    <t>　決　　算　</t>
  </si>
  <si>
    <t>Settled</t>
  </si>
  <si>
    <t>單位：千元</t>
  </si>
  <si>
    <t>Unit : N.T.$1,000</t>
  </si>
  <si>
    <t>年　度　別</t>
  </si>
  <si>
    <t>總　　計</t>
  </si>
  <si>
    <t>稅課收入</t>
  </si>
  <si>
    <t>工程受益費
收　　　入</t>
  </si>
  <si>
    <r>
      <t>罰</t>
    </r>
    <r>
      <rPr>
        <sz val="9"/>
        <rFont val="Arial Narrow"/>
        <family val="2"/>
      </rPr>
      <t xml:space="preserve">  </t>
    </r>
    <r>
      <rPr>
        <sz val="9"/>
        <rFont val="華康粗圓體"/>
        <family val="3"/>
      </rPr>
      <t>款</t>
    </r>
    <r>
      <rPr>
        <sz val="9"/>
        <rFont val="Arial Narrow"/>
        <family val="2"/>
      </rPr>
      <t xml:space="preserve">  </t>
    </r>
    <r>
      <rPr>
        <sz val="9"/>
        <rFont val="華康粗圓體"/>
        <family val="3"/>
      </rPr>
      <t>及
賠償收入</t>
    </r>
  </si>
  <si>
    <t>規費收入</t>
  </si>
  <si>
    <t>污染防制費
收　　　入</t>
  </si>
  <si>
    <t>財產收入</t>
  </si>
  <si>
    <r>
      <t>營業盈餘及
事</t>
    </r>
    <r>
      <rPr>
        <sz val="9"/>
        <rFont val="Arial Narrow"/>
        <family val="2"/>
      </rPr>
      <t xml:space="preserve"> </t>
    </r>
    <r>
      <rPr>
        <sz val="9"/>
        <rFont val="華康粗圓體"/>
        <family val="3"/>
      </rPr>
      <t>業</t>
    </r>
    <r>
      <rPr>
        <sz val="9"/>
        <rFont val="Arial Narrow"/>
        <family val="2"/>
      </rPr>
      <t xml:space="preserve"> </t>
    </r>
    <r>
      <rPr>
        <sz val="9"/>
        <rFont val="華康粗圓體"/>
        <family val="3"/>
      </rPr>
      <t>收</t>
    </r>
    <r>
      <rPr>
        <sz val="9"/>
        <rFont val="Arial Narrow"/>
        <family val="2"/>
      </rPr>
      <t xml:space="preserve"> </t>
    </r>
    <r>
      <rPr>
        <sz val="9"/>
        <rFont val="華康粗圓體"/>
        <family val="3"/>
      </rPr>
      <t>入</t>
    </r>
  </si>
  <si>
    <r>
      <t>補</t>
    </r>
    <r>
      <rPr>
        <sz val="9"/>
        <rFont val="Arial Narrow"/>
        <family val="2"/>
      </rPr>
      <t xml:space="preserve">  </t>
    </r>
    <r>
      <rPr>
        <sz val="9"/>
        <rFont val="華康粗圓體"/>
        <family val="3"/>
      </rPr>
      <t>助</t>
    </r>
    <r>
      <rPr>
        <sz val="9"/>
        <rFont val="Arial Narrow"/>
        <family val="2"/>
      </rPr>
      <t xml:space="preserve">  </t>
    </r>
    <r>
      <rPr>
        <sz val="9"/>
        <rFont val="華康粗圓體"/>
        <family val="3"/>
      </rPr>
      <t>及
協助收入</t>
    </r>
  </si>
  <si>
    <r>
      <t>捐</t>
    </r>
    <r>
      <rPr>
        <sz val="9"/>
        <rFont val="Arial Narrow"/>
        <family val="2"/>
      </rPr>
      <t xml:space="preserve">  </t>
    </r>
    <r>
      <rPr>
        <sz val="9"/>
        <rFont val="華康粗圓體"/>
        <family val="3"/>
      </rPr>
      <t>獻</t>
    </r>
    <r>
      <rPr>
        <sz val="9"/>
        <rFont val="Arial Narrow"/>
        <family val="2"/>
      </rPr>
      <t xml:space="preserve">  </t>
    </r>
    <r>
      <rPr>
        <sz val="9"/>
        <rFont val="華康粗圓體"/>
        <family val="3"/>
      </rPr>
      <t>及
贈與收入</t>
    </r>
  </si>
  <si>
    <t>其他收入</t>
  </si>
  <si>
    <t>Receipts from
Fines and Indemnity</t>
  </si>
  <si>
    <t>Receipts from
Property</t>
  </si>
  <si>
    <t>Profits of Public
Business &amp;
Enterprises</t>
  </si>
  <si>
    <t>Receipts from
Donations and Gifts</t>
  </si>
  <si>
    <r>
      <t xml:space="preserve">    92</t>
    </r>
    <r>
      <rPr>
        <sz val="9"/>
        <rFont val="華康粗圓體"/>
        <family val="3"/>
      </rPr>
      <t xml:space="preserve">年度
</t>
    </r>
    <r>
      <rPr>
        <sz val="9"/>
        <rFont val="Arial Narrow"/>
        <family val="2"/>
      </rPr>
      <t>2003</t>
    </r>
  </si>
  <si>
    <r>
      <t xml:space="preserve">    93</t>
    </r>
    <r>
      <rPr>
        <sz val="9"/>
        <rFont val="華康粗圓體"/>
        <family val="3"/>
      </rPr>
      <t xml:space="preserve">年度
</t>
    </r>
    <r>
      <rPr>
        <sz val="9"/>
        <rFont val="Arial Narrow"/>
        <family val="2"/>
      </rPr>
      <t>2004</t>
    </r>
  </si>
  <si>
    <r>
      <t xml:space="preserve">    94</t>
    </r>
    <r>
      <rPr>
        <sz val="9"/>
        <rFont val="華康粗圓體"/>
        <family val="3"/>
      </rPr>
      <t xml:space="preserve">年度
</t>
    </r>
    <r>
      <rPr>
        <sz val="9"/>
        <rFont val="Arial Narrow"/>
        <family val="2"/>
      </rPr>
      <t>2005</t>
    </r>
  </si>
  <si>
    <r>
      <t xml:space="preserve">    96</t>
    </r>
    <r>
      <rPr>
        <sz val="9"/>
        <rFont val="華康粗圓體"/>
        <family val="3"/>
      </rPr>
      <t xml:space="preserve">年度
</t>
    </r>
    <r>
      <rPr>
        <sz val="9"/>
        <rFont val="Arial Narrow"/>
        <family val="2"/>
      </rPr>
      <t>2007</t>
    </r>
  </si>
  <si>
    <r>
      <t xml:space="preserve">    97</t>
    </r>
    <r>
      <rPr>
        <sz val="9"/>
        <rFont val="華康粗圓體"/>
        <family val="3"/>
      </rPr>
      <t xml:space="preserve">年度
</t>
    </r>
    <r>
      <rPr>
        <sz val="9"/>
        <rFont val="Arial Narrow"/>
        <family val="2"/>
      </rPr>
      <t>2008</t>
    </r>
  </si>
  <si>
    <r>
      <t xml:space="preserve">    98</t>
    </r>
    <r>
      <rPr>
        <sz val="9"/>
        <rFont val="華康粗圓體"/>
        <family val="3"/>
      </rPr>
      <t xml:space="preserve">年度
</t>
    </r>
    <r>
      <rPr>
        <sz val="9"/>
        <rFont val="Arial Narrow"/>
        <family val="2"/>
      </rPr>
      <t>2009</t>
    </r>
  </si>
  <si>
    <r>
      <t xml:space="preserve">    100</t>
    </r>
    <r>
      <rPr>
        <sz val="9"/>
        <color indexed="8"/>
        <rFont val="華康粗圓體"/>
        <family val="3"/>
      </rPr>
      <t xml:space="preserve">年度
</t>
    </r>
    <r>
      <rPr>
        <sz val="9"/>
        <color indexed="8"/>
        <rFont val="Arial Narrow"/>
        <family val="2"/>
      </rPr>
      <t>2011</t>
    </r>
  </si>
  <si>
    <r>
      <t xml:space="preserve">    101</t>
    </r>
    <r>
      <rPr>
        <sz val="9"/>
        <color indexed="8"/>
        <rFont val="華康粗圓體"/>
        <family val="3"/>
      </rPr>
      <t xml:space="preserve">年度
</t>
    </r>
    <r>
      <rPr>
        <sz val="9"/>
        <color indexed="8"/>
        <rFont val="Arial Narrow"/>
        <family val="2"/>
      </rPr>
      <t>2012</t>
    </r>
  </si>
  <si>
    <t>-</t>
  </si>
  <si>
    <t>資料來源：本府主計處及審計部臺灣省桃園縣審計室。</t>
  </si>
  <si>
    <t>Source : Department of Budget, Accounting and Statistics, Taoyuan County Gov. and Taoyuan County Audit Division, Ministry of Audit.</t>
  </si>
  <si>
    <r>
      <t>說明：除</t>
    </r>
    <r>
      <rPr>
        <sz val="8.5"/>
        <rFont val="Arial Narrow"/>
        <family val="2"/>
      </rPr>
      <t>101</t>
    </r>
    <r>
      <rPr>
        <sz val="8.5"/>
        <rFont val="華康中黑體"/>
        <family val="3"/>
      </rPr>
      <t>年度為決算數外，餘各年度均為決算審定數。</t>
    </r>
  </si>
  <si>
    <r>
      <t xml:space="preserve">    99</t>
    </r>
    <r>
      <rPr>
        <sz val="9"/>
        <rFont val="華康粗圓體"/>
        <family val="3"/>
      </rPr>
      <t>年度</t>
    </r>
  </si>
  <si>
    <r>
      <t>追加減後預算</t>
    </r>
    <r>
      <rPr>
        <sz val="9"/>
        <rFont val="Arial Narrow"/>
        <family val="2"/>
      </rPr>
      <t xml:space="preserve"> Budgets after Reapportionments</t>
    </r>
  </si>
  <si>
    <r>
      <t xml:space="preserve">  101</t>
    </r>
    <r>
      <rPr>
        <sz val="9"/>
        <rFont val="華康粗圓體"/>
        <family val="3"/>
      </rPr>
      <t>年度</t>
    </r>
  </si>
  <si>
    <r>
      <t xml:space="preserve">  102</t>
    </r>
    <r>
      <rPr>
        <sz val="9"/>
        <rFont val="華康粗圓體"/>
        <family val="3"/>
      </rPr>
      <t>年度</t>
    </r>
  </si>
  <si>
    <t>….</t>
  </si>
  <si>
    <t>年度別</t>
  </si>
  <si>
    <t>福利服務
支　　出</t>
  </si>
  <si>
    <t>國民就業
支　　出</t>
  </si>
  <si>
    <t>醫療保健
支　　出</t>
  </si>
  <si>
    <t>社區發展
支　　出</t>
  </si>
  <si>
    <t>環境保護
支　　出</t>
  </si>
  <si>
    <t>退休撫卹
給付支出</t>
  </si>
  <si>
    <t>警政支出</t>
  </si>
  <si>
    <t>債務付息
支　　出</t>
  </si>
  <si>
    <t>協助支出</t>
  </si>
  <si>
    <t>專案補助
支　　出</t>
  </si>
  <si>
    <t>平衡預算
補助支出</t>
  </si>
  <si>
    <t>第　二
預備金</t>
  </si>
  <si>
    <t>其他支出</t>
  </si>
  <si>
    <t>Fiscal Year</t>
  </si>
  <si>
    <t>Expenditure for Beneficial Service</t>
  </si>
  <si>
    <t>Expenditure for Employment Service</t>
  </si>
  <si>
    <t>Expenditure
for Environmental Protection</t>
  </si>
  <si>
    <t>Expenditure on Retirement and Pension</t>
  </si>
  <si>
    <t>Expenditure
for Police Service</t>
  </si>
  <si>
    <t xml:space="preserve">Expenditure for Interest Payment </t>
  </si>
  <si>
    <t>Expenditure for Assistance</t>
  </si>
  <si>
    <t>Expenditure for Transfers of Special Characters</t>
  </si>
  <si>
    <t>Expenditure for Transfers of General Characters</t>
  </si>
  <si>
    <t>Second Reserve Fund</t>
  </si>
  <si>
    <t>Other Expenditure</t>
  </si>
  <si>
    <r>
      <t xml:space="preserve">    92</t>
    </r>
    <r>
      <rPr>
        <sz val="9"/>
        <rFont val="華康粗圓體"/>
        <family val="3"/>
      </rPr>
      <t>年度</t>
    </r>
  </si>
  <si>
    <r>
      <t>原預算</t>
    </r>
    <r>
      <rPr>
        <sz val="9"/>
        <rFont val="Arial Narrow"/>
        <family val="2"/>
      </rPr>
      <t xml:space="preserve"> Original Budgets</t>
    </r>
  </si>
  <si>
    <t>-</t>
  </si>
  <si>
    <r>
      <t xml:space="preserve">   101</t>
    </r>
    <r>
      <rPr>
        <sz val="9"/>
        <rFont val="華康粗圓體"/>
        <family val="3"/>
      </rPr>
      <t>年度</t>
    </r>
  </si>
  <si>
    <r>
      <t xml:space="preserve">   102</t>
    </r>
    <r>
      <rPr>
        <sz val="9"/>
        <rFont val="華康粗圓體"/>
        <family val="3"/>
      </rPr>
      <t>年度</t>
    </r>
  </si>
  <si>
    <r>
      <t>資料來源：本府主計處及審計部臺灣省桃園縣審計室。</t>
    </r>
  </si>
  <si>
    <t>政權行使
支　　出</t>
  </si>
  <si>
    <t>行政支出</t>
  </si>
  <si>
    <t>民政支出</t>
  </si>
  <si>
    <t>財務支出</t>
  </si>
  <si>
    <t>教育支出</t>
  </si>
  <si>
    <t>科學支出</t>
  </si>
  <si>
    <t>文化支出</t>
  </si>
  <si>
    <t>農業支出</t>
  </si>
  <si>
    <t>工業支出</t>
  </si>
  <si>
    <t>交通支出</t>
  </si>
  <si>
    <t>其他經濟
服務支出</t>
  </si>
  <si>
    <t>社會保險
支　　出</t>
  </si>
  <si>
    <t>社會救助
支　　出</t>
  </si>
  <si>
    <t>Grand Total</t>
  </si>
  <si>
    <t>Expenditure for Political Function</t>
  </si>
  <si>
    <t>Administrative Expenditure</t>
  </si>
  <si>
    <t>Civil Affairs Expenditure</t>
  </si>
  <si>
    <t>Financial Expenditure</t>
  </si>
  <si>
    <t>Expenditure for Education</t>
  </si>
  <si>
    <t>Science Expenditure</t>
  </si>
  <si>
    <t>Expenditure for Culture</t>
  </si>
  <si>
    <t>Expenditure for Agriculture</t>
  </si>
  <si>
    <t>Expenditure for Industry</t>
  </si>
  <si>
    <t>Expenditure for
Social Insurance</t>
  </si>
  <si>
    <t>Expenditure for
Social Relief</t>
  </si>
  <si>
    <r>
      <t xml:space="preserve">    92</t>
    </r>
    <r>
      <rPr>
        <sz val="9"/>
        <rFont val="華康粗圓體"/>
        <family val="3"/>
      </rPr>
      <t xml:space="preserve">年度
</t>
    </r>
    <r>
      <rPr>
        <sz val="9"/>
        <rFont val="Arial Narrow"/>
        <family val="2"/>
      </rPr>
      <t>2003</t>
    </r>
  </si>
  <si>
    <r>
      <t xml:space="preserve">    95</t>
    </r>
    <r>
      <rPr>
        <sz val="9"/>
        <rFont val="華康粗圓體"/>
        <family val="3"/>
      </rPr>
      <t xml:space="preserve">年度
</t>
    </r>
    <r>
      <rPr>
        <sz val="9"/>
        <rFont val="Arial Narrow"/>
        <family val="2"/>
      </rPr>
      <t>2006</t>
    </r>
  </si>
  <si>
    <r>
      <t xml:space="preserve">    99</t>
    </r>
    <r>
      <rPr>
        <sz val="9"/>
        <rFont val="華康粗圓體"/>
        <family val="3"/>
      </rPr>
      <t xml:space="preserve">年度
</t>
    </r>
    <r>
      <rPr>
        <sz val="9"/>
        <rFont val="Arial Narrow"/>
        <family val="2"/>
      </rPr>
      <t>2010</t>
    </r>
  </si>
  <si>
    <r>
      <t xml:space="preserve">   100</t>
    </r>
    <r>
      <rPr>
        <sz val="9"/>
        <rFont val="華康粗圓體"/>
        <family val="3"/>
      </rPr>
      <t xml:space="preserve">年度
</t>
    </r>
    <r>
      <rPr>
        <sz val="9"/>
        <rFont val="Arial Narrow"/>
        <family val="2"/>
      </rPr>
      <t>2011</t>
    </r>
  </si>
  <si>
    <r>
      <t xml:space="preserve">   101</t>
    </r>
    <r>
      <rPr>
        <sz val="9"/>
        <rFont val="華康粗圓體"/>
        <family val="3"/>
      </rPr>
      <t xml:space="preserve">年度
</t>
    </r>
    <r>
      <rPr>
        <sz val="9"/>
        <rFont val="Arial Narrow"/>
        <family val="2"/>
      </rPr>
      <t>2012</t>
    </r>
  </si>
  <si>
    <t>Source : Department of Budget, Accounting and Statistics, Taoyuan County Gov. and Taoyuan County Audit Division, Ministry of Audit.</t>
  </si>
  <si>
    <r>
      <t>說明：除</t>
    </r>
    <r>
      <rPr>
        <sz val="8.5"/>
        <rFont val="Arial Narrow"/>
        <family val="2"/>
      </rPr>
      <t>101</t>
    </r>
    <r>
      <rPr>
        <sz val="8.5"/>
        <rFont val="華康中黑體"/>
        <family val="3"/>
      </rPr>
      <t>年度為決算數外，餘各年度均為決算審定數。</t>
    </r>
  </si>
  <si>
    <t>Note : Besides 2012, final accounts were approved before being finalized.</t>
  </si>
  <si>
    <r>
      <t>6-4</t>
    </r>
    <r>
      <rPr>
        <sz val="12"/>
        <rFont val="華康粗圓體"/>
        <family val="3"/>
      </rPr>
      <t>、</t>
    </r>
    <r>
      <rPr>
        <sz val="12"/>
        <rFont val="Arial"/>
        <family val="2"/>
      </rPr>
      <t>Budget and Settled Account of Expenditures by Administrative Affairs
(Cont. 3 End)</t>
    </r>
  </si>
  <si>
    <r>
      <t xml:space="preserve">    101</t>
    </r>
    <r>
      <rPr>
        <sz val="9"/>
        <rFont val="華康粗圓體"/>
        <family val="3"/>
      </rPr>
      <t xml:space="preserve">年度
</t>
    </r>
    <r>
      <rPr>
        <sz val="9"/>
        <rFont val="Arial Narrow"/>
        <family val="2"/>
      </rPr>
      <t>2012</t>
    </r>
  </si>
  <si>
    <t>Expenditure for Environmental Protection</t>
  </si>
  <si>
    <t>Expenditure for Police Service</t>
  </si>
  <si>
    <r>
      <t xml:space="preserve">    100</t>
    </r>
    <r>
      <rPr>
        <sz val="9"/>
        <rFont val="華康粗圓體"/>
        <family val="3"/>
      </rPr>
      <t xml:space="preserve">年度
</t>
    </r>
    <r>
      <rPr>
        <sz val="9"/>
        <rFont val="Arial Narrow"/>
        <family val="2"/>
      </rPr>
      <t>2011</t>
    </r>
  </si>
  <si>
    <t>Revenues &amp; Expenditure Deficit</t>
  </si>
  <si>
    <t>Sinking Fund</t>
  </si>
  <si>
    <t>Borrowing</t>
  </si>
  <si>
    <t>Surplus Previous Year</t>
  </si>
  <si>
    <t>Form Have Finance</t>
  </si>
  <si>
    <t>Taxes Adhere Degree</t>
  </si>
  <si>
    <t>Complement Adhere Degree</t>
  </si>
  <si>
    <t>Occupy Budgetary Expenditures</t>
  </si>
  <si>
    <r>
      <t>92</t>
    </r>
    <r>
      <rPr>
        <sz val="9"/>
        <rFont val="華康粗圓體"/>
        <family val="3"/>
      </rPr>
      <t xml:space="preserve">年度
</t>
    </r>
    <r>
      <rPr>
        <sz val="9"/>
        <rFont val="Arial Narrow"/>
        <family val="2"/>
      </rPr>
      <t>2003</t>
    </r>
  </si>
  <si>
    <r>
      <t>93</t>
    </r>
    <r>
      <rPr>
        <sz val="9"/>
        <rFont val="華康粗圓體"/>
        <family val="3"/>
      </rPr>
      <t xml:space="preserve">年度
</t>
    </r>
    <r>
      <rPr>
        <sz val="9"/>
        <rFont val="Arial Narrow"/>
        <family val="2"/>
      </rPr>
      <t>2004</t>
    </r>
  </si>
  <si>
    <r>
      <t>94</t>
    </r>
    <r>
      <rPr>
        <sz val="9"/>
        <rFont val="華康粗圓體"/>
        <family val="3"/>
      </rPr>
      <t xml:space="preserve">年度
</t>
    </r>
    <r>
      <rPr>
        <sz val="9"/>
        <rFont val="Arial Narrow"/>
        <family val="2"/>
      </rPr>
      <t>2005</t>
    </r>
  </si>
  <si>
    <r>
      <t>95</t>
    </r>
    <r>
      <rPr>
        <sz val="9"/>
        <rFont val="華康粗圓體"/>
        <family val="3"/>
      </rPr>
      <t xml:space="preserve">年度
</t>
    </r>
    <r>
      <rPr>
        <sz val="9"/>
        <rFont val="Arial Narrow"/>
        <family val="2"/>
      </rPr>
      <t>2006</t>
    </r>
  </si>
  <si>
    <r>
      <t>96</t>
    </r>
    <r>
      <rPr>
        <sz val="9"/>
        <rFont val="華康粗圓體"/>
        <family val="3"/>
      </rPr>
      <t xml:space="preserve">年度
</t>
    </r>
    <r>
      <rPr>
        <sz val="9"/>
        <rFont val="Arial Narrow"/>
        <family val="2"/>
      </rPr>
      <t>2007</t>
    </r>
  </si>
  <si>
    <r>
      <t>97</t>
    </r>
    <r>
      <rPr>
        <sz val="9"/>
        <rFont val="華康粗圓體"/>
        <family val="3"/>
      </rPr>
      <t xml:space="preserve">年度
</t>
    </r>
    <r>
      <rPr>
        <sz val="9"/>
        <rFont val="Arial Narrow"/>
        <family val="2"/>
      </rPr>
      <t>2008</t>
    </r>
  </si>
  <si>
    <r>
      <t>98</t>
    </r>
    <r>
      <rPr>
        <sz val="9"/>
        <rFont val="華康粗圓體"/>
        <family val="3"/>
      </rPr>
      <t xml:space="preserve">年度
</t>
    </r>
    <r>
      <rPr>
        <sz val="9"/>
        <rFont val="Arial Narrow"/>
        <family val="2"/>
      </rPr>
      <t>2009</t>
    </r>
  </si>
  <si>
    <r>
      <t>100</t>
    </r>
    <r>
      <rPr>
        <sz val="9"/>
        <rFont val="華康粗圓體"/>
        <family val="3"/>
      </rPr>
      <t xml:space="preserve">年度
</t>
    </r>
    <r>
      <rPr>
        <sz val="9"/>
        <rFont val="Arial Narrow"/>
        <family val="2"/>
      </rPr>
      <t>2011</t>
    </r>
  </si>
  <si>
    <r>
      <t>101</t>
    </r>
    <r>
      <rPr>
        <sz val="9"/>
        <rFont val="華康粗圓體"/>
        <family val="3"/>
      </rPr>
      <t xml:space="preserve">年度
</t>
    </r>
    <r>
      <rPr>
        <sz val="9"/>
        <rFont val="Arial Narrow"/>
        <family val="2"/>
      </rPr>
      <t>2012</t>
    </r>
  </si>
  <si>
    <t>資料來源：本府主計處及審計部臺灣省桃園縣審計室。</t>
  </si>
  <si>
    <r>
      <t>說明：</t>
    </r>
    <r>
      <rPr>
        <sz val="8.5"/>
        <rFont val="Arial Narrow"/>
        <family val="2"/>
      </rPr>
      <t>1.</t>
    </r>
    <r>
      <rPr>
        <sz val="8.5"/>
        <rFont val="華康中黑體"/>
        <family val="3"/>
      </rPr>
      <t>除</t>
    </r>
    <r>
      <rPr>
        <sz val="8.5"/>
        <rFont val="Arial Narrow"/>
        <family val="2"/>
      </rPr>
      <t>101</t>
    </r>
    <r>
      <rPr>
        <sz val="8.5"/>
        <rFont val="華康中黑體"/>
        <family val="3"/>
      </rPr>
      <t>年度為決算數外，餘各年度均為決算審定數。</t>
    </r>
  </si>
  <si>
    <t>Note: 1. Besides 2012, final accounts were approved before being finalized.</t>
  </si>
  <si>
    <r>
      <t xml:space="preserve">              2.</t>
    </r>
    <r>
      <rPr>
        <sz val="8.5"/>
        <rFont val="華康中黑體"/>
        <family val="3"/>
      </rPr>
      <t>定義說明：自有財源比率</t>
    </r>
    <r>
      <rPr>
        <sz val="8.5"/>
        <rFont val="Arial Narrow"/>
        <family val="2"/>
      </rPr>
      <t xml:space="preserve"> = (</t>
    </r>
    <r>
      <rPr>
        <sz val="8.5"/>
        <rFont val="華康中黑體"/>
        <family val="3"/>
      </rPr>
      <t>歲入</t>
    </r>
    <r>
      <rPr>
        <sz val="8.5"/>
        <rFont val="Arial Narrow"/>
        <family val="2"/>
      </rPr>
      <t xml:space="preserve"> - </t>
    </r>
    <r>
      <rPr>
        <sz val="8.5"/>
        <rFont val="華康中黑體"/>
        <family val="3"/>
      </rPr>
      <t>補助及協助收入</t>
    </r>
    <r>
      <rPr>
        <sz val="8.5"/>
        <rFont val="Arial Narrow"/>
        <family val="2"/>
      </rPr>
      <t xml:space="preserve"> - </t>
    </r>
    <r>
      <rPr>
        <sz val="8.5"/>
        <rFont val="華康中黑體"/>
        <family val="3"/>
      </rPr>
      <t>統籌分配稅收入</t>
    </r>
    <r>
      <rPr>
        <sz val="8.5"/>
        <rFont val="Arial Narrow"/>
        <family val="2"/>
      </rPr>
      <t xml:space="preserve">) / </t>
    </r>
    <r>
      <rPr>
        <sz val="8.5"/>
        <rFont val="華康中黑體"/>
        <family val="3"/>
      </rPr>
      <t>歲入</t>
    </r>
    <r>
      <rPr>
        <sz val="8.5"/>
        <rFont val="Arial Narrow"/>
        <family val="2"/>
      </rPr>
      <t>*100</t>
    </r>
  </si>
  <si>
    <r>
      <t>　　　　　　　　　賦稅依存度</t>
    </r>
    <r>
      <rPr>
        <sz val="8.5"/>
        <rFont val="Arial Narrow"/>
        <family val="2"/>
      </rPr>
      <t xml:space="preserve"> = </t>
    </r>
    <r>
      <rPr>
        <sz val="8.5"/>
        <rFont val="華康中黑體"/>
        <family val="3"/>
      </rPr>
      <t>稅課收入</t>
    </r>
    <r>
      <rPr>
        <sz val="8.5"/>
        <rFont val="Arial Narrow"/>
        <family val="2"/>
      </rPr>
      <t xml:space="preserve"> / </t>
    </r>
    <r>
      <rPr>
        <sz val="8.5"/>
        <rFont val="華康中黑體"/>
        <family val="3"/>
      </rPr>
      <t>歲出</t>
    </r>
    <r>
      <rPr>
        <sz val="8.5"/>
        <rFont val="Arial Narrow"/>
        <family val="2"/>
      </rPr>
      <t>*100</t>
    </r>
  </si>
  <si>
    <r>
      <t>　　　　　　　　　補助及協助依存度</t>
    </r>
    <r>
      <rPr>
        <sz val="8.5"/>
        <rFont val="Arial Narrow"/>
        <family val="2"/>
      </rPr>
      <t xml:space="preserve"> = </t>
    </r>
    <r>
      <rPr>
        <sz val="8.5"/>
        <rFont val="華康中黑體"/>
        <family val="3"/>
      </rPr>
      <t>補助及協助收入</t>
    </r>
    <r>
      <rPr>
        <sz val="8.5"/>
        <rFont val="Arial Narrow"/>
        <family val="2"/>
      </rPr>
      <t xml:space="preserve"> / </t>
    </r>
    <r>
      <rPr>
        <sz val="8.5"/>
        <rFont val="華康中黑體"/>
        <family val="3"/>
      </rPr>
      <t>歲出</t>
    </r>
    <r>
      <rPr>
        <sz val="8.5"/>
        <rFont val="Arial Narrow"/>
        <family val="2"/>
      </rPr>
      <t>*100</t>
    </r>
  </si>
  <si>
    <t xml:space="preserve">Note: 1.Fines were the total of national tax and county tax. </t>
  </si>
  <si>
    <t xml:space="preserve">          2.As from 2007, business tax collected by Customs has been assigned to the various branches of the National Taxation Bureau for the </t>
  </si>
  <si>
    <t xml:space="preserve">             business location. It shall no longer be separatedly accounted as the actual tax revenue for the various National Taxation Bureau at the </t>
  </si>
  <si>
    <t xml:space="preserve">             location of the Customs. </t>
  </si>
  <si>
    <r>
      <t>100</t>
    </r>
    <r>
      <rPr>
        <sz val="9"/>
        <rFont val="華康粗圓體"/>
        <family val="3"/>
      </rPr>
      <t xml:space="preserve">年度
</t>
    </r>
    <r>
      <rPr>
        <sz val="9"/>
        <rFont val="Arial Narrow"/>
        <family val="2"/>
      </rPr>
      <t>2011</t>
    </r>
  </si>
  <si>
    <t>資料來源：本府地方稅務局。</t>
  </si>
  <si>
    <t xml:space="preserve">Source : Local Tax Bureau,Taoyuan County Gov. </t>
  </si>
  <si>
    <t>Net Actual Collection</t>
  </si>
  <si>
    <t>The National Treasury</t>
  </si>
  <si>
    <t>National Treasury
by Provincial Gov't</t>
  </si>
  <si>
    <t>Reconstruction Fund</t>
  </si>
  <si>
    <t>The Municipal
Treasury</t>
  </si>
  <si>
    <t>Unified Taxation 
by County Gov't</t>
  </si>
  <si>
    <t>Township Treasuries</t>
  </si>
  <si>
    <t>Temporary Tax by County Gov't</t>
  </si>
  <si>
    <t>Unpaid to Treasury</t>
  </si>
  <si>
    <r>
      <t xml:space="preserve">  100</t>
    </r>
    <r>
      <rPr>
        <sz val="9"/>
        <rFont val="華康粗圓體"/>
        <family val="3"/>
      </rPr>
      <t>年度</t>
    </r>
    <r>
      <rPr>
        <sz val="9"/>
        <rFont val="Arial Narrow"/>
        <family val="2"/>
      </rPr>
      <t xml:space="preserve">  2011</t>
    </r>
  </si>
  <si>
    <r>
      <t xml:space="preserve">  101</t>
    </r>
    <r>
      <rPr>
        <sz val="9"/>
        <rFont val="華康粗圓體"/>
        <family val="3"/>
      </rPr>
      <t>年度</t>
    </r>
    <r>
      <rPr>
        <sz val="9"/>
        <rFont val="Arial Narrow"/>
        <family val="2"/>
      </rPr>
      <t xml:space="preserve">  2012</t>
    </r>
  </si>
  <si>
    <t>Land Value Tax</t>
  </si>
  <si>
    <t>Land Value Increment Tax</t>
  </si>
  <si>
    <t>House Tax</t>
  </si>
  <si>
    <t>License Tax</t>
  </si>
  <si>
    <t>Deeds Tax</t>
  </si>
  <si>
    <t>Stamp Tax</t>
  </si>
  <si>
    <t>Amusement Tax</t>
  </si>
  <si>
    <t>Education Expenditure</t>
  </si>
  <si>
    <t>Temporary Tax</t>
  </si>
  <si>
    <t>Fines</t>
  </si>
  <si>
    <t xml:space="preserve">Source : Local Tax Bureau,Taoyuan County Gov. </t>
  </si>
  <si>
    <r>
      <t>說明：自</t>
    </r>
    <r>
      <rPr>
        <sz val="9"/>
        <rFont val="Arial Narrow"/>
        <family val="2"/>
      </rPr>
      <t>100</t>
    </r>
    <r>
      <rPr>
        <sz val="9"/>
        <rFont val="華康中黑體"/>
        <family val="3"/>
      </rPr>
      <t>年度起，已無中央統籌分配款，</t>
    </r>
    <r>
      <rPr>
        <sz val="9"/>
        <rFont val="Arial Narrow"/>
        <family val="2"/>
      </rPr>
      <t>100</t>
    </r>
    <r>
      <rPr>
        <sz val="9"/>
        <rFont val="華康中黑體"/>
        <family val="3"/>
      </rPr>
      <t>年度中央統籌科目為</t>
    </r>
    <r>
      <rPr>
        <sz val="9"/>
        <rFont val="Arial Narrow"/>
        <family val="2"/>
      </rPr>
      <t>-167</t>
    </r>
    <r>
      <rPr>
        <sz val="9"/>
        <rFont val="華康中黑體"/>
        <family val="3"/>
      </rPr>
      <t>千元，乃因退稅所致。</t>
    </r>
  </si>
  <si>
    <t xml:space="preserve">           Treasury by Provincial Gov't allocated funds revenue for 2011 came to -167 thousand dollars, caused by tax refunds. </t>
  </si>
  <si>
    <t>Receipts from Trust 
Management</t>
  </si>
  <si>
    <t xml:space="preserve"> Receipts from Property</t>
  </si>
  <si>
    <t>Purchases on Credit</t>
  </si>
  <si>
    <t>Previous Year Revenues</t>
  </si>
  <si>
    <t>Extrabudget Revenues</t>
  </si>
  <si>
    <r>
      <t>92</t>
    </r>
    <r>
      <rPr>
        <sz val="9"/>
        <rFont val="華康粗圓體"/>
        <family val="3"/>
      </rPr>
      <t>年度</t>
    </r>
    <r>
      <rPr>
        <sz val="9"/>
        <rFont val="Arial Narrow"/>
        <family val="2"/>
      </rPr>
      <t xml:space="preserve">  2003</t>
    </r>
  </si>
  <si>
    <r>
      <t>93</t>
    </r>
    <r>
      <rPr>
        <sz val="9"/>
        <rFont val="華康粗圓體"/>
        <family val="3"/>
      </rPr>
      <t>年度</t>
    </r>
    <r>
      <rPr>
        <sz val="9"/>
        <rFont val="Arial Narrow"/>
        <family val="2"/>
      </rPr>
      <t xml:space="preserve">  2004</t>
    </r>
  </si>
  <si>
    <r>
      <t>94</t>
    </r>
    <r>
      <rPr>
        <sz val="9"/>
        <rFont val="華康粗圓體"/>
        <family val="3"/>
      </rPr>
      <t>年度</t>
    </r>
    <r>
      <rPr>
        <sz val="9"/>
        <rFont val="Arial Narrow"/>
        <family val="2"/>
      </rPr>
      <t xml:space="preserve">  2005</t>
    </r>
  </si>
  <si>
    <r>
      <t>95</t>
    </r>
    <r>
      <rPr>
        <sz val="9"/>
        <rFont val="華康粗圓體"/>
        <family val="3"/>
      </rPr>
      <t>年度</t>
    </r>
    <r>
      <rPr>
        <sz val="9"/>
        <rFont val="Arial Narrow"/>
        <family val="2"/>
      </rPr>
      <t xml:space="preserve">  2006</t>
    </r>
  </si>
  <si>
    <r>
      <t>96</t>
    </r>
    <r>
      <rPr>
        <sz val="9"/>
        <rFont val="華康粗圓體"/>
        <family val="3"/>
      </rPr>
      <t>年度</t>
    </r>
    <r>
      <rPr>
        <sz val="9"/>
        <rFont val="Arial Narrow"/>
        <family val="2"/>
      </rPr>
      <t xml:space="preserve">  2007</t>
    </r>
  </si>
  <si>
    <r>
      <t>97</t>
    </r>
    <r>
      <rPr>
        <sz val="9"/>
        <rFont val="華康粗圓體"/>
        <family val="3"/>
      </rPr>
      <t>年度</t>
    </r>
    <r>
      <rPr>
        <sz val="9"/>
        <rFont val="Arial Narrow"/>
        <family val="2"/>
      </rPr>
      <t xml:space="preserve">  2008</t>
    </r>
  </si>
  <si>
    <r>
      <t>98</t>
    </r>
    <r>
      <rPr>
        <sz val="9"/>
        <rFont val="華康粗圓體"/>
        <family val="3"/>
      </rPr>
      <t>年度</t>
    </r>
    <r>
      <rPr>
        <sz val="9"/>
        <rFont val="Arial Narrow"/>
        <family val="2"/>
      </rPr>
      <t xml:space="preserve">  2009</t>
    </r>
  </si>
  <si>
    <r>
      <t>99</t>
    </r>
    <r>
      <rPr>
        <sz val="9"/>
        <rFont val="華康粗圓體"/>
        <family val="3"/>
      </rPr>
      <t>年度</t>
    </r>
    <r>
      <rPr>
        <sz val="9"/>
        <rFont val="Arial Narrow"/>
        <family val="2"/>
      </rPr>
      <t xml:space="preserve">  2010</t>
    </r>
  </si>
  <si>
    <r>
      <t>100</t>
    </r>
    <r>
      <rPr>
        <sz val="9"/>
        <rFont val="華康粗圓體"/>
        <family val="3"/>
      </rPr>
      <t>年度</t>
    </r>
    <r>
      <rPr>
        <sz val="9"/>
        <rFont val="Arial Narrow"/>
        <family val="2"/>
      </rPr>
      <t xml:space="preserve">  2011</t>
    </r>
  </si>
  <si>
    <r>
      <t>101</t>
    </r>
    <r>
      <rPr>
        <sz val="9"/>
        <rFont val="華康粗圓體"/>
        <family val="3"/>
      </rPr>
      <t>年度</t>
    </r>
    <r>
      <rPr>
        <sz val="9"/>
        <rFont val="Arial Narrow"/>
        <family val="2"/>
      </rPr>
      <t xml:space="preserve">  2012</t>
    </r>
  </si>
  <si>
    <t>資料來源：本府財政局。</t>
  </si>
  <si>
    <t>Source : Finance Bureau,Taoyuan County Gov.</t>
  </si>
  <si>
    <r>
      <t>說明：</t>
    </r>
    <r>
      <rPr>
        <sz val="9"/>
        <rFont val="Arial Narrow"/>
        <family val="2"/>
      </rPr>
      <t>1.</t>
    </r>
    <r>
      <rPr>
        <sz val="9"/>
        <rFont val="華康中黑體"/>
        <family val="3"/>
      </rPr>
      <t>預算外收入包含剔除經費、暫收款</t>
    </r>
    <r>
      <rPr>
        <sz val="9"/>
        <rFont val="Arial Narrow"/>
        <family val="2"/>
      </rPr>
      <t>(</t>
    </r>
    <r>
      <rPr>
        <sz val="9"/>
        <rFont val="華康中黑體"/>
        <family val="3"/>
      </rPr>
      <t>含暫收稅款</t>
    </r>
    <r>
      <rPr>
        <sz val="9"/>
        <rFont val="Arial Narrow"/>
        <family val="2"/>
      </rPr>
      <t>)</t>
    </r>
    <r>
      <rPr>
        <sz val="9"/>
        <rFont val="華康中黑體"/>
        <family val="3"/>
      </rPr>
      <t>、收回以前年度歲出款、保管款收入、短期借</t>
    </r>
  </si>
  <si>
    <r>
      <t>　　　</t>
    </r>
    <r>
      <rPr>
        <sz val="9"/>
        <rFont val="Arial Narrow"/>
        <family val="2"/>
      </rPr>
      <t xml:space="preserve">   </t>
    </r>
    <r>
      <rPr>
        <sz val="9"/>
        <rFont val="華康中黑體"/>
        <family val="3"/>
      </rPr>
      <t>款及借入款或透支款等項。</t>
    </r>
  </si>
  <si>
    <r>
      <t>　　　</t>
    </r>
    <r>
      <rPr>
        <sz val="9"/>
        <rFont val="Arial Narrow"/>
        <family val="2"/>
      </rPr>
      <t>2.</t>
    </r>
    <r>
      <rPr>
        <sz val="9"/>
        <rFont val="華康中黑體"/>
        <family val="3"/>
      </rPr>
      <t>預算外支出包含預撥經費、退還以前年度歲入款、預付墊付款、其他支出及保管款支出等項。</t>
    </r>
  </si>
  <si>
    <r>
      <t>6-11</t>
    </r>
    <r>
      <rPr>
        <sz val="11"/>
        <rFont val="華康粗圓體"/>
        <family val="3"/>
      </rPr>
      <t>、</t>
    </r>
    <r>
      <rPr>
        <sz val="11"/>
        <rFont val="Arial"/>
        <family val="2"/>
      </rPr>
      <t xml:space="preserve">Budget and Settled Account of Expenditures of Township Offices </t>
    </r>
    <r>
      <rPr>
        <sz val="10.5"/>
        <rFont val="Arial"/>
        <family val="2"/>
      </rPr>
      <t>(Cont. 3 End)</t>
    </r>
  </si>
  <si>
    <t>Unit : Number</t>
  </si>
  <si>
    <t>Unit : N.T.$1,000</t>
  </si>
  <si>
    <t>Unit : N.T.$1,000 ; %</t>
  </si>
  <si>
    <r>
      <t>92</t>
    </r>
    <r>
      <rPr>
        <sz val="9"/>
        <rFont val="華康粗圓體"/>
        <family val="3"/>
      </rPr>
      <t xml:space="preserve">年度
</t>
    </r>
    <r>
      <rPr>
        <sz val="9"/>
        <rFont val="Arial Narrow"/>
        <family val="2"/>
      </rPr>
      <t>2003</t>
    </r>
  </si>
  <si>
    <t xml:space="preserve">Unit : N.T.$1,000 </t>
  </si>
  <si>
    <r>
      <t xml:space="preserve">    92</t>
    </r>
    <r>
      <rPr>
        <sz val="7.5"/>
        <rFont val="華康粗圓體"/>
        <family val="3"/>
      </rPr>
      <t>年度</t>
    </r>
  </si>
  <si>
    <r>
      <t>原預算</t>
    </r>
    <r>
      <rPr>
        <sz val="7.5"/>
        <rFont val="Arial Narrow"/>
        <family val="2"/>
      </rPr>
      <t xml:space="preserve"> Original Budgets</t>
    </r>
  </si>
  <si>
    <r>
      <t>原預算</t>
    </r>
    <r>
      <rPr>
        <sz val="7.5"/>
        <rFont val="Arial Narrow"/>
        <family val="2"/>
      </rPr>
      <t xml:space="preserve"> Original Budgets</t>
    </r>
  </si>
  <si>
    <r>
      <t>6-11</t>
    </r>
    <r>
      <rPr>
        <sz val="11.5"/>
        <rFont val="華康粗圓體"/>
        <family val="3"/>
      </rPr>
      <t>、</t>
    </r>
    <r>
      <rPr>
        <sz val="11.5"/>
        <rFont val="Arial"/>
        <family val="2"/>
      </rPr>
      <t>Budget and Settled Account of Expenditures of Township Offices (Cont.1)</t>
    </r>
  </si>
  <si>
    <r>
      <t xml:space="preserve"> 92</t>
    </r>
    <r>
      <rPr>
        <sz val="9"/>
        <rFont val="華康粗圓體"/>
        <family val="3"/>
      </rPr>
      <t>年度</t>
    </r>
    <r>
      <rPr>
        <sz val="9"/>
        <rFont val="Arial Narrow"/>
        <family val="2"/>
      </rPr>
      <t xml:space="preserve">    2003</t>
    </r>
  </si>
  <si>
    <r>
      <t>6-11</t>
    </r>
    <r>
      <rPr>
        <sz val="11.5"/>
        <rFont val="華康粗圓體"/>
        <family val="3"/>
      </rPr>
      <t>、</t>
    </r>
    <r>
      <rPr>
        <sz val="11.5"/>
        <rFont val="Arial"/>
        <family val="2"/>
      </rPr>
      <t>Budget and Settled Account of Expenditures of Township Offices (Cont.2)</t>
    </r>
  </si>
  <si>
    <t>金融財稅</t>
  </si>
  <si>
    <t>Banking, Finance and Taxation</t>
  </si>
  <si>
    <t>-</t>
  </si>
  <si>
    <r>
      <t>預</t>
    </r>
    <r>
      <rPr>
        <sz val="8.5"/>
        <rFont val="Arial Narrow"/>
        <family val="2"/>
      </rPr>
      <t xml:space="preserve">  </t>
    </r>
    <r>
      <rPr>
        <sz val="8.5"/>
        <rFont val="華康粗圓體"/>
        <family val="3"/>
      </rPr>
      <t>算</t>
    </r>
    <r>
      <rPr>
        <sz val="8.5"/>
        <rFont val="Arial Narrow"/>
        <family val="2"/>
      </rPr>
      <t xml:space="preserve">  </t>
    </r>
    <r>
      <rPr>
        <sz val="8.5"/>
        <rFont val="華康粗圓體"/>
        <family val="3"/>
      </rPr>
      <t>外
支　　出</t>
    </r>
  </si>
  <si>
    <r>
      <t>合　</t>
    </r>
    <r>
      <rPr>
        <sz val="8.5"/>
        <rFont val="Arial Narrow"/>
        <family val="2"/>
      </rPr>
      <t xml:space="preserve">  </t>
    </r>
    <r>
      <rPr>
        <sz val="8.5"/>
        <rFont val="華康粗圓體"/>
        <family val="3"/>
      </rPr>
      <t>計</t>
    </r>
  </si>
  <si>
    <r>
      <t>社</t>
    </r>
    <r>
      <rPr>
        <sz val="8.5"/>
        <rFont val="Arial Narrow"/>
        <family val="2"/>
      </rPr>
      <t xml:space="preserve"> </t>
    </r>
    <r>
      <rPr>
        <sz val="8.5"/>
        <rFont val="華康粗圓體"/>
        <family val="3"/>
      </rPr>
      <t>區</t>
    </r>
    <r>
      <rPr>
        <sz val="8.5"/>
        <rFont val="Arial Narrow"/>
        <family val="2"/>
      </rPr>
      <t xml:space="preserve"> </t>
    </r>
    <r>
      <rPr>
        <sz val="8.5"/>
        <rFont val="華康粗圓體"/>
        <family val="3"/>
      </rPr>
      <t>發</t>
    </r>
    <r>
      <rPr>
        <sz val="8.5"/>
        <rFont val="Arial Narrow"/>
        <family val="2"/>
      </rPr>
      <t xml:space="preserve"> </t>
    </r>
    <r>
      <rPr>
        <sz val="8.5"/>
        <rFont val="華康粗圓體"/>
        <family val="3"/>
      </rPr>
      <t>展</t>
    </r>
    <r>
      <rPr>
        <sz val="8.5"/>
        <rFont val="Arial Narrow"/>
        <family val="2"/>
      </rPr>
      <t xml:space="preserve"> </t>
    </r>
    <r>
      <rPr>
        <sz val="8.5"/>
        <rFont val="華康粗圓體"/>
        <family val="3"/>
      </rPr>
      <t>及
環境保護支出</t>
    </r>
  </si>
  <si>
    <r>
      <t>協</t>
    </r>
    <r>
      <rPr>
        <sz val="8.5"/>
        <rFont val="Arial Narrow"/>
        <family val="2"/>
      </rPr>
      <t xml:space="preserve">  </t>
    </r>
    <r>
      <rPr>
        <sz val="8.5"/>
        <rFont val="華康粗圓體"/>
        <family val="3"/>
      </rPr>
      <t>助</t>
    </r>
    <r>
      <rPr>
        <sz val="8.5"/>
        <rFont val="Arial Narrow"/>
        <family val="2"/>
      </rPr>
      <t xml:space="preserve">  </t>
    </r>
    <r>
      <rPr>
        <sz val="8.5"/>
        <rFont val="華康粗圓體"/>
        <family val="3"/>
      </rPr>
      <t>及
補助支出</t>
    </r>
  </si>
  <si>
    <t>支</t>
  </si>
  <si>
    <t>出</t>
  </si>
  <si>
    <t>公庫結存</t>
  </si>
  <si>
    <t>總　　計</t>
  </si>
  <si>
    <t>本年度支出</t>
  </si>
  <si>
    <t>以前年度
支　　出</t>
  </si>
  <si>
    <t>一般政務
支　　出</t>
  </si>
  <si>
    <t>教育科學
文化支出</t>
  </si>
  <si>
    <t>經建發展
支　　出</t>
  </si>
  <si>
    <t>社會福利
支　　出</t>
  </si>
  <si>
    <t>退休撫卹
支　　出</t>
  </si>
  <si>
    <t>債務支出</t>
  </si>
  <si>
    <t>公營事業
基金支出</t>
  </si>
  <si>
    <t>其他
支出</t>
  </si>
  <si>
    <r>
      <t>表</t>
    </r>
    <r>
      <rPr>
        <sz val="12"/>
        <rFont val="Arial"/>
        <family val="2"/>
      </rPr>
      <t>6-9</t>
    </r>
    <r>
      <rPr>
        <sz val="12"/>
        <rFont val="華康粗圓體"/>
        <family val="3"/>
      </rPr>
      <t>、本縣各鄉鎮市公庫收支（續）</t>
    </r>
  </si>
  <si>
    <r>
      <t>2</t>
    </r>
    <r>
      <rPr>
        <sz val="12"/>
        <rFont val="華康粗圓體"/>
        <family val="3"/>
      </rPr>
      <t>．支　出</t>
    </r>
  </si>
  <si>
    <r>
      <t>2</t>
    </r>
    <r>
      <rPr>
        <sz val="12"/>
        <rFont val="華康粗圓體"/>
        <family val="3"/>
      </rPr>
      <t>．</t>
    </r>
    <r>
      <rPr>
        <sz val="12"/>
        <rFont val="Arial"/>
        <family val="2"/>
      </rPr>
      <t>Expenditures</t>
    </r>
  </si>
  <si>
    <t>年　　度　　別</t>
  </si>
  <si>
    <t>信託管理
收　　入</t>
  </si>
  <si>
    <r>
      <t xml:space="preserve">   100</t>
    </r>
    <r>
      <rPr>
        <sz val="8"/>
        <rFont val="華康粗圓體"/>
        <family val="3"/>
      </rPr>
      <t>年度</t>
    </r>
  </si>
  <si>
    <r>
      <t>原預算</t>
    </r>
    <r>
      <rPr>
        <sz val="8"/>
        <rFont val="Arial Narrow"/>
        <family val="2"/>
      </rPr>
      <t xml:space="preserve"> Original Budgets</t>
    </r>
  </si>
  <si>
    <r>
      <t>追加減後預算</t>
    </r>
    <r>
      <rPr>
        <sz val="8"/>
        <rFont val="Arial Narrow"/>
        <family val="2"/>
      </rPr>
      <t xml:space="preserve"> Budgets after Reapportionments</t>
    </r>
  </si>
  <si>
    <r>
      <t xml:space="preserve">                    </t>
    </r>
    <r>
      <rPr>
        <sz val="8"/>
        <rFont val="華康粗圓體"/>
        <family val="3"/>
      </rPr>
      <t>楊梅市</t>
    </r>
    <r>
      <rPr>
        <sz val="8"/>
        <rFont val="Arial Narrow"/>
        <family val="2"/>
      </rPr>
      <t xml:space="preserve"> Yangmei City</t>
    </r>
  </si>
  <si>
    <t>Fiscal Year</t>
  </si>
  <si>
    <r>
      <t>罰</t>
    </r>
    <r>
      <rPr>
        <sz val="8.5"/>
        <rFont val="Arial Narrow"/>
        <family val="2"/>
      </rPr>
      <t xml:space="preserve">  </t>
    </r>
    <r>
      <rPr>
        <sz val="8.5"/>
        <rFont val="華康粗圓體"/>
        <family val="3"/>
      </rPr>
      <t>款</t>
    </r>
    <r>
      <rPr>
        <sz val="8.5"/>
        <rFont val="Arial Narrow"/>
        <family val="2"/>
      </rPr>
      <t xml:space="preserve">  </t>
    </r>
    <r>
      <rPr>
        <sz val="8.5"/>
        <rFont val="華康粗圓體"/>
        <family val="3"/>
      </rPr>
      <t>及
賠償收入</t>
    </r>
  </si>
  <si>
    <r>
      <t>營業盈餘及
事</t>
    </r>
    <r>
      <rPr>
        <sz val="8.5"/>
        <rFont val="Arial Narrow"/>
        <family val="2"/>
      </rPr>
      <t xml:space="preserve"> </t>
    </r>
    <r>
      <rPr>
        <sz val="8.5"/>
        <rFont val="華康粗圓體"/>
        <family val="3"/>
      </rPr>
      <t>業</t>
    </r>
    <r>
      <rPr>
        <sz val="8.5"/>
        <rFont val="Arial Narrow"/>
        <family val="2"/>
      </rPr>
      <t xml:space="preserve"> </t>
    </r>
    <r>
      <rPr>
        <sz val="8.5"/>
        <rFont val="華康粗圓體"/>
        <family val="3"/>
      </rPr>
      <t>收</t>
    </r>
    <r>
      <rPr>
        <sz val="8.5"/>
        <rFont val="Arial Narrow"/>
        <family val="2"/>
      </rPr>
      <t xml:space="preserve"> </t>
    </r>
    <r>
      <rPr>
        <sz val="8.5"/>
        <rFont val="華康粗圓體"/>
        <family val="3"/>
      </rPr>
      <t>入</t>
    </r>
  </si>
  <si>
    <r>
      <t>補</t>
    </r>
    <r>
      <rPr>
        <sz val="8.5"/>
        <rFont val="Arial Narrow"/>
        <family val="2"/>
      </rPr>
      <t xml:space="preserve">  </t>
    </r>
    <r>
      <rPr>
        <sz val="8.5"/>
        <rFont val="華康粗圓體"/>
        <family val="3"/>
      </rPr>
      <t>助</t>
    </r>
    <r>
      <rPr>
        <sz val="8.5"/>
        <rFont val="Arial Narrow"/>
        <family val="2"/>
      </rPr>
      <t xml:space="preserve">  </t>
    </r>
    <r>
      <rPr>
        <sz val="8.5"/>
        <rFont val="華康粗圓體"/>
        <family val="3"/>
      </rPr>
      <t>及
協助收入</t>
    </r>
  </si>
  <si>
    <r>
      <t>捐</t>
    </r>
    <r>
      <rPr>
        <sz val="8.5"/>
        <rFont val="Arial Narrow"/>
        <family val="2"/>
      </rPr>
      <t xml:space="preserve">  </t>
    </r>
    <r>
      <rPr>
        <sz val="8.5"/>
        <rFont val="華康粗圓體"/>
        <family val="3"/>
      </rPr>
      <t>獻</t>
    </r>
    <r>
      <rPr>
        <sz val="8.5"/>
        <rFont val="Arial Narrow"/>
        <family val="2"/>
      </rPr>
      <t xml:space="preserve">  </t>
    </r>
    <r>
      <rPr>
        <sz val="8.5"/>
        <rFont val="華康粗圓體"/>
        <family val="3"/>
      </rPr>
      <t>及
贈與收入</t>
    </r>
  </si>
  <si>
    <r>
      <t>表</t>
    </r>
    <r>
      <rPr>
        <sz val="12"/>
        <rFont val="Arial"/>
        <family val="2"/>
      </rPr>
      <t>6-10</t>
    </r>
    <r>
      <rPr>
        <sz val="12"/>
        <rFont val="華康粗圓體"/>
        <family val="3"/>
      </rPr>
      <t>、各鄉鎮市歲入預決算－按來源別分</t>
    </r>
  </si>
  <si>
    <r>
      <t>6-10</t>
    </r>
    <r>
      <rPr>
        <sz val="12"/>
        <rFont val="華康粗圓體"/>
        <family val="3"/>
      </rPr>
      <t>、</t>
    </r>
    <r>
      <rPr>
        <sz val="12"/>
        <rFont val="Arial"/>
        <family val="2"/>
      </rPr>
      <t>Budget and Settled Account of Revenues of Township Offices</t>
    </r>
  </si>
  <si>
    <t>年度別</t>
  </si>
  <si>
    <t>總　　計</t>
  </si>
  <si>
    <t>稅課收入</t>
  </si>
  <si>
    <t>工程受益費
收　　　入</t>
  </si>
  <si>
    <r>
      <t>罰</t>
    </r>
    <r>
      <rPr>
        <sz val="9"/>
        <rFont val="Arial Narrow"/>
        <family val="2"/>
      </rPr>
      <t xml:space="preserve">  </t>
    </r>
    <r>
      <rPr>
        <sz val="9"/>
        <rFont val="華康粗圓體"/>
        <family val="3"/>
      </rPr>
      <t>款</t>
    </r>
    <r>
      <rPr>
        <sz val="9"/>
        <rFont val="Arial Narrow"/>
        <family val="2"/>
      </rPr>
      <t xml:space="preserve">  </t>
    </r>
    <r>
      <rPr>
        <sz val="9"/>
        <rFont val="華康粗圓體"/>
        <family val="3"/>
      </rPr>
      <t>及
賠償收入</t>
    </r>
  </si>
  <si>
    <t>規費收入</t>
  </si>
  <si>
    <t>污染防制費
收　　　入</t>
  </si>
  <si>
    <t>財產收入</t>
  </si>
  <si>
    <r>
      <t>營業盈餘及
事</t>
    </r>
    <r>
      <rPr>
        <sz val="9"/>
        <rFont val="Arial Narrow"/>
        <family val="2"/>
      </rPr>
      <t xml:space="preserve"> </t>
    </r>
    <r>
      <rPr>
        <sz val="9"/>
        <rFont val="華康粗圓體"/>
        <family val="3"/>
      </rPr>
      <t>業</t>
    </r>
    <r>
      <rPr>
        <sz val="9"/>
        <rFont val="Arial Narrow"/>
        <family val="2"/>
      </rPr>
      <t xml:space="preserve"> </t>
    </r>
    <r>
      <rPr>
        <sz val="9"/>
        <rFont val="華康粗圓體"/>
        <family val="3"/>
      </rPr>
      <t>收</t>
    </r>
    <r>
      <rPr>
        <sz val="9"/>
        <rFont val="Arial Narrow"/>
        <family val="2"/>
      </rPr>
      <t xml:space="preserve"> </t>
    </r>
    <r>
      <rPr>
        <sz val="9"/>
        <rFont val="華康粗圓體"/>
        <family val="3"/>
      </rPr>
      <t>入</t>
    </r>
  </si>
  <si>
    <r>
      <t>補</t>
    </r>
    <r>
      <rPr>
        <sz val="9"/>
        <rFont val="Arial Narrow"/>
        <family val="2"/>
      </rPr>
      <t xml:space="preserve">  </t>
    </r>
    <r>
      <rPr>
        <sz val="9"/>
        <rFont val="華康粗圓體"/>
        <family val="3"/>
      </rPr>
      <t>助</t>
    </r>
    <r>
      <rPr>
        <sz val="9"/>
        <rFont val="Arial Narrow"/>
        <family val="2"/>
      </rPr>
      <t xml:space="preserve">  </t>
    </r>
    <r>
      <rPr>
        <sz val="9"/>
        <rFont val="華康粗圓體"/>
        <family val="3"/>
      </rPr>
      <t>及
協助收入</t>
    </r>
  </si>
  <si>
    <r>
      <t>捐</t>
    </r>
    <r>
      <rPr>
        <sz val="9"/>
        <rFont val="Arial Narrow"/>
        <family val="2"/>
      </rPr>
      <t xml:space="preserve">  </t>
    </r>
    <r>
      <rPr>
        <sz val="9"/>
        <rFont val="華康粗圓體"/>
        <family val="3"/>
      </rPr>
      <t>獻</t>
    </r>
    <r>
      <rPr>
        <sz val="9"/>
        <rFont val="Arial Narrow"/>
        <family val="2"/>
      </rPr>
      <t xml:space="preserve">  </t>
    </r>
    <r>
      <rPr>
        <sz val="9"/>
        <rFont val="華康粗圓體"/>
        <family val="3"/>
      </rPr>
      <t>及
贈與收入</t>
    </r>
  </si>
  <si>
    <t>其他收入</t>
  </si>
  <si>
    <r>
      <t xml:space="preserve">    100</t>
    </r>
    <r>
      <rPr>
        <sz val="7.5"/>
        <rFont val="華康粗圓體"/>
        <family val="3"/>
      </rPr>
      <t>年度</t>
    </r>
  </si>
  <si>
    <r>
      <t>原預算</t>
    </r>
    <r>
      <rPr>
        <sz val="8"/>
        <rFont val="Arial Narrow"/>
        <family val="2"/>
      </rPr>
      <t xml:space="preserve"> Original Budgets</t>
    </r>
  </si>
  <si>
    <r>
      <t>追加減後預算</t>
    </r>
    <r>
      <rPr>
        <sz val="8"/>
        <rFont val="Arial Narrow"/>
        <family val="2"/>
      </rPr>
      <t xml:space="preserve"> Budgets after Reapportionments</t>
    </r>
  </si>
  <si>
    <t>House Tax</t>
  </si>
  <si>
    <t>License Tax</t>
  </si>
  <si>
    <t>Fines</t>
  </si>
  <si>
    <t>　地　價　稅</t>
  </si>
  <si>
    <t>　土地增值稅</t>
  </si>
  <si>
    <t>　房　屋　稅</t>
  </si>
  <si>
    <t>　使用牌照稅</t>
  </si>
  <si>
    <t>　契　　　稅</t>
  </si>
  <si>
    <t>　印　花　稅</t>
  </si>
  <si>
    <t>　娛　樂　稅</t>
  </si>
  <si>
    <t>　教　育　捐</t>
  </si>
  <si>
    <t>　臨　時　捐</t>
  </si>
  <si>
    <t>　罰　　　鍰</t>
  </si>
  <si>
    <t>納　　　庫　　　數</t>
  </si>
  <si>
    <t>Pay to Treasury</t>
  </si>
  <si>
    <t>未　納
庫　數</t>
  </si>
  <si>
    <t>國　庫</t>
  </si>
  <si>
    <t>中央統籌</t>
  </si>
  <si>
    <t>重建基金</t>
  </si>
  <si>
    <t>縣　庫</t>
  </si>
  <si>
    <t>縣統籌
分配專戶</t>
  </si>
  <si>
    <t>臨時稅款專戶</t>
  </si>
  <si>
    <r>
      <t xml:space="preserve">年度別及稅目別
</t>
    </r>
    <r>
      <rPr>
        <sz val="9"/>
        <rFont val="Arial Narrow"/>
        <family val="2"/>
      </rPr>
      <t>Fiscal Year &amp; Item</t>
    </r>
  </si>
  <si>
    <r>
      <t>鄉鎮</t>
    </r>
    <r>
      <rPr>
        <sz val="9"/>
        <rFont val="Arial Narrow"/>
        <family val="2"/>
      </rPr>
      <t>(</t>
    </r>
    <r>
      <rPr>
        <sz val="9"/>
        <rFont val="華康粗圓體"/>
        <family val="3"/>
      </rPr>
      <t>市</t>
    </r>
    <r>
      <rPr>
        <sz val="9"/>
        <rFont val="Arial Narrow"/>
        <family val="2"/>
      </rPr>
      <t>)</t>
    </r>
    <r>
      <rPr>
        <sz val="9"/>
        <rFont val="華康粗圓體"/>
        <family val="3"/>
      </rPr>
      <t>庫</t>
    </r>
  </si>
  <si>
    <r>
      <t xml:space="preserve">  92</t>
    </r>
    <r>
      <rPr>
        <sz val="9"/>
        <rFont val="華康粗圓體"/>
        <family val="3"/>
      </rPr>
      <t>年度</t>
    </r>
    <r>
      <rPr>
        <sz val="9"/>
        <rFont val="Arial Narrow"/>
        <family val="2"/>
      </rPr>
      <t xml:space="preserve">   2003</t>
    </r>
  </si>
  <si>
    <r>
      <t xml:space="preserve">  93</t>
    </r>
    <r>
      <rPr>
        <sz val="9"/>
        <rFont val="華康粗圓體"/>
        <family val="3"/>
      </rPr>
      <t>年度</t>
    </r>
    <r>
      <rPr>
        <sz val="9"/>
        <rFont val="Arial Narrow"/>
        <family val="2"/>
      </rPr>
      <t xml:space="preserve">   2004</t>
    </r>
  </si>
  <si>
    <r>
      <t xml:space="preserve">  94</t>
    </r>
    <r>
      <rPr>
        <sz val="9"/>
        <rFont val="華康粗圓體"/>
        <family val="3"/>
      </rPr>
      <t>年度</t>
    </r>
    <r>
      <rPr>
        <sz val="9"/>
        <rFont val="Arial Narrow"/>
        <family val="2"/>
      </rPr>
      <t xml:space="preserve">   2005</t>
    </r>
  </si>
  <si>
    <r>
      <t xml:space="preserve">  95</t>
    </r>
    <r>
      <rPr>
        <sz val="9"/>
        <rFont val="華康粗圓體"/>
        <family val="3"/>
      </rPr>
      <t>年度</t>
    </r>
    <r>
      <rPr>
        <sz val="9"/>
        <rFont val="Arial Narrow"/>
        <family val="2"/>
      </rPr>
      <t xml:space="preserve">   2006</t>
    </r>
  </si>
  <si>
    <r>
      <t xml:space="preserve">  96</t>
    </r>
    <r>
      <rPr>
        <sz val="9"/>
        <rFont val="華康粗圓體"/>
        <family val="3"/>
      </rPr>
      <t>年度</t>
    </r>
    <r>
      <rPr>
        <sz val="9"/>
        <rFont val="Arial Narrow"/>
        <family val="2"/>
      </rPr>
      <t xml:space="preserve">   2007</t>
    </r>
  </si>
  <si>
    <r>
      <t xml:space="preserve">  97</t>
    </r>
    <r>
      <rPr>
        <sz val="9"/>
        <rFont val="華康粗圓體"/>
        <family val="3"/>
      </rPr>
      <t>年度</t>
    </r>
    <r>
      <rPr>
        <sz val="9"/>
        <rFont val="Arial Narrow"/>
        <family val="2"/>
      </rPr>
      <t xml:space="preserve">   2008</t>
    </r>
  </si>
  <si>
    <r>
      <t xml:space="preserve">  98</t>
    </r>
    <r>
      <rPr>
        <sz val="9"/>
        <rFont val="華康粗圓體"/>
        <family val="3"/>
      </rPr>
      <t>年度</t>
    </r>
    <r>
      <rPr>
        <sz val="9"/>
        <rFont val="Arial Narrow"/>
        <family val="2"/>
      </rPr>
      <t xml:space="preserve">   2009</t>
    </r>
  </si>
  <si>
    <r>
      <t xml:space="preserve">  99</t>
    </r>
    <r>
      <rPr>
        <sz val="9"/>
        <rFont val="華康粗圓體"/>
        <family val="3"/>
      </rPr>
      <t>年度</t>
    </r>
    <r>
      <rPr>
        <sz val="9"/>
        <rFont val="Arial Narrow"/>
        <family val="2"/>
      </rPr>
      <t xml:space="preserve">   2010</t>
    </r>
  </si>
  <si>
    <r>
      <t>6-7</t>
    </r>
    <r>
      <rPr>
        <sz val="12"/>
        <rFont val="華康粗圓體"/>
        <family val="3"/>
      </rPr>
      <t>、</t>
    </r>
    <r>
      <rPr>
        <sz val="12"/>
        <rFont val="Arial"/>
        <family val="2"/>
      </rPr>
      <t>Taxation Forwarded to Treasury</t>
    </r>
  </si>
  <si>
    <t>實徵淨額</t>
  </si>
  <si>
    <r>
      <t>表</t>
    </r>
    <r>
      <rPr>
        <sz val="12"/>
        <rFont val="Arial"/>
        <family val="2"/>
      </rPr>
      <t>6-7</t>
    </r>
    <r>
      <rPr>
        <sz val="12"/>
        <rFont val="華康粗圓體"/>
        <family val="3"/>
      </rPr>
      <t>、各項稅捐納庫數</t>
    </r>
  </si>
  <si>
    <r>
      <t>1</t>
    </r>
    <r>
      <rPr>
        <sz val="12"/>
        <rFont val="華康粗圓體"/>
        <family val="3"/>
      </rPr>
      <t>．收　入</t>
    </r>
  </si>
  <si>
    <t>年度別及月別</t>
  </si>
  <si>
    <t>收</t>
  </si>
  <si>
    <t>入</t>
  </si>
  <si>
    <t>總　計</t>
  </si>
  <si>
    <t>本年度收入</t>
  </si>
  <si>
    <t>以前年度
收　　入</t>
  </si>
  <si>
    <r>
      <t>預</t>
    </r>
    <r>
      <rPr>
        <sz val="9"/>
        <rFont val="Arial Narrow"/>
        <family val="2"/>
      </rPr>
      <t xml:space="preserve">  </t>
    </r>
    <r>
      <rPr>
        <sz val="9"/>
        <rFont val="華康粗圓體"/>
        <family val="3"/>
      </rPr>
      <t>算</t>
    </r>
    <r>
      <rPr>
        <sz val="9"/>
        <rFont val="Arial Narrow"/>
        <family val="2"/>
      </rPr>
      <t xml:space="preserve">  </t>
    </r>
    <r>
      <rPr>
        <sz val="9"/>
        <rFont val="華康粗圓體"/>
        <family val="3"/>
      </rPr>
      <t>外
收　　入</t>
    </r>
  </si>
  <si>
    <t>Fiscal Year &amp; Month</t>
  </si>
  <si>
    <t>合　計</t>
  </si>
  <si>
    <t>稅課收入</t>
  </si>
  <si>
    <r>
      <t>工程受益
費</t>
    </r>
    <r>
      <rPr>
        <sz val="9"/>
        <rFont val="Arial Narrow"/>
        <family val="2"/>
      </rPr>
      <t xml:space="preserve">  </t>
    </r>
    <r>
      <rPr>
        <sz val="9"/>
        <rFont val="華康粗圓體"/>
        <family val="3"/>
      </rPr>
      <t>收</t>
    </r>
    <r>
      <rPr>
        <sz val="9"/>
        <rFont val="Arial Narrow"/>
        <family val="2"/>
      </rPr>
      <t xml:space="preserve">  </t>
    </r>
    <r>
      <rPr>
        <sz val="9"/>
        <rFont val="華康粗圓體"/>
        <family val="3"/>
      </rPr>
      <t>入</t>
    </r>
  </si>
  <si>
    <r>
      <t>罰款及賠
償</t>
    </r>
    <r>
      <rPr>
        <sz val="9"/>
        <rFont val="Arial Narrow"/>
        <family val="2"/>
      </rPr>
      <t xml:space="preserve">  </t>
    </r>
    <r>
      <rPr>
        <sz val="9"/>
        <rFont val="華康粗圓體"/>
        <family val="3"/>
      </rPr>
      <t>收</t>
    </r>
    <r>
      <rPr>
        <sz val="9"/>
        <rFont val="Arial Narrow"/>
        <family val="2"/>
      </rPr>
      <t xml:space="preserve">  </t>
    </r>
    <r>
      <rPr>
        <sz val="9"/>
        <rFont val="華康粗圓體"/>
        <family val="3"/>
      </rPr>
      <t>入</t>
    </r>
  </si>
  <si>
    <t>規費收入</t>
  </si>
  <si>
    <t>信託管理
收　　入</t>
  </si>
  <si>
    <t>財產收入</t>
  </si>
  <si>
    <t>營業盈餘及
事業收入</t>
  </si>
  <si>
    <r>
      <t>補</t>
    </r>
    <r>
      <rPr>
        <sz val="9"/>
        <rFont val="Arial Narrow"/>
        <family val="2"/>
      </rPr>
      <t xml:space="preserve">  </t>
    </r>
    <r>
      <rPr>
        <sz val="9"/>
        <rFont val="華康粗圓體"/>
        <family val="3"/>
      </rPr>
      <t>助</t>
    </r>
    <r>
      <rPr>
        <sz val="9"/>
        <rFont val="Arial Narrow"/>
        <family val="2"/>
      </rPr>
      <t xml:space="preserve">  </t>
    </r>
    <r>
      <rPr>
        <sz val="9"/>
        <rFont val="華康粗圓體"/>
        <family val="3"/>
      </rPr>
      <t>及</t>
    </r>
    <r>
      <rPr>
        <sz val="9"/>
        <rFont val="Arial Narrow"/>
        <family val="2"/>
      </rPr>
      <t xml:space="preserve"> 
</t>
    </r>
    <r>
      <rPr>
        <sz val="9"/>
        <rFont val="華康粗圓體"/>
        <family val="3"/>
      </rPr>
      <t>協助收入</t>
    </r>
  </si>
  <si>
    <r>
      <t>捐</t>
    </r>
    <r>
      <rPr>
        <sz val="9"/>
        <rFont val="Arial Narrow"/>
        <family val="2"/>
      </rPr>
      <t xml:space="preserve">  </t>
    </r>
    <r>
      <rPr>
        <sz val="9"/>
        <rFont val="華康粗圓體"/>
        <family val="3"/>
      </rPr>
      <t>獻</t>
    </r>
    <r>
      <rPr>
        <sz val="9"/>
        <rFont val="Arial Narrow"/>
        <family val="2"/>
      </rPr>
      <t xml:space="preserve">  </t>
    </r>
    <r>
      <rPr>
        <sz val="9"/>
        <rFont val="華康粗圓體"/>
        <family val="3"/>
      </rPr>
      <t>及
贈與收入</t>
    </r>
  </si>
  <si>
    <t>賒借收入</t>
  </si>
  <si>
    <t>其他收入</t>
  </si>
  <si>
    <r>
      <t xml:space="preserve">    1</t>
    </r>
    <r>
      <rPr>
        <sz val="9"/>
        <rFont val="華康粗圓體"/>
        <family val="3"/>
      </rPr>
      <t>月</t>
    </r>
    <r>
      <rPr>
        <sz val="9"/>
        <rFont val="Arial Narrow"/>
        <family val="2"/>
      </rPr>
      <t xml:space="preserve"> January</t>
    </r>
  </si>
  <si>
    <r>
      <t xml:space="preserve">    2</t>
    </r>
    <r>
      <rPr>
        <sz val="9"/>
        <rFont val="華康粗圓體"/>
        <family val="3"/>
      </rPr>
      <t>月</t>
    </r>
    <r>
      <rPr>
        <sz val="9"/>
        <rFont val="Arial Narrow"/>
        <family val="2"/>
      </rPr>
      <t xml:space="preserve"> February</t>
    </r>
  </si>
  <si>
    <r>
      <t xml:space="preserve">    3</t>
    </r>
    <r>
      <rPr>
        <sz val="9"/>
        <rFont val="華康粗圓體"/>
        <family val="3"/>
      </rPr>
      <t>月</t>
    </r>
    <r>
      <rPr>
        <sz val="9"/>
        <rFont val="Arial Narrow"/>
        <family val="2"/>
      </rPr>
      <t xml:space="preserve"> March</t>
    </r>
  </si>
  <si>
    <r>
      <t xml:space="preserve">    4</t>
    </r>
    <r>
      <rPr>
        <sz val="9"/>
        <rFont val="華康粗圓體"/>
        <family val="3"/>
      </rPr>
      <t>月</t>
    </r>
    <r>
      <rPr>
        <sz val="9"/>
        <rFont val="Arial Narrow"/>
        <family val="2"/>
      </rPr>
      <t xml:space="preserve"> April</t>
    </r>
  </si>
  <si>
    <r>
      <t xml:space="preserve">    5</t>
    </r>
    <r>
      <rPr>
        <sz val="9"/>
        <rFont val="華康粗圓體"/>
        <family val="3"/>
      </rPr>
      <t>月</t>
    </r>
    <r>
      <rPr>
        <sz val="9"/>
        <rFont val="Arial Narrow"/>
        <family val="2"/>
      </rPr>
      <t xml:space="preserve"> May</t>
    </r>
  </si>
  <si>
    <r>
      <t xml:space="preserve">    6</t>
    </r>
    <r>
      <rPr>
        <sz val="9"/>
        <rFont val="華康粗圓體"/>
        <family val="3"/>
      </rPr>
      <t>月</t>
    </r>
    <r>
      <rPr>
        <sz val="9"/>
        <rFont val="Arial Narrow"/>
        <family val="2"/>
      </rPr>
      <t xml:space="preserve"> June</t>
    </r>
  </si>
  <si>
    <r>
      <t xml:space="preserve">    7</t>
    </r>
    <r>
      <rPr>
        <sz val="9"/>
        <rFont val="華康粗圓體"/>
        <family val="3"/>
      </rPr>
      <t>月</t>
    </r>
    <r>
      <rPr>
        <sz val="9"/>
        <rFont val="Arial Narrow"/>
        <family val="2"/>
      </rPr>
      <t xml:space="preserve"> July</t>
    </r>
  </si>
  <si>
    <r>
      <t xml:space="preserve">    8</t>
    </r>
    <r>
      <rPr>
        <sz val="9"/>
        <rFont val="華康粗圓體"/>
        <family val="3"/>
      </rPr>
      <t>月</t>
    </r>
    <r>
      <rPr>
        <sz val="9"/>
        <rFont val="Arial Narrow"/>
        <family val="2"/>
      </rPr>
      <t xml:space="preserve"> August</t>
    </r>
  </si>
  <si>
    <r>
      <t xml:space="preserve">    9</t>
    </r>
    <r>
      <rPr>
        <sz val="9"/>
        <rFont val="華康粗圓體"/>
        <family val="3"/>
      </rPr>
      <t>月</t>
    </r>
    <r>
      <rPr>
        <sz val="9"/>
        <rFont val="Arial Narrow"/>
        <family val="2"/>
      </rPr>
      <t xml:space="preserve"> September</t>
    </r>
  </si>
  <si>
    <r>
      <t xml:space="preserve">    10</t>
    </r>
    <r>
      <rPr>
        <sz val="9"/>
        <rFont val="華康粗圓體"/>
        <family val="3"/>
      </rPr>
      <t>月</t>
    </r>
    <r>
      <rPr>
        <sz val="9"/>
        <rFont val="Arial Narrow"/>
        <family val="2"/>
      </rPr>
      <t xml:space="preserve"> October</t>
    </r>
  </si>
  <si>
    <r>
      <t xml:space="preserve">    11</t>
    </r>
    <r>
      <rPr>
        <sz val="9"/>
        <rFont val="華康粗圓體"/>
        <family val="3"/>
      </rPr>
      <t>月</t>
    </r>
    <r>
      <rPr>
        <sz val="9"/>
        <rFont val="Arial Narrow"/>
        <family val="2"/>
      </rPr>
      <t xml:space="preserve"> November</t>
    </r>
  </si>
  <si>
    <r>
      <t xml:space="preserve">    12</t>
    </r>
    <r>
      <rPr>
        <sz val="9"/>
        <rFont val="華康粗圓體"/>
        <family val="3"/>
      </rPr>
      <t>月</t>
    </r>
    <r>
      <rPr>
        <sz val="9"/>
        <rFont val="Arial Narrow"/>
        <family val="2"/>
      </rPr>
      <t xml:space="preserve"> December</t>
    </r>
  </si>
  <si>
    <r>
      <t>表</t>
    </r>
    <r>
      <rPr>
        <sz val="12"/>
        <rFont val="Arial"/>
        <family val="2"/>
      </rPr>
      <t>6-8</t>
    </r>
    <r>
      <rPr>
        <sz val="12"/>
        <rFont val="華康粗圓體"/>
        <family val="3"/>
      </rPr>
      <t>、本縣公庫收支</t>
    </r>
  </si>
  <si>
    <r>
      <t>表</t>
    </r>
    <r>
      <rPr>
        <sz val="12"/>
        <rFont val="Arial"/>
        <family val="2"/>
      </rPr>
      <t>6-3</t>
    </r>
    <r>
      <rPr>
        <sz val="12"/>
        <rFont val="華康粗圓體"/>
        <family val="3"/>
      </rPr>
      <t>、歲入預決算－按來源別分</t>
    </r>
  </si>
  <si>
    <r>
      <t>6-3</t>
    </r>
    <r>
      <rPr>
        <sz val="12"/>
        <rFont val="華康粗圓體"/>
        <family val="3"/>
      </rPr>
      <t>、</t>
    </r>
    <r>
      <rPr>
        <sz val="12"/>
        <rFont val="Arial"/>
        <family val="2"/>
      </rPr>
      <t>Budget and Settled Account of Revenues by Respires</t>
    </r>
  </si>
  <si>
    <t>　預　　算　</t>
  </si>
  <si>
    <t>Budget</t>
  </si>
  <si>
    <t>Grand Total</t>
  </si>
  <si>
    <r>
      <t>原預算</t>
    </r>
    <r>
      <rPr>
        <sz val="9"/>
        <rFont val="Arial Narrow"/>
        <family val="2"/>
      </rPr>
      <t xml:space="preserve"> Original Budgets</t>
    </r>
  </si>
  <si>
    <r>
      <t xml:space="preserve">    92</t>
    </r>
    <r>
      <rPr>
        <sz val="9"/>
        <rFont val="華康粗圓體"/>
        <family val="3"/>
      </rPr>
      <t>年度</t>
    </r>
  </si>
  <si>
    <r>
      <t>表</t>
    </r>
    <r>
      <rPr>
        <sz val="12"/>
        <rFont val="Arial"/>
        <family val="2"/>
      </rPr>
      <t>6-3</t>
    </r>
    <r>
      <rPr>
        <sz val="12"/>
        <rFont val="華康粗圓體"/>
        <family val="3"/>
      </rPr>
      <t>、歲入預決算－按來源別分（續）</t>
    </r>
  </si>
  <si>
    <t>單位：千元</t>
  </si>
  <si>
    <r>
      <t xml:space="preserve">    95</t>
    </r>
    <r>
      <rPr>
        <sz val="9"/>
        <rFont val="華康粗圓體"/>
        <family val="3"/>
      </rPr>
      <t xml:space="preserve">年度
</t>
    </r>
    <r>
      <rPr>
        <sz val="9"/>
        <rFont val="Arial Narrow"/>
        <family val="2"/>
      </rPr>
      <t>2006</t>
    </r>
  </si>
  <si>
    <r>
      <t xml:space="preserve">    99</t>
    </r>
    <r>
      <rPr>
        <sz val="9"/>
        <rFont val="華康粗圓體"/>
        <family val="3"/>
      </rPr>
      <t xml:space="preserve">年度
</t>
    </r>
    <r>
      <rPr>
        <sz val="9"/>
        <rFont val="Arial Narrow"/>
        <family val="2"/>
      </rPr>
      <t>2010</t>
    </r>
  </si>
  <si>
    <t>Expenditure for
Social Relief</t>
  </si>
  <si>
    <t>政權行使
支　　出</t>
  </si>
  <si>
    <t>行政支出</t>
  </si>
  <si>
    <t>民政支出</t>
  </si>
  <si>
    <t>財務支出</t>
  </si>
  <si>
    <t>教育支出</t>
  </si>
  <si>
    <t>科學支出</t>
  </si>
  <si>
    <t>文化支出</t>
  </si>
  <si>
    <t>農業支出</t>
  </si>
  <si>
    <t>工業支出</t>
  </si>
  <si>
    <t>交通支出</t>
  </si>
  <si>
    <t>其他經濟
服務支出</t>
  </si>
  <si>
    <t>社會保險
支　　出</t>
  </si>
  <si>
    <t>社會救助
支　　出</t>
  </si>
  <si>
    <t>Expenditure for Political Function</t>
  </si>
  <si>
    <t>Administrative Expenditure</t>
  </si>
  <si>
    <t>Civil Affairs Expenditure</t>
  </si>
  <si>
    <t>Financial Expenditure</t>
  </si>
  <si>
    <t>Expenditure for Education</t>
  </si>
  <si>
    <t>Science Expenditure</t>
  </si>
  <si>
    <t>Expenditure for Culture</t>
  </si>
  <si>
    <t>Expenditure for Agriculture</t>
  </si>
  <si>
    <t>Expenditure for Industry</t>
  </si>
  <si>
    <t>Expenditure for Communication</t>
  </si>
  <si>
    <t>Other Economic Service</t>
  </si>
  <si>
    <t>Expenditure
for Social Insurance</t>
  </si>
  <si>
    <r>
      <t xml:space="preserve">    98</t>
    </r>
    <r>
      <rPr>
        <sz val="9"/>
        <rFont val="華康粗圓體"/>
        <family val="3"/>
      </rPr>
      <t>年度</t>
    </r>
  </si>
  <si>
    <r>
      <t xml:space="preserve">  100</t>
    </r>
    <r>
      <rPr>
        <sz val="9"/>
        <rFont val="華康粗圓體"/>
        <family val="3"/>
      </rPr>
      <t>年度</t>
    </r>
  </si>
  <si>
    <r>
      <t>原預算</t>
    </r>
    <r>
      <rPr>
        <sz val="9"/>
        <rFont val="Arial Narrow"/>
        <family val="2"/>
      </rPr>
      <t xml:space="preserve"> Original Budgets</t>
    </r>
  </si>
  <si>
    <r>
      <t>原預算</t>
    </r>
    <r>
      <rPr>
        <sz val="9"/>
        <rFont val="Arial Narrow"/>
        <family val="2"/>
      </rPr>
      <t xml:space="preserve"> Original Budgets</t>
    </r>
  </si>
  <si>
    <r>
      <t xml:space="preserve">   100</t>
    </r>
    <r>
      <rPr>
        <sz val="9"/>
        <rFont val="華康粗圓體"/>
        <family val="3"/>
      </rPr>
      <t>年度</t>
    </r>
  </si>
  <si>
    <r>
      <t xml:space="preserve">    92</t>
    </r>
    <r>
      <rPr>
        <sz val="9"/>
        <rFont val="華康粗圓體"/>
        <family val="3"/>
      </rPr>
      <t xml:space="preserve">年度
</t>
    </r>
    <r>
      <rPr>
        <sz val="9"/>
        <rFont val="Arial Narrow"/>
        <family val="2"/>
      </rPr>
      <t>2003</t>
    </r>
  </si>
  <si>
    <r>
      <t xml:space="preserve">    93</t>
    </r>
    <r>
      <rPr>
        <sz val="9"/>
        <rFont val="華康粗圓體"/>
        <family val="3"/>
      </rPr>
      <t xml:space="preserve">年度
</t>
    </r>
    <r>
      <rPr>
        <sz val="9"/>
        <rFont val="Arial Narrow"/>
        <family val="2"/>
      </rPr>
      <t>2004</t>
    </r>
  </si>
  <si>
    <r>
      <t xml:space="preserve">    94</t>
    </r>
    <r>
      <rPr>
        <sz val="9"/>
        <rFont val="華康粗圓體"/>
        <family val="3"/>
      </rPr>
      <t xml:space="preserve">年度
</t>
    </r>
    <r>
      <rPr>
        <sz val="9"/>
        <rFont val="Arial Narrow"/>
        <family val="2"/>
      </rPr>
      <t>2005</t>
    </r>
  </si>
  <si>
    <r>
      <t>99</t>
    </r>
    <r>
      <rPr>
        <sz val="9"/>
        <rFont val="華康粗圓體"/>
        <family val="3"/>
      </rPr>
      <t xml:space="preserve">年度
</t>
    </r>
    <r>
      <rPr>
        <sz val="9"/>
        <rFont val="Arial Narrow"/>
        <family val="2"/>
      </rPr>
      <t>2010</t>
    </r>
  </si>
  <si>
    <r>
      <t>表</t>
    </r>
    <r>
      <rPr>
        <sz val="12"/>
        <rFont val="Arial"/>
        <family val="2"/>
      </rPr>
      <t>6-5</t>
    </r>
    <r>
      <rPr>
        <sz val="12"/>
        <rFont val="華康粗圓體"/>
        <family val="3"/>
      </rPr>
      <t>、歷年財政狀況</t>
    </r>
  </si>
  <si>
    <r>
      <t>6-5</t>
    </r>
    <r>
      <rPr>
        <sz val="12"/>
        <rFont val="華康粗圓體"/>
        <family val="3"/>
      </rPr>
      <t>、</t>
    </r>
    <r>
      <rPr>
        <sz val="12"/>
        <rFont val="Arial"/>
        <family val="2"/>
      </rPr>
      <t>Collection of Finance</t>
    </r>
  </si>
  <si>
    <t>國稅</t>
  </si>
  <si>
    <t>National Taxes</t>
  </si>
  <si>
    <t>合計</t>
  </si>
  <si>
    <t>營利事業
所得稅</t>
  </si>
  <si>
    <t>綜　合
所得稅</t>
  </si>
  <si>
    <t>遺產及
贈與稅</t>
  </si>
  <si>
    <t>貨物稅</t>
  </si>
  <si>
    <t>菸酒稅</t>
  </si>
  <si>
    <t>證　券
交易稅</t>
  </si>
  <si>
    <t>期　貨
交易稅</t>
  </si>
  <si>
    <t>營業稅</t>
  </si>
  <si>
    <t>Total</t>
  </si>
  <si>
    <t>Business Income Tax</t>
  </si>
  <si>
    <t>Individual Income Tax</t>
  </si>
  <si>
    <t>Estate Gift Tax</t>
  </si>
  <si>
    <t>Commodity Tax</t>
  </si>
  <si>
    <t>Tobacco and Alcohol Tax</t>
  </si>
  <si>
    <t>Securities Transactions Tax</t>
  </si>
  <si>
    <t>Futures Transactions Tax</t>
  </si>
  <si>
    <t>Business Tax</t>
  </si>
  <si>
    <r>
      <t xml:space="preserve">年　度　別
</t>
    </r>
    <r>
      <rPr>
        <sz val="9"/>
        <rFont val="Arial Narrow"/>
        <family val="2"/>
      </rPr>
      <t>Fiscal Year</t>
    </r>
  </si>
  <si>
    <r>
      <t>表</t>
    </r>
    <r>
      <rPr>
        <sz val="12"/>
        <rFont val="Arial"/>
        <family val="2"/>
      </rPr>
      <t>6-6</t>
    </r>
    <r>
      <rPr>
        <sz val="12"/>
        <rFont val="華康粗圓體"/>
        <family val="3"/>
      </rPr>
      <t>、各項稅捐實徵數</t>
    </r>
  </si>
  <si>
    <r>
      <t>6-6</t>
    </r>
    <r>
      <rPr>
        <sz val="12"/>
        <rFont val="華康粗圓體"/>
        <family val="3"/>
      </rPr>
      <t>、</t>
    </r>
    <r>
      <rPr>
        <sz val="12"/>
        <rFont val="Arial"/>
        <family val="2"/>
      </rPr>
      <t>The Actual Collection of Local Taxes</t>
    </r>
  </si>
  <si>
    <t>縣　　　　　　　　　　　　　　　　　　　　稅</t>
  </si>
  <si>
    <t>Municipal    Taxes</t>
  </si>
  <si>
    <t>罰鍰</t>
  </si>
  <si>
    <t>土　地
增值稅</t>
  </si>
  <si>
    <t>房屋稅</t>
  </si>
  <si>
    <t>使　用
牌照稅</t>
  </si>
  <si>
    <t>契稅</t>
  </si>
  <si>
    <t>印花稅</t>
  </si>
  <si>
    <t>娛樂稅</t>
  </si>
  <si>
    <t>教育捐</t>
  </si>
  <si>
    <t>臨時捐</t>
  </si>
  <si>
    <t>田賦</t>
  </si>
  <si>
    <t>Land Value
Increment Tax</t>
  </si>
  <si>
    <t>Land Tax</t>
  </si>
  <si>
    <r>
      <t>表</t>
    </r>
    <r>
      <rPr>
        <sz val="12"/>
        <rFont val="Arial"/>
        <family val="2"/>
      </rPr>
      <t>6-6</t>
    </r>
    <r>
      <rPr>
        <sz val="12"/>
        <rFont val="華康粗圓體"/>
        <family val="3"/>
      </rPr>
      <t>、各項稅捐實徵數（續）</t>
    </r>
  </si>
  <si>
    <r>
      <t>6-6</t>
    </r>
    <r>
      <rPr>
        <sz val="12"/>
        <rFont val="華康粗圓體"/>
        <family val="3"/>
      </rPr>
      <t>、</t>
    </r>
    <r>
      <rPr>
        <sz val="12"/>
        <rFont val="Arial"/>
        <family val="2"/>
      </rPr>
      <t>The Actual Collection of Local Taxes (Cont.)</t>
    </r>
  </si>
  <si>
    <t>單位：家</t>
  </si>
  <si>
    <r>
      <t>年</t>
    </r>
    <r>
      <rPr>
        <sz val="9"/>
        <rFont val="Arial Narrow"/>
        <family val="2"/>
      </rPr>
      <t xml:space="preserve"> </t>
    </r>
    <r>
      <rPr>
        <sz val="9"/>
        <rFont val="華康粗圓體"/>
        <family val="3"/>
      </rPr>
      <t>底</t>
    </r>
    <r>
      <rPr>
        <sz val="9"/>
        <rFont val="Arial Narrow"/>
        <family val="2"/>
      </rPr>
      <t xml:space="preserve"> </t>
    </r>
    <r>
      <rPr>
        <sz val="9"/>
        <rFont val="華康粗圓體"/>
        <family val="3"/>
      </rPr>
      <t>別</t>
    </r>
    <r>
      <rPr>
        <sz val="9"/>
        <rFont val="Arial Narrow"/>
        <family val="2"/>
      </rPr>
      <t xml:space="preserve"> </t>
    </r>
    <r>
      <rPr>
        <sz val="9"/>
        <rFont val="華康粗圓體"/>
        <family val="3"/>
      </rPr>
      <t>及
鄉</t>
    </r>
    <r>
      <rPr>
        <sz val="9"/>
        <rFont val="Arial Narrow"/>
        <family val="2"/>
      </rPr>
      <t xml:space="preserve"> </t>
    </r>
    <r>
      <rPr>
        <sz val="9"/>
        <rFont val="華康粗圓體"/>
        <family val="3"/>
      </rPr>
      <t>鎮</t>
    </r>
    <r>
      <rPr>
        <sz val="9"/>
        <rFont val="Arial Narrow"/>
        <family val="2"/>
      </rPr>
      <t xml:space="preserve"> </t>
    </r>
    <r>
      <rPr>
        <sz val="9"/>
        <rFont val="華康粗圓體"/>
        <family val="3"/>
      </rPr>
      <t>市</t>
    </r>
    <r>
      <rPr>
        <sz val="9"/>
        <rFont val="Arial Narrow"/>
        <family val="2"/>
      </rPr>
      <t xml:space="preserve"> </t>
    </r>
    <r>
      <rPr>
        <sz val="9"/>
        <rFont val="華康粗圓體"/>
        <family val="3"/>
      </rPr>
      <t>別</t>
    </r>
  </si>
  <si>
    <t>總計</t>
  </si>
  <si>
    <t>本國銀行</t>
  </si>
  <si>
    <t>外國銀行</t>
  </si>
  <si>
    <t>信託投資
公　　司</t>
  </si>
  <si>
    <t>信　用
合作社</t>
  </si>
  <si>
    <t>農會信用部</t>
  </si>
  <si>
    <t>漁會信用部</t>
  </si>
  <si>
    <t>票券金融
公　　司</t>
  </si>
  <si>
    <t>證券金融
公　　司</t>
  </si>
  <si>
    <t>本國壽險
公　　司</t>
  </si>
  <si>
    <t>本國產險
公　　司</t>
  </si>
  <si>
    <t>外國壽險
公　　司</t>
  </si>
  <si>
    <t>外國產險
公　　司</t>
  </si>
  <si>
    <t>再保險公司</t>
  </si>
  <si>
    <r>
      <t>民國</t>
    </r>
    <r>
      <rPr>
        <sz val="9"/>
        <rFont val="Arial Narrow"/>
        <family val="2"/>
      </rPr>
      <t>92</t>
    </r>
    <r>
      <rPr>
        <sz val="9"/>
        <rFont val="華康粗圓體"/>
        <family val="3"/>
      </rPr>
      <t>年底</t>
    </r>
    <r>
      <rPr>
        <sz val="9"/>
        <rFont val="Arial Narrow"/>
        <family val="2"/>
      </rPr>
      <t xml:space="preserve"> End of 2003</t>
    </r>
  </si>
  <si>
    <r>
      <t>民國</t>
    </r>
    <r>
      <rPr>
        <sz val="9"/>
        <rFont val="Arial Narrow"/>
        <family val="2"/>
      </rPr>
      <t>93</t>
    </r>
    <r>
      <rPr>
        <sz val="9"/>
        <rFont val="華康粗圓體"/>
        <family val="3"/>
      </rPr>
      <t>年底</t>
    </r>
    <r>
      <rPr>
        <sz val="9"/>
        <rFont val="Arial Narrow"/>
        <family val="2"/>
      </rPr>
      <t xml:space="preserve"> End of 2004</t>
    </r>
  </si>
  <si>
    <r>
      <t>民國</t>
    </r>
    <r>
      <rPr>
        <sz val="9"/>
        <rFont val="Arial Narrow"/>
        <family val="2"/>
      </rPr>
      <t>94</t>
    </r>
    <r>
      <rPr>
        <sz val="9"/>
        <rFont val="華康粗圓體"/>
        <family val="3"/>
      </rPr>
      <t>年底</t>
    </r>
    <r>
      <rPr>
        <sz val="9"/>
        <rFont val="Arial Narrow"/>
        <family val="2"/>
      </rPr>
      <t xml:space="preserve"> End of 2005</t>
    </r>
  </si>
  <si>
    <r>
      <t>民國</t>
    </r>
    <r>
      <rPr>
        <sz val="9"/>
        <rFont val="Arial Narrow"/>
        <family val="2"/>
      </rPr>
      <t>95</t>
    </r>
    <r>
      <rPr>
        <sz val="9"/>
        <rFont val="華康粗圓體"/>
        <family val="3"/>
      </rPr>
      <t>年底</t>
    </r>
    <r>
      <rPr>
        <sz val="9"/>
        <rFont val="Arial Narrow"/>
        <family val="2"/>
      </rPr>
      <t xml:space="preserve"> End of 2006</t>
    </r>
  </si>
  <si>
    <r>
      <t>民國</t>
    </r>
    <r>
      <rPr>
        <sz val="9"/>
        <rFont val="Arial Narrow"/>
        <family val="2"/>
      </rPr>
      <t>96</t>
    </r>
    <r>
      <rPr>
        <sz val="9"/>
        <rFont val="華康粗圓體"/>
        <family val="3"/>
      </rPr>
      <t>年底</t>
    </r>
    <r>
      <rPr>
        <sz val="9"/>
        <rFont val="Arial Narrow"/>
        <family val="2"/>
      </rPr>
      <t xml:space="preserve"> End of 2007</t>
    </r>
  </si>
  <si>
    <r>
      <t>民國</t>
    </r>
    <r>
      <rPr>
        <sz val="9"/>
        <rFont val="Arial Narrow"/>
        <family val="2"/>
      </rPr>
      <t>97</t>
    </r>
    <r>
      <rPr>
        <sz val="9"/>
        <rFont val="華康粗圓體"/>
        <family val="3"/>
      </rPr>
      <t>年底</t>
    </r>
    <r>
      <rPr>
        <sz val="9"/>
        <rFont val="Arial Narrow"/>
        <family val="2"/>
      </rPr>
      <t xml:space="preserve"> End of 2008</t>
    </r>
  </si>
  <si>
    <r>
      <t>民國</t>
    </r>
    <r>
      <rPr>
        <sz val="9"/>
        <rFont val="Arial Narrow"/>
        <family val="2"/>
      </rPr>
      <t>98</t>
    </r>
    <r>
      <rPr>
        <sz val="9"/>
        <rFont val="華康粗圓體"/>
        <family val="3"/>
      </rPr>
      <t>年底</t>
    </r>
    <r>
      <rPr>
        <sz val="9"/>
        <rFont val="Arial Narrow"/>
        <family val="2"/>
      </rPr>
      <t xml:space="preserve"> End of 2009</t>
    </r>
  </si>
  <si>
    <r>
      <t>民國</t>
    </r>
    <r>
      <rPr>
        <sz val="9"/>
        <rFont val="Arial Narrow"/>
        <family val="2"/>
      </rPr>
      <t>99</t>
    </r>
    <r>
      <rPr>
        <sz val="9"/>
        <rFont val="華康粗圓體"/>
        <family val="3"/>
      </rPr>
      <t>年底</t>
    </r>
    <r>
      <rPr>
        <sz val="9"/>
        <rFont val="Arial Narrow"/>
        <family val="2"/>
      </rPr>
      <t xml:space="preserve"> End of 2010</t>
    </r>
  </si>
  <si>
    <r>
      <t>表</t>
    </r>
    <r>
      <rPr>
        <sz val="12"/>
        <rFont val="Arial"/>
        <family val="2"/>
      </rPr>
      <t>6-1</t>
    </r>
    <r>
      <rPr>
        <sz val="12"/>
        <rFont val="華康粗圓體"/>
        <family val="3"/>
      </rPr>
      <t>、金融機構分布</t>
    </r>
  </si>
  <si>
    <r>
      <t>6-1</t>
    </r>
    <r>
      <rPr>
        <sz val="12"/>
        <rFont val="華康粗圓體"/>
        <family val="3"/>
      </rPr>
      <t>、</t>
    </r>
    <r>
      <rPr>
        <sz val="12"/>
        <rFont val="Arial"/>
        <family val="2"/>
      </rPr>
      <t>Distribution of Principal Banks</t>
    </r>
  </si>
  <si>
    <r>
      <t>　　</t>
    </r>
    <r>
      <rPr>
        <sz val="9"/>
        <rFont val="Arial Narrow"/>
        <family val="2"/>
      </rPr>
      <t>6</t>
    </r>
    <r>
      <rPr>
        <sz val="9"/>
        <rFont val="華康粗圓體"/>
        <family val="3"/>
      </rPr>
      <t>月底</t>
    </r>
    <r>
      <rPr>
        <sz val="9"/>
        <rFont val="Arial Narrow"/>
        <family val="2"/>
      </rPr>
      <t xml:space="preserve">   End of June</t>
    </r>
  </si>
  <si>
    <r>
      <t>　　</t>
    </r>
    <r>
      <rPr>
        <sz val="9"/>
        <rFont val="Arial Narrow"/>
        <family val="2"/>
      </rPr>
      <t>12</t>
    </r>
    <r>
      <rPr>
        <sz val="9"/>
        <rFont val="華康粗圓體"/>
        <family val="3"/>
      </rPr>
      <t>月底</t>
    </r>
    <r>
      <rPr>
        <sz val="9"/>
        <rFont val="Arial Narrow"/>
        <family val="2"/>
      </rPr>
      <t xml:space="preserve">  End of December</t>
    </r>
  </si>
  <si>
    <r>
      <t>民國</t>
    </r>
    <r>
      <rPr>
        <sz val="9"/>
        <rFont val="Arial Narrow"/>
        <family val="2"/>
      </rPr>
      <t>92</t>
    </r>
    <r>
      <rPr>
        <sz val="9"/>
        <rFont val="華康粗圓體"/>
        <family val="3"/>
      </rPr>
      <t>年</t>
    </r>
    <r>
      <rPr>
        <sz val="9"/>
        <rFont val="Arial Narrow"/>
        <family val="2"/>
      </rPr>
      <t xml:space="preserve">    2003</t>
    </r>
  </si>
  <si>
    <r>
      <t>民國</t>
    </r>
    <r>
      <rPr>
        <sz val="9"/>
        <rFont val="Arial Narrow"/>
        <family val="2"/>
      </rPr>
      <t>93</t>
    </r>
    <r>
      <rPr>
        <sz val="9"/>
        <rFont val="華康粗圓體"/>
        <family val="3"/>
      </rPr>
      <t>年</t>
    </r>
    <r>
      <rPr>
        <sz val="9"/>
        <rFont val="Arial Narrow"/>
        <family val="2"/>
      </rPr>
      <t xml:space="preserve">    2004</t>
    </r>
  </si>
  <si>
    <r>
      <t>民國</t>
    </r>
    <r>
      <rPr>
        <sz val="9"/>
        <rFont val="Arial Narrow"/>
        <family val="2"/>
      </rPr>
      <t>94</t>
    </r>
    <r>
      <rPr>
        <sz val="9"/>
        <rFont val="華康粗圓體"/>
        <family val="3"/>
      </rPr>
      <t>年</t>
    </r>
    <r>
      <rPr>
        <sz val="9"/>
        <rFont val="Arial Narrow"/>
        <family val="2"/>
      </rPr>
      <t xml:space="preserve">    2005</t>
    </r>
  </si>
  <si>
    <r>
      <t>民國</t>
    </r>
    <r>
      <rPr>
        <sz val="9"/>
        <rFont val="Arial Narrow"/>
        <family val="2"/>
      </rPr>
      <t>95</t>
    </r>
    <r>
      <rPr>
        <sz val="9"/>
        <rFont val="華康粗圓體"/>
        <family val="3"/>
      </rPr>
      <t>年</t>
    </r>
    <r>
      <rPr>
        <sz val="9"/>
        <rFont val="Arial Narrow"/>
        <family val="2"/>
      </rPr>
      <t xml:space="preserve">    2006</t>
    </r>
  </si>
  <si>
    <r>
      <t>民國</t>
    </r>
    <r>
      <rPr>
        <sz val="9"/>
        <rFont val="Arial Narrow"/>
        <family val="2"/>
      </rPr>
      <t>96</t>
    </r>
    <r>
      <rPr>
        <sz val="9"/>
        <rFont val="華康粗圓體"/>
        <family val="3"/>
      </rPr>
      <t>年</t>
    </r>
    <r>
      <rPr>
        <sz val="9"/>
        <rFont val="Arial Narrow"/>
        <family val="2"/>
      </rPr>
      <t xml:space="preserve">    2007</t>
    </r>
  </si>
  <si>
    <r>
      <t>民國</t>
    </r>
    <r>
      <rPr>
        <sz val="9"/>
        <rFont val="Arial Narrow"/>
        <family val="2"/>
      </rPr>
      <t>97</t>
    </r>
    <r>
      <rPr>
        <sz val="9"/>
        <rFont val="華康粗圓體"/>
        <family val="3"/>
      </rPr>
      <t>年</t>
    </r>
    <r>
      <rPr>
        <sz val="9"/>
        <rFont val="Arial Narrow"/>
        <family val="2"/>
      </rPr>
      <t xml:space="preserve">    2008</t>
    </r>
  </si>
  <si>
    <r>
      <t>民國</t>
    </r>
    <r>
      <rPr>
        <sz val="9"/>
        <rFont val="Arial Narrow"/>
        <family val="2"/>
      </rPr>
      <t>98</t>
    </r>
    <r>
      <rPr>
        <sz val="9"/>
        <rFont val="華康粗圓體"/>
        <family val="3"/>
      </rPr>
      <t>年</t>
    </r>
    <r>
      <rPr>
        <sz val="9"/>
        <rFont val="Arial Narrow"/>
        <family val="2"/>
      </rPr>
      <t xml:space="preserve">    2009</t>
    </r>
  </si>
  <si>
    <r>
      <t>民國</t>
    </r>
    <r>
      <rPr>
        <sz val="9"/>
        <rFont val="Arial Narrow"/>
        <family val="2"/>
      </rPr>
      <t>99</t>
    </r>
    <r>
      <rPr>
        <sz val="9"/>
        <rFont val="華康粗圓體"/>
        <family val="3"/>
      </rPr>
      <t>年</t>
    </r>
    <r>
      <rPr>
        <sz val="9"/>
        <rFont val="Arial Narrow"/>
        <family val="2"/>
      </rPr>
      <t xml:space="preserve">    2010</t>
    </r>
  </si>
  <si>
    <r>
      <t>民國</t>
    </r>
    <r>
      <rPr>
        <sz val="9"/>
        <rFont val="Arial Narrow"/>
        <family val="2"/>
      </rPr>
      <t>100</t>
    </r>
    <r>
      <rPr>
        <sz val="9"/>
        <rFont val="華康粗圓體"/>
        <family val="3"/>
      </rPr>
      <t>年</t>
    </r>
    <r>
      <rPr>
        <sz val="9"/>
        <rFont val="Arial Narrow"/>
        <family val="2"/>
      </rPr>
      <t xml:space="preserve">   2011</t>
    </r>
  </si>
  <si>
    <r>
      <t>6-2</t>
    </r>
    <r>
      <rPr>
        <sz val="12"/>
        <rFont val="華康粗圓體"/>
        <family val="3"/>
      </rPr>
      <t>、</t>
    </r>
    <r>
      <rPr>
        <sz val="12"/>
        <rFont val="Arial"/>
        <family val="2"/>
      </rPr>
      <t>Deposits and Loans of Principal Financial Institutions</t>
    </r>
  </si>
  <si>
    <r>
      <t>表</t>
    </r>
    <r>
      <rPr>
        <sz val="12"/>
        <rFont val="Arial"/>
        <family val="2"/>
      </rPr>
      <t>6-2</t>
    </r>
    <r>
      <rPr>
        <sz val="12"/>
        <rFont val="華康粗圓體"/>
        <family val="3"/>
      </rPr>
      <t>、主要金融機構存、放款餘額</t>
    </r>
  </si>
  <si>
    <t>融　資　調　度　需　求</t>
  </si>
  <si>
    <t>　　　融　資　調　度</t>
  </si>
  <si>
    <t>財　源　　</t>
  </si>
  <si>
    <t>債務未償餘額</t>
  </si>
  <si>
    <t>Borrowing Scheduling Requirements</t>
  </si>
  <si>
    <t>歲入歲出差短</t>
  </si>
  <si>
    <t>債務還本</t>
  </si>
  <si>
    <t>Borrowing Scheduling Finance</t>
  </si>
  <si>
    <t>賒借收入</t>
  </si>
  <si>
    <t>移用以前年度
歲計賸餘</t>
  </si>
  <si>
    <r>
      <t xml:space="preserve">自有財源比率
</t>
    </r>
    <r>
      <rPr>
        <sz val="9"/>
        <rFont val="Arial Narrow"/>
        <family val="2"/>
      </rPr>
      <t>(%)</t>
    </r>
  </si>
  <si>
    <r>
      <t xml:space="preserve">賦稅依存度
</t>
    </r>
    <r>
      <rPr>
        <sz val="9"/>
        <rFont val="Arial Narrow"/>
        <family val="2"/>
      </rPr>
      <t>(%)</t>
    </r>
  </si>
  <si>
    <r>
      <t xml:space="preserve">占歲出
</t>
    </r>
    <r>
      <rPr>
        <sz val="9"/>
        <rFont val="Arial Narrow"/>
        <family val="2"/>
      </rPr>
      <t>(%)</t>
    </r>
  </si>
  <si>
    <r>
      <t>表</t>
    </r>
    <r>
      <rPr>
        <sz val="12"/>
        <rFont val="Arial"/>
        <family val="2"/>
      </rPr>
      <t>6-4</t>
    </r>
    <r>
      <rPr>
        <sz val="12"/>
        <rFont val="華康粗圓體"/>
        <family val="3"/>
      </rPr>
      <t>、歲出預決算－按政事別分</t>
    </r>
  </si>
  <si>
    <t>Expenditure for
Social Insurance</t>
  </si>
  <si>
    <t>警政支出</t>
  </si>
  <si>
    <t>信託管理
支　　出</t>
  </si>
  <si>
    <t>Expenditures</t>
  </si>
  <si>
    <r>
      <t>表</t>
    </r>
    <r>
      <rPr>
        <sz val="12"/>
        <rFont val="Arial"/>
        <family val="2"/>
      </rPr>
      <t>6-9</t>
    </r>
    <r>
      <rPr>
        <sz val="12"/>
        <rFont val="華康粗圓體"/>
        <family val="3"/>
      </rPr>
      <t>、本縣各鄉鎮市公庫收支</t>
    </r>
  </si>
  <si>
    <t>Current Year Expenditures</t>
  </si>
  <si>
    <r>
      <t>6-4</t>
    </r>
    <r>
      <rPr>
        <sz val="12"/>
        <rFont val="華康粗圓體"/>
        <family val="3"/>
      </rPr>
      <t>、</t>
    </r>
    <r>
      <rPr>
        <sz val="12"/>
        <rFont val="Arial"/>
        <family val="2"/>
      </rPr>
      <t>Budget and Settled Account of Expenditures by Administrative Affairs</t>
    </r>
  </si>
  <si>
    <t>Debt Not Repay Remainder</t>
  </si>
  <si>
    <r>
      <t xml:space="preserve">補助及協助
依存度
</t>
    </r>
    <r>
      <rPr>
        <sz val="9"/>
        <rFont val="Arial Narrow"/>
        <family val="2"/>
      </rPr>
      <t>(%)</t>
    </r>
  </si>
  <si>
    <t>地價稅</t>
  </si>
  <si>
    <t>Land Value Tax</t>
  </si>
  <si>
    <r>
      <t>6-3</t>
    </r>
    <r>
      <rPr>
        <sz val="12"/>
        <rFont val="華康粗圓體"/>
        <family val="3"/>
      </rPr>
      <t>、</t>
    </r>
    <r>
      <rPr>
        <sz val="12"/>
        <rFont val="Arial"/>
        <family val="2"/>
      </rPr>
      <t>Budget and Settled Account of Revenues by Respires (Cont.)</t>
    </r>
  </si>
  <si>
    <t>單位：千元；％</t>
  </si>
  <si>
    <r>
      <t>表</t>
    </r>
    <r>
      <rPr>
        <sz val="12"/>
        <rFont val="Arial"/>
        <family val="2"/>
      </rPr>
      <t>6-8</t>
    </r>
    <r>
      <rPr>
        <sz val="12"/>
        <rFont val="華康粗圓體"/>
        <family val="3"/>
      </rPr>
      <t>、本縣公庫收支（續）</t>
    </r>
  </si>
  <si>
    <r>
      <t xml:space="preserve">    </t>
    </r>
    <r>
      <rPr>
        <sz val="9"/>
        <rFont val="華康粗圓體"/>
        <family val="3"/>
      </rPr>
      <t>桃園市</t>
    </r>
    <r>
      <rPr>
        <sz val="9"/>
        <rFont val="Arial Narrow"/>
        <family val="2"/>
      </rPr>
      <t xml:space="preserve"> Taoyuan City</t>
    </r>
  </si>
  <si>
    <r>
      <t xml:space="preserve">    </t>
    </r>
    <r>
      <rPr>
        <sz val="9"/>
        <rFont val="華康粗圓體"/>
        <family val="3"/>
      </rPr>
      <t>中壢市</t>
    </r>
    <r>
      <rPr>
        <sz val="9"/>
        <rFont val="Arial Narrow"/>
        <family val="2"/>
      </rPr>
      <t xml:space="preserve"> Zhongli City</t>
    </r>
  </si>
  <si>
    <r>
      <t xml:space="preserve">    </t>
    </r>
    <r>
      <rPr>
        <sz val="9"/>
        <rFont val="華康粗圓體"/>
        <family val="3"/>
      </rPr>
      <t>平鎮市</t>
    </r>
    <r>
      <rPr>
        <sz val="9"/>
        <rFont val="Arial Narrow"/>
        <family val="2"/>
      </rPr>
      <t xml:space="preserve"> Pingzhen City</t>
    </r>
  </si>
  <si>
    <r>
      <t xml:space="preserve">    </t>
    </r>
    <r>
      <rPr>
        <sz val="9"/>
        <rFont val="華康粗圓體"/>
        <family val="3"/>
      </rPr>
      <t>八德市</t>
    </r>
    <r>
      <rPr>
        <sz val="9"/>
        <rFont val="Arial Narrow"/>
        <family val="2"/>
      </rPr>
      <t xml:space="preserve"> Bade City</t>
    </r>
  </si>
  <si>
    <r>
      <t xml:space="preserve">    </t>
    </r>
    <r>
      <rPr>
        <sz val="9"/>
        <rFont val="華康粗圓體"/>
        <family val="3"/>
      </rPr>
      <t>楊梅市</t>
    </r>
    <r>
      <rPr>
        <sz val="9"/>
        <rFont val="Arial Narrow"/>
        <family val="2"/>
      </rPr>
      <t xml:space="preserve"> Yangmei City</t>
    </r>
  </si>
  <si>
    <r>
      <t xml:space="preserve">    </t>
    </r>
    <r>
      <rPr>
        <sz val="9"/>
        <rFont val="華康粗圓體"/>
        <family val="3"/>
      </rPr>
      <t>大溪鎮</t>
    </r>
    <r>
      <rPr>
        <sz val="9"/>
        <rFont val="Arial Narrow"/>
        <family val="2"/>
      </rPr>
      <t xml:space="preserve"> Daxi Township</t>
    </r>
  </si>
  <si>
    <r>
      <t xml:space="preserve">    </t>
    </r>
    <r>
      <rPr>
        <sz val="9"/>
        <rFont val="華康粗圓體"/>
        <family val="3"/>
      </rPr>
      <t>蘆竹鄉</t>
    </r>
    <r>
      <rPr>
        <sz val="9"/>
        <rFont val="Arial Narrow"/>
        <family val="2"/>
      </rPr>
      <t xml:space="preserve"> Luzhu Township</t>
    </r>
  </si>
  <si>
    <r>
      <t xml:space="preserve">    </t>
    </r>
    <r>
      <rPr>
        <sz val="9"/>
        <rFont val="華康粗圓體"/>
        <family val="3"/>
      </rPr>
      <t>大園鄉</t>
    </r>
    <r>
      <rPr>
        <sz val="9"/>
        <rFont val="Arial Narrow"/>
        <family val="2"/>
      </rPr>
      <t xml:space="preserve"> Dayuan Township</t>
    </r>
  </si>
  <si>
    <r>
      <t xml:space="preserve">    </t>
    </r>
    <r>
      <rPr>
        <sz val="9"/>
        <rFont val="華康粗圓體"/>
        <family val="3"/>
      </rPr>
      <t>龜山鄉</t>
    </r>
    <r>
      <rPr>
        <sz val="9"/>
        <rFont val="Arial Narrow"/>
        <family val="2"/>
      </rPr>
      <t xml:space="preserve"> Guishan Township</t>
    </r>
  </si>
  <si>
    <r>
      <t xml:space="preserve">    </t>
    </r>
    <r>
      <rPr>
        <sz val="9"/>
        <rFont val="華康粗圓體"/>
        <family val="3"/>
      </rPr>
      <t>龍潭鄉</t>
    </r>
    <r>
      <rPr>
        <sz val="9"/>
        <rFont val="Arial Narrow"/>
        <family val="2"/>
      </rPr>
      <t xml:space="preserve"> Longtan Township</t>
    </r>
  </si>
  <si>
    <r>
      <t xml:space="preserve">    </t>
    </r>
    <r>
      <rPr>
        <sz val="9"/>
        <rFont val="華康粗圓體"/>
        <family val="3"/>
      </rPr>
      <t>新屋鄉</t>
    </r>
    <r>
      <rPr>
        <sz val="9"/>
        <rFont val="Arial Narrow"/>
        <family val="2"/>
      </rPr>
      <t xml:space="preserve"> Xinwu Township</t>
    </r>
  </si>
  <si>
    <r>
      <t xml:space="preserve">    </t>
    </r>
    <r>
      <rPr>
        <sz val="9"/>
        <rFont val="華康粗圓體"/>
        <family val="3"/>
      </rPr>
      <t>觀音鄉</t>
    </r>
    <r>
      <rPr>
        <sz val="9"/>
        <rFont val="Arial Narrow"/>
        <family val="2"/>
      </rPr>
      <t xml:space="preserve"> Guanyin Township</t>
    </r>
  </si>
  <si>
    <r>
      <t xml:space="preserve">    </t>
    </r>
    <r>
      <rPr>
        <sz val="9"/>
        <rFont val="華康粗圓體"/>
        <family val="3"/>
      </rPr>
      <t>復興鄉</t>
    </r>
    <r>
      <rPr>
        <sz val="9"/>
        <rFont val="Arial Narrow"/>
        <family val="2"/>
      </rPr>
      <t xml:space="preserve"> Fuxing Township</t>
    </r>
  </si>
  <si>
    <t>-</t>
  </si>
  <si>
    <t>…</t>
  </si>
  <si>
    <r>
      <t>6-8</t>
    </r>
    <r>
      <rPr>
        <sz val="12"/>
        <rFont val="華康粗圓體"/>
        <family val="3"/>
      </rPr>
      <t>、</t>
    </r>
    <r>
      <rPr>
        <sz val="12"/>
        <rFont val="Arial"/>
        <family val="2"/>
      </rPr>
      <t>Revenues and Expenditures of County Treasury</t>
    </r>
  </si>
  <si>
    <r>
      <t>1</t>
    </r>
    <r>
      <rPr>
        <sz val="12"/>
        <rFont val="華康粗圓體"/>
        <family val="3"/>
      </rPr>
      <t>．</t>
    </r>
    <r>
      <rPr>
        <sz val="12"/>
        <rFont val="Arial"/>
        <family val="2"/>
      </rPr>
      <t>Revenues</t>
    </r>
  </si>
  <si>
    <t>Revenues</t>
  </si>
  <si>
    <t>Current Year Revenues</t>
  </si>
  <si>
    <r>
      <t>6-8</t>
    </r>
    <r>
      <rPr>
        <sz val="12"/>
        <rFont val="華康粗圓體"/>
        <family val="3"/>
      </rPr>
      <t>、</t>
    </r>
    <r>
      <rPr>
        <sz val="12"/>
        <rFont val="Arial"/>
        <family val="2"/>
      </rPr>
      <t>Revenues and Expenditures of County Treasury (Cont.)</t>
    </r>
  </si>
  <si>
    <r>
      <t>6-9</t>
    </r>
    <r>
      <rPr>
        <sz val="12"/>
        <rFont val="華康粗圓體"/>
        <family val="3"/>
      </rPr>
      <t>、</t>
    </r>
    <r>
      <rPr>
        <sz val="12"/>
        <rFont val="Arial"/>
        <family val="2"/>
      </rPr>
      <t>Revenues and Expenditures of Township Treasury</t>
    </r>
  </si>
  <si>
    <r>
      <t>6-9</t>
    </r>
    <r>
      <rPr>
        <sz val="12"/>
        <rFont val="華康粗圓體"/>
        <family val="3"/>
      </rPr>
      <t>、</t>
    </r>
    <r>
      <rPr>
        <sz val="12"/>
        <rFont val="Arial"/>
        <family val="2"/>
      </rPr>
      <t>Revenues and Expenditures of Township Treasury (Cont.)</t>
    </r>
  </si>
  <si>
    <t>Subsidies</t>
  </si>
  <si>
    <t>Other Receipts</t>
  </si>
  <si>
    <t>Expenditure for Assistance</t>
  </si>
  <si>
    <t>Other Expenditure</t>
  </si>
  <si>
    <t>Profits of Public Business &amp; Enterprises</t>
  </si>
  <si>
    <t>Receipts from Donations and Gifts</t>
  </si>
  <si>
    <t>Revenue of Pollution Prevention Fees</t>
  </si>
  <si>
    <t>Trust Account</t>
  </si>
  <si>
    <t>Public Property</t>
  </si>
  <si>
    <t>Expenditure for Police Service</t>
  </si>
  <si>
    <t>Expenditure for Transfers of Special Characters</t>
  </si>
  <si>
    <t>Expenditure for Transfers of General Characters</t>
  </si>
  <si>
    <t xml:space="preserve">Expenditure for Interest Payment </t>
  </si>
  <si>
    <t>資料來源：本府主計處。</t>
  </si>
  <si>
    <t>資料來源：本府地方稅務局。</t>
  </si>
  <si>
    <t>Source : Department of Budget, Accounting and Statistics, Taoyuan County Gov.</t>
  </si>
  <si>
    <r>
      <t>說明：</t>
    </r>
    <r>
      <rPr>
        <sz val="8"/>
        <rFont val="Arial Narrow"/>
        <family val="2"/>
      </rPr>
      <t>1.</t>
    </r>
    <r>
      <rPr>
        <sz val="8"/>
        <rFont val="華康中黑體"/>
        <family val="3"/>
      </rPr>
      <t>罰鍰為國稅及縣稅合計數。</t>
    </r>
  </si>
  <si>
    <r>
      <t>　　　</t>
    </r>
    <r>
      <rPr>
        <sz val="8"/>
        <rFont val="Arial Narrow"/>
        <family val="2"/>
      </rPr>
      <t>2.96</t>
    </r>
    <r>
      <rPr>
        <sz val="8"/>
        <rFont val="華康中黑體"/>
        <family val="3"/>
      </rPr>
      <t>年起海關代徵之營業稅已分配至營業人所在地之各國稅分局，不再單獨列入各海關所在地之國稅局實徵數。</t>
    </r>
  </si>
  <si>
    <r>
      <t>表</t>
    </r>
    <r>
      <rPr>
        <sz val="12"/>
        <color indexed="8"/>
        <rFont val="Arial"/>
        <family val="2"/>
      </rPr>
      <t>6-11</t>
    </r>
    <r>
      <rPr>
        <sz val="12"/>
        <color indexed="8"/>
        <rFont val="華康粗圓體"/>
        <family val="3"/>
      </rPr>
      <t>、各鄉鎮市歲出預決算－按政事別分</t>
    </r>
  </si>
  <si>
    <r>
      <t>6-11</t>
    </r>
    <r>
      <rPr>
        <sz val="12"/>
        <color indexed="8"/>
        <rFont val="華康粗圓體"/>
        <family val="3"/>
      </rPr>
      <t>、</t>
    </r>
    <r>
      <rPr>
        <sz val="12"/>
        <color indexed="8"/>
        <rFont val="Arial"/>
        <family val="2"/>
      </rPr>
      <t>Budget and Settled Account of Expenditures of Township Offices</t>
    </r>
  </si>
  <si>
    <t xml:space="preserve">              representatives' offices do not count.</t>
  </si>
  <si>
    <t xml:space="preserve">              respective financial institutions.</t>
  </si>
  <si>
    <t>資料來源：行政院金融監督管理委員會銀行局。</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</si>
</sst>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_-* #,##0.0000_-;\-* #,##0.0000_-;_-* &quot;-&quot;??_-;_-@_-"/>
    <numFmt numFmtId="178" formatCode="_-* #,##0.00000_-;\-* #,##0.00000_-;_-* &quot;-&quot;??_-;_-@_-"/>
    <numFmt numFmtId="179" formatCode="#,##0;[Red]#,##0"/>
    <numFmt numFmtId="180" formatCode="0.0"/>
    <numFmt numFmtId="181" formatCode="0_);[Red]\(0\)"/>
    <numFmt numFmtId="182" formatCode="0.0000;[Red]0.0000"/>
    <numFmt numFmtId="183" formatCode="#,##0.00;[Red]#,##0.00"/>
    <numFmt numFmtId="184" formatCode="#,##0_);\(#,##0\)"/>
    <numFmt numFmtId="185" formatCode="#,##0.00_);\(#,##0.00\)"/>
    <numFmt numFmtId="186" formatCode="000"/>
    <numFmt numFmtId="187" formatCode="#,##0_ ;[Red]\-#,##0\ "/>
    <numFmt numFmtId="188" formatCode="#,##0_ "/>
    <numFmt numFmtId="189" formatCode="#,##0.0000;[Red]#,##0.0000"/>
    <numFmt numFmtId="190" formatCode="_-* #,##0.0000_-;\-* #,##0.0000_-;_-* &quot;-&quot;_-;_-@_-"/>
    <numFmt numFmtId="191" formatCode="#,##0.0000_ "/>
    <numFmt numFmtId="192" formatCode="_-* #,##0.0_-;\-* #,##0.0_-;_-* &quot;-&quot;_-;_-@_-"/>
    <numFmt numFmtId="193" formatCode="_(* #,##0_);_(* \(#,##0\);_(* &quot;-&quot;_);_(@_)"/>
    <numFmt numFmtId="194" formatCode="#,##0.0000"/>
    <numFmt numFmtId="195" formatCode="_(* #,##0.000000_);_(* \(#,##0.000000\);_(* &quot;-&quot;??_);_(@_)"/>
    <numFmt numFmtId="196" formatCode="_(* #,##0.00_);_(* \(#,##0.00\);_(* &quot;-&quot;??_);_(@_)"/>
    <numFmt numFmtId="197" formatCode="_(* \ ##0\ ##0\ ##0_);_(* \(#,##0\);_(* &quot;-&quot;??_);_(@_)"/>
    <numFmt numFmtId="198" formatCode="\ #,##0;\-\ #,##0;\ &quot;-&quot;"/>
    <numFmt numFmtId="199" formatCode="#,##0.00_ "/>
    <numFmt numFmtId="200" formatCode="0.00_);[Red]\(0.00\)"/>
    <numFmt numFmtId="201" formatCode="#,##0.000000_ "/>
    <numFmt numFmtId="202" formatCode="#,##0.000000;[Red]#,##0.000000"/>
    <numFmt numFmtId="203" formatCode="_-* #,##0_-;\-* #,##0_-;_-* &quot;-&quot;??_-;_-@_-"/>
    <numFmt numFmtId="204" formatCode="_-* #,##0.000000_-;\-* #,##0.000000_-;_-* &quot;-&quot;??_-;_-@_-"/>
    <numFmt numFmtId="205" formatCode="#,##0.00000_ "/>
    <numFmt numFmtId="206" formatCode="_-* #\ ##0.00_-;\-* #,##0.00_-;_-* &quot;-&quot;_-;_-@_-"/>
    <numFmt numFmtId="207" formatCode="_-* #\ ###\ ##0_-;\-* #\ ##0_-;_-* &quot;-&quot;_-;_-@_-"/>
    <numFmt numFmtId="208" formatCode="0.00_ "/>
    <numFmt numFmtId="209" formatCode="#,##0.00_);[Red]\(#,##0.00\)"/>
    <numFmt numFmtId="210" formatCode="#,##0_);[Red]\(#,##0\)"/>
    <numFmt numFmtId="211" formatCode="#,##0.0000_);[Red]\(#,##0.0000\)"/>
    <numFmt numFmtId="212" formatCode="0_ "/>
    <numFmt numFmtId="213" formatCode="0_);\(0\)"/>
    <numFmt numFmtId="214" formatCode="#,##0.0;[Red]#,##0.0"/>
    <numFmt numFmtId="215" formatCode="_-* #\ ###\ ##0_-;\-* #,##0_-;_-* &quot;-&quot;_-;_-@_-"/>
    <numFmt numFmtId="216" formatCode="#,##0.000;[Red]#,##0.000"/>
    <numFmt numFmtId="217" formatCode="#\ ###\ ##0"/>
    <numFmt numFmtId="218" formatCode="#,##0;\-#,##0;&quot;-&quot;"/>
    <numFmt numFmtId="219" formatCode="0.000_);[Red]\(0.000\)"/>
    <numFmt numFmtId="220" formatCode="_-* #,##0.0_-;\-* #,##0.0_-;_-* &quot;-&quot;??_-;_-@_-"/>
    <numFmt numFmtId="221" formatCode="0.00000000_ "/>
    <numFmt numFmtId="222" formatCode="0.0000000_ "/>
    <numFmt numFmtId="223" formatCode="0.000000_ "/>
    <numFmt numFmtId="224" formatCode="0.00000_ "/>
    <numFmt numFmtId="225" formatCode="0.0000_ "/>
    <numFmt numFmtId="226" formatCode="0.000_ "/>
    <numFmt numFmtId="227" formatCode="&quot;Yes&quot;;&quot;Yes&quot;;&quot;No&quot;"/>
    <numFmt numFmtId="228" formatCode="&quot;True&quot;;&quot;True&quot;;&quot;False&quot;"/>
    <numFmt numFmtId="229" formatCode="&quot;On&quot;;&quot;On&quot;;&quot;Off&quot;"/>
    <numFmt numFmtId="230" formatCode="[$€-2]\ #,##0.00_);[Red]\([$€-2]\ #,##0.00\)"/>
  </numFmts>
  <fonts count="58">
    <font>
      <sz val="12"/>
      <name val="新細明體"/>
      <family val="1"/>
    </font>
    <font>
      <sz val="12"/>
      <name val="華康粗圓體"/>
      <family val="3"/>
    </font>
    <font>
      <sz val="9"/>
      <name val="新細明體"/>
      <family val="1"/>
    </font>
    <font>
      <sz val="9"/>
      <name val="Arial Narrow"/>
      <family val="2"/>
    </font>
    <font>
      <sz val="9"/>
      <name val="細明體"/>
      <family val="3"/>
    </font>
    <font>
      <sz val="12"/>
      <name val="Arial"/>
      <family val="2"/>
    </font>
    <font>
      <sz val="8"/>
      <name val="Arial Narrow"/>
      <family val="2"/>
    </font>
    <font>
      <sz val="8.5"/>
      <name val="超研澤中黑"/>
      <family val="3"/>
    </font>
    <font>
      <sz val="8.5"/>
      <name val="Arial Narrow"/>
      <family val="2"/>
    </font>
    <font>
      <sz val="10"/>
      <name val="Times New Roman"/>
      <family val="1"/>
    </font>
    <font>
      <b/>
      <sz val="12"/>
      <name val="Times"/>
      <family val="1"/>
    </font>
    <font>
      <sz val="12"/>
      <name val="Times New Roman"/>
      <family val="1"/>
    </font>
    <font>
      <sz val="9"/>
      <color indexed="8"/>
      <name val="Arial Narrow"/>
      <family val="2"/>
    </font>
    <font>
      <sz val="9.5"/>
      <name val="Arial Narrow"/>
      <family val="2"/>
    </font>
    <font>
      <sz val="7.5"/>
      <name val="Arial Narrow"/>
      <family val="2"/>
    </font>
    <font>
      <b/>
      <sz val="9"/>
      <name val="新細明體"/>
      <family val="1"/>
    </font>
    <font>
      <u val="single"/>
      <sz val="12"/>
      <color indexed="12"/>
      <name val="新細明體"/>
      <family val="1"/>
    </font>
    <font>
      <u val="single"/>
      <sz val="12"/>
      <color indexed="36"/>
      <name val="新細明體"/>
      <family val="1"/>
    </font>
    <font>
      <sz val="12"/>
      <name val="Arial Narrow"/>
      <family val="2"/>
    </font>
    <font>
      <sz val="9"/>
      <color indexed="10"/>
      <name val="Arial Narrow"/>
      <family val="2"/>
    </font>
    <font>
      <sz val="9"/>
      <name val="華康粗圓體"/>
      <family val="3"/>
    </font>
    <font>
      <sz val="9"/>
      <name val="華康中黑體"/>
      <family val="3"/>
    </font>
    <font>
      <sz val="8.5"/>
      <name val="華康中黑體"/>
      <family val="3"/>
    </font>
    <font>
      <sz val="8"/>
      <name val="華康中黑體"/>
      <family val="3"/>
    </font>
    <font>
      <sz val="9.5"/>
      <name val="華康中黑體"/>
      <family val="3"/>
    </font>
    <font>
      <sz val="7.5"/>
      <name val="華康粗圓體"/>
      <family val="3"/>
    </font>
    <font>
      <sz val="9"/>
      <color indexed="8"/>
      <name val="華康粗圓體"/>
      <family val="3"/>
    </font>
    <font>
      <sz val="8.5"/>
      <name val="華康粗圓體"/>
      <family val="3"/>
    </font>
    <font>
      <sz val="8"/>
      <name val="華康粗圓體"/>
      <family val="3"/>
    </font>
    <font>
      <sz val="8"/>
      <name val="Arial"/>
      <family val="2"/>
    </font>
    <font>
      <sz val="8.5"/>
      <color indexed="8"/>
      <name val="Arial Narrow"/>
      <family val="2"/>
    </font>
    <font>
      <sz val="11.5"/>
      <name val="Arial"/>
      <family val="2"/>
    </font>
    <font>
      <sz val="11.5"/>
      <name val="華康粗圓體"/>
      <family val="3"/>
    </font>
    <font>
      <sz val="11"/>
      <name val="Arial"/>
      <family val="2"/>
    </font>
    <font>
      <sz val="11"/>
      <name val="華康粗圓體"/>
      <family val="3"/>
    </font>
    <font>
      <sz val="10.5"/>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60"/>
      <name val="Arial Narrow"/>
      <family val="2"/>
    </font>
    <font>
      <sz val="12"/>
      <color indexed="8"/>
      <name val="華康粗圓體"/>
      <family val="3"/>
    </font>
    <font>
      <sz val="12"/>
      <color indexed="8"/>
      <name val="Arial"/>
      <family val="2"/>
    </font>
    <font>
      <sz val="12"/>
      <name val="細明體"/>
      <family val="3"/>
    </font>
    <font>
      <b/>
      <sz val="8"/>
      <name val="新細明體"/>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42">
    <border>
      <left/>
      <right/>
      <top/>
      <bottom/>
      <diagonal/>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style="medium"/>
    </border>
    <border>
      <left style="thin"/>
      <right>
        <color indexed="63"/>
      </right>
      <top>
        <color indexed="63"/>
      </top>
      <bottom>
        <color indexed="63"/>
      </bottom>
    </border>
    <border>
      <left style="medium"/>
      <right style="thin"/>
      <top>
        <color indexed="63"/>
      </top>
      <bottom>
        <color indexed="63"/>
      </bottom>
    </border>
    <border>
      <left style="medium"/>
      <right>
        <color indexed="63"/>
      </right>
      <top style="medium"/>
      <bottom>
        <color indexed="63"/>
      </bottom>
    </border>
    <border>
      <left style="thin"/>
      <right>
        <color indexed="63"/>
      </right>
      <top style="medium"/>
      <bottom style="thin"/>
    </border>
    <border>
      <left style="medium"/>
      <right style="thin"/>
      <top style="thin"/>
      <bottom>
        <color indexed="63"/>
      </bottom>
    </border>
    <border>
      <left style="thin"/>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9" fillId="0" borderId="0" applyNumberFormat="0" applyFont="0" applyBorder="0" applyAlignment="0">
      <protection/>
    </xf>
    <xf numFmtId="0" fontId="36" fillId="0" borderId="0">
      <alignment vertical="center"/>
      <protection/>
    </xf>
    <xf numFmtId="0" fontId="0" fillId="0" borderId="0">
      <alignment/>
      <protection/>
    </xf>
    <xf numFmtId="38" fontId="11" fillId="0" borderId="0" applyBorder="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38" fillId="16" borderId="0" applyNumberFormat="0" applyBorder="0" applyAlignment="0" applyProtection="0"/>
    <xf numFmtId="0" fontId="39" fillId="0" borderId="1" applyNumberFormat="0" applyFill="0" applyAlignment="0" applyProtection="0"/>
    <xf numFmtId="0" fontId="40" fillId="4" borderId="0" applyNumberFormat="0" applyBorder="0" applyAlignment="0" applyProtection="0"/>
    <xf numFmtId="0" fontId="10" fillId="0" borderId="2">
      <alignment/>
      <protection/>
    </xf>
    <xf numFmtId="9" fontId="0" fillId="0" borderId="0" applyFont="0" applyFill="0" applyBorder="0" applyAlignment="0" applyProtection="0"/>
    <xf numFmtId="0" fontId="41" fillId="17"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2" fillId="0" borderId="4" applyNumberFormat="0" applyFill="0" applyAlignment="0" applyProtection="0"/>
    <xf numFmtId="0" fontId="0" fillId="18" borderId="5" applyNumberFormat="0" applyFont="0" applyAlignment="0" applyProtection="0"/>
    <xf numFmtId="0" fontId="16" fillId="0" borderId="0" applyNumberFormat="0" applyFill="0" applyBorder="0" applyAlignment="0" applyProtection="0"/>
    <xf numFmtId="0" fontId="43" fillId="0" borderId="0" applyNumberFormat="0" applyFill="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2" borderId="0" applyNumberFormat="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7" borderId="3" applyNumberFormat="0" applyAlignment="0" applyProtection="0"/>
    <xf numFmtId="0" fontId="49" fillId="17" borderId="9" applyNumberFormat="0" applyAlignment="0" applyProtection="0"/>
    <xf numFmtId="0" fontId="50" fillId="23" borderId="10" applyNumberFormat="0" applyAlignment="0" applyProtection="0"/>
    <xf numFmtId="0" fontId="51" fillId="3" borderId="0" applyNumberFormat="0" applyBorder="0" applyAlignment="0" applyProtection="0"/>
    <xf numFmtId="0" fontId="52" fillId="0" borderId="0" applyNumberFormat="0" applyFill="0" applyBorder="0" applyAlignment="0" applyProtection="0"/>
  </cellStyleXfs>
  <cellXfs count="490">
    <xf numFmtId="0" fontId="0" fillId="0" borderId="0" xfId="0" applyAlignment="1">
      <alignment/>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0" xfId="0" applyFont="1" applyAlignment="1">
      <alignment horizontal="center" vertical="center"/>
    </xf>
    <xf numFmtId="179" fontId="3" fillId="0" borderId="0" xfId="0" applyNumberFormat="1" applyFont="1" applyBorder="1" applyAlignment="1">
      <alignment horizontal="right" vertical="center"/>
    </xf>
    <xf numFmtId="0" fontId="5"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vertical="center"/>
    </xf>
    <xf numFmtId="0" fontId="3" fillId="0" borderId="11" xfId="0" applyFont="1" applyBorder="1" applyAlignment="1">
      <alignment horizontal="right" vertical="center"/>
    </xf>
    <xf numFmtId="0" fontId="3" fillId="0" borderId="0" xfId="0" applyFont="1" applyAlignment="1">
      <alignment horizontal="left" vertical="center"/>
    </xf>
    <xf numFmtId="0" fontId="3" fillId="0" borderId="11" xfId="0" applyFont="1" applyBorder="1" applyAlignment="1">
      <alignment horizontal="center" vertical="center" wrapText="1"/>
    </xf>
    <xf numFmtId="0" fontId="3" fillId="0" borderId="0" xfId="0" applyFont="1" applyBorder="1" applyAlignment="1">
      <alignment horizontal="right" vertical="center"/>
    </xf>
    <xf numFmtId="179" fontId="3" fillId="0" borderId="11" xfId="0" applyNumberFormat="1" applyFont="1" applyBorder="1" applyAlignment="1">
      <alignment horizontal="right" vertical="center"/>
    </xf>
    <xf numFmtId="0" fontId="6" fillId="0" borderId="0" xfId="0" applyFont="1" applyAlignment="1">
      <alignment horizontal="left" vertical="center"/>
    </xf>
    <xf numFmtId="0" fontId="3" fillId="0" borderId="0" xfId="0" applyFont="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vertical="center"/>
    </xf>
    <xf numFmtId="0" fontId="5" fillId="0" borderId="0" xfId="0" applyFont="1" applyAlignment="1">
      <alignment vertical="center"/>
    </xf>
    <xf numFmtId="0" fontId="6" fillId="0" borderId="0" xfId="0" applyFont="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xf>
    <xf numFmtId="0" fontId="3" fillId="0" borderId="0" xfId="0" applyFont="1" applyAlignment="1">
      <alignment horizontal="right" vertical="center"/>
    </xf>
    <xf numFmtId="0" fontId="8" fillId="0" borderId="0" xfId="0" applyFont="1" applyAlignment="1">
      <alignment horizontal="center" vertical="center"/>
    </xf>
    <xf numFmtId="0" fontId="8" fillId="0" borderId="11" xfId="0" applyFont="1" applyBorder="1" applyAlignment="1">
      <alignment horizontal="center" vertical="center"/>
    </xf>
    <xf numFmtId="179" fontId="8" fillId="0" borderId="11" xfId="0" applyNumberFormat="1" applyFont="1" applyBorder="1" applyAlignment="1">
      <alignment horizontal="right" vertical="center"/>
    </xf>
    <xf numFmtId="179" fontId="8" fillId="0" borderId="0" xfId="0" applyNumberFormat="1" applyFont="1" applyBorder="1" applyAlignment="1">
      <alignment horizontal="right" vertical="center"/>
    </xf>
    <xf numFmtId="0" fontId="8" fillId="0" borderId="0" xfId="0" applyFont="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right" vertical="center"/>
    </xf>
    <xf numFmtId="0" fontId="3" fillId="0" borderId="0" xfId="37" applyFont="1" applyBorder="1" applyAlignment="1">
      <alignment vertical="center"/>
      <protection/>
    </xf>
    <xf numFmtId="0" fontId="3" fillId="0" borderId="0" xfId="0" applyFont="1" applyAlignment="1" quotePrefix="1">
      <alignment vertical="center"/>
    </xf>
    <xf numFmtId="208" fontId="3" fillId="0" borderId="0" xfId="0" applyNumberFormat="1" applyFont="1" applyAlignment="1">
      <alignment vertical="center"/>
    </xf>
    <xf numFmtId="0" fontId="3" fillId="0" borderId="0" xfId="0" applyFont="1" applyBorder="1" applyAlignment="1">
      <alignment/>
    </xf>
    <xf numFmtId="0" fontId="3" fillId="0" borderId="18" xfId="0" applyFont="1" applyBorder="1" applyAlignment="1">
      <alignment vertical="center"/>
    </xf>
    <xf numFmtId="0" fontId="3" fillId="0" borderId="19" xfId="0" applyFont="1" applyBorder="1" applyAlignment="1">
      <alignment vertical="center"/>
    </xf>
    <xf numFmtId="0" fontId="3" fillId="0" borderId="0" xfId="0" applyFont="1" applyFill="1" applyBorder="1" applyAlignment="1">
      <alignment vertical="center"/>
    </xf>
    <xf numFmtId="184" fontId="3" fillId="0" borderId="0" xfId="0" applyNumberFormat="1" applyFont="1" applyBorder="1" applyAlignment="1">
      <alignment horizontal="right" vertical="center"/>
    </xf>
    <xf numFmtId="0" fontId="3" fillId="0" borderId="11" xfId="0" applyFont="1" applyBorder="1" applyAlignment="1">
      <alignment horizontal="center" vertical="center"/>
    </xf>
    <xf numFmtId="218" fontId="3" fillId="0" borderId="0" xfId="0" applyNumberFormat="1" applyFont="1" applyBorder="1" applyAlignment="1">
      <alignment vertical="center"/>
    </xf>
    <xf numFmtId="0" fontId="13" fillId="0" borderId="0" xfId="0" applyFont="1" applyAlignment="1">
      <alignment horizontal="center" vertical="center"/>
    </xf>
    <xf numFmtId="0" fontId="8" fillId="0" borderId="0" xfId="0" applyFont="1" applyBorder="1" applyAlignment="1">
      <alignment horizontal="center" vertical="center"/>
    </xf>
    <xf numFmtId="0" fontId="8" fillId="0" borderId="11" xfId="0" applyFont="1" applyBorder="1" applyAlignment="1">
      <alignment vertical="center"/>
    </xf>
    <xf numFmtId="0" fontId="8" fillId="0" borderId="14" xfId="0" applyFont="1" applyBorder="1" applyAlignment="1">
      <alignment horizontal="center" vertical="center" wrapText="1"/>
    </xf>
    <xf numFmtId="0" fontId="3" fillId="0" borderId="13" xfId="0" applyFont="1" applyBorder="1" applyAlignment="1">
      <alignment horizontal="left" vertical="center" wrapText="1"/>
    </xf>
    <xf numFmtId="208" fontId="3" fillId="0" borderId="13" xfId="0" applyNumberFormat="1" applyFont="1" applyFill="1" applyBorder="1" applyAlignment="1">
      <alignment horizontal="center" vertical="center" wrapText="1"/>
    </xf>
    <xf numFmtId="0" fontId="3" fillId="0" borderId="15" xfId="0" applyFont="1" applyBorder="1" applyAlignment="1">
      <alignment vertical="center"/>
    </xf>
    <xf numFmtId="188" fontId="3" fillId="0" borderId="20" xfId="0" applyNumberFormat="1" applyFont="1" applyBorder="1" applyAlignment="1">
      <alignment horizontal="right" vertical="center"/>
    </xf>
    <xf numFmtId="0" fontId="3" fillId="0" borderId="21" xfId="0" applyFont="1" applyBorder="1" applyAlignment="1">
      <alignment horizontal="center" vertical="center"/>
    </xf>
    <xf numFmtId="0" fontId="3" fillId="0" borderId="22" xfId="0" applyFont="1" applyBorder="1" applyAlignment="1">
      <alignment vertical="center"/>
    </xf>
    <xf numFmtId="184" fontId="3" fillId="0" borderId="0" xfId="0" applyNumberFormat="1" applyFont="1" applyBorder="1" applyAlignment="1">
      <alignment horizontal="left" vertical="center"/>
    </xf>
    <xf numFmtId="0" fontId="3" fillId="0" borderId="23" xfId="0" applyFont="1" applyBorder="1" applyAlignment="1">
      <alignment vertical="center"/>
    </xf>
    <xf numFmtId="225" fontId="3" fillId="0" borderId="0" xfId="0" applyNumberFormat="1" applyFont="1" applyAlignment="1">
      <alignment vertical="center"/>
    </xf>
    <xf numFmtId="0" fontId="19" fillId="0" borderId="0" xfId="0" applyFont="1" applyAlignment="1">
      <alignment horizontal="center" vertical="center"/>
    </xf>
    <xf numFmtId="208" fontId="19" fillId="0" borderId="0" xfId="0" applyNumberFormat="1" applyFont="1" applyAlignment="1">
      <alignment vertical="center"/>
    </xf>
    <xf numFmtId="0" fontId="19" fillId="0" borderId="0" xfId="0" applyFont="1" applyFill="1" applyBorder="1" applyAlignment="1">
      <alignmen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19" fillId="0" borderId="0" xfId="0" applyFont="1" applyBorder="1" applyAlignment="1">
      <alignment/>
    </xf>
    <xf numFmtId="208" fontId="3" fillId="0" borderId="17" xfId="0" applyNumberFormat="1" applyFont="1" applyFill="1" applyBorder="1" applyAlignment="1">
      <alignment horizontal="center" vertical="center" wrapText="1"/>
    </xf>
    <xf numFmtId="208" fontId="3" fillId="0" borderId="13" xfId="0" applyNumberFormat="1" applyFont="1" applyFill="1" applyBorder="1" applyAlignment="1">
      <alignment horizontal="left" vertical="center" wrapText="1"/>
    </xf>
    <xf numFmtId="188" fontId="3" fillId="0" borderId="0" xfId="0" applyNumberFormat="1" applyFont="1" applyBorder="1" applyAlignment="1">
      <alignment horizontal="right" vertical="center"/>
    </xf>
    <xf numFmtId="188" fontId="3" fillId="0" borderId="0" xfId="0" applyNumberFormat="1" applyFont="1" applyFill="1" applyBorder="1" applyAlignment="1">
      <alignment horizontal="right" vertical="center"/>
    </xf>
    <xf numFmtId="0" fontId="3" fillId="0" borderId="0" xfId="0" applyFont="1" applyBorder="1" applyAlignment="1">
      <alignment horizontal="left" vertical="center" wrapText="1"/>
    </xf>
    <xf numFmtId="0" fontId="3" fillId="0" borderId="12" xfId="0" applyFont="1" applyFill="1" applyBorder="1" applyAlignment="1">
      <alignment horizontal="center" vertical="center" wrapText="1"/>
    </xf>
    <xf numFmtId="179" fontId="3" fillId="0" borderId="20" xfId="0" applyNumberFormat="1" applyFont="1" applyBorder="1" applyAlignment="1">
      <alignment horizontal="right" vertical="center"/>
    </xf>
    <xf numFmtId="179" fontId="3" fillId="0" borderId="24" xfId="38" applyNumberFormat="1" applyFont="1" applyBorder="1" applyAlignment="1" quotePrefix="1">
      <alignment horizontal="right" vertical="center"/>
    </xf>
    <xf numFmtId="179" fontId="3" fillId="0" borderId="11" xfId="38" applyNumberFormat="1" applyFont="1" applyBorder="1" applyAlignment="1">
      <alignment vertical="center"/>
    </xf>
    <xf numFmtId="179" fontId="3" fillId="0" borderId="0" xfId="0" applyNumberFormat="1" applyFont="1" applyBorder="1" applyAlignment="1" quotePrefix="1">
      <alignment horizontal="right" vertical="center"/>
    </xf>
    <xf numFmtId="188" fontId="3" fillId="0" borderId="0" xfId="36" applyNumberFormat="1" applyFont="1" applyBorder="1" applyAlignment="1">
      <alignment horizontal="right" vertical="center"/>
      <protection/>
    </xf>
    <xf numFmtId="188" fontId="3" fillId="0" borderId="11" xfId="0" applyNumberFormat="1" applyFont="1" applyBorder="1" applyAlignment="1">
      <alignment horizontal="right" vertical="center"/>
    </xf>
    <xf numFmtId="188" fontId="3" fillId="0" borderId="20" xfId="0" applyNumberFormat="1" applyFont="1" applyFill="1" applyBorder="1" applyAlignment="1">
      <alignment horizontal="right" vertical="center"/>
    </xf>
    <xf numFmtId="188" fontId="3" fillId="0" borderId="24" xfId="0" applyNumberFormat="1" applyFont="1" applyFill="1" applyBorder="1" applyAlignment="1">
      <alignment horizontal="right" vertical="center"/>
    </xf>
    <xf numFmtId="188" fontId="3" fillId="24" borderId="0" xfId="0" applyNumberFormat="1" applyFont="1" applyFill="1" applyBorder="1" applyAlignment="1">
      <alignment horizontal="right" vertical="center"/>
    </xf>
    <xf numFmtId="188" fontId="3" fillId="24" borderId="11" xfId="0" applyNumberFormat="1" applyFont="1" applyFill="1" applyBorder="1" applyAlignment="1">
      <alignment horizontal="right" vertical="center"/>
    </xf>
    <xf numFmtId="179" fontId="3" fillId="0" borderId="24" xfId="0" applyNumberFormat="1" applyFont="1" applyBorder="1" applyAlignment="1">
      <alignment horizontal="right" vertical="center"/>
    </xf>
    <xf numFmtId="0" fontId="6" fillId="0" borderId="0" xfId="0" applyFont="1" applyAlignment="1">
      <alignment vertical="center"/>
    </xf>
    <xf numFmtId="0" fontId="20" fillId="0" borderId="0" xfId="0" applyFont="1" applyBorder="1" applyAlignment="1">
      <alignment horizontal="left"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1" fillId="0" borderId="0" xfId="0" applyFont="1" applyAlignment="1">
      <alignment horizontal="left" vertical="center"/>
    </xf>
    <xf numFmtId="0" fontId="22" fillId="0" borderId="11" xfId="0" applyFont="1" applyBorder="1" applyAlignment="1">
      <alignment horizontal="right" vertical="center"/>
    </xf>
    <xf numFmtId="0" fontId="20" fillId="0" borderId="29" xfId="0" applyFont="1" applyBorder="1" applyAlignment="1">
      <alignment horizontal="center" vertical="center" wrapText="1"/>
    </xf>
    <xf numFmtId="0" fontId="20" fillId="0" borderId="29" xfId="0" applyFont="1" applyBorder="1" applyAlignment="1">
      <alignment horizontal="center" vertical="center"/>
    </xf>
    <xf numFmtId="0" fontId="20" fillId="0" borderId="30" xfId="0" applyFont="1" applyBorder="1" applyAlignment="1">
      <alignment horizontal="center" vertical="center" wrapText="1"/>
    </xf>
    <xf numFmtId="0" fontId="20" fillId="0" borderId="13" xfId="33" applyFont="1" applyBorder="1" applyAlignment="1">
      <alignment horizontal="left" vertical="center"/>
      <protection/>
    </xf>
    <xf numFmtId="0" fontId="20" fillId="0" borderId="13" xfId="0" applyFont="1" applyBorder="1" applyAlignment="1">
      <alignment horizontal="left" vertical="center"/>
    </xf>
    <xf numFmtId="0" fontId="20" fillId="0" borderId="13" xfId="33" applyFont="1" applyBorder="1" applyAlignment="1">
      <alignment horizontal="left" vertical="center" wrapText="1"/>
      <protection/>
    </xf>
    <xf numFmtId="179" fontId="3" fillId="0" borderId="0" xfId="37" applyNumberFormat="1" applyFont="1" applyBorder="1" applyAlignment="1">
      <alignment vertical="center"/>
      <protection/>
    </xf>
    <xf numFmtId="179" fontId="3" fillId="0" borderId="0" xfId="45" applyNumberFormat="1" applyFont="1" applyBorder="1" applyAlignment="1">
      <alignment horizontal="right" vertical="center"/>
      <protection/>
    </xf>
    <xf numFmtId="179" fontId="3" fillId="0" borderId="0" xfId="33" applyNumberFormat="1" applyFont="1" applyBorder="1" applyAlignment="1">
      <alignment vertical="center"/>
      <protection/>
    </xf>
    <xf numFmtId="179" fontId="3" fillId="0" borderId="0" xfId="0" applyNumberFormat="1" applyFont="1" applyBorder="1" applyAlignment="1">
      <alignment vertical="center"/>
    </xf>
    <xf numFmtId="179" fontId="3" fillId="0" borderId="0" xfId="33" applyNumberFormat="1" applyFont="1" applyFill="1" applyBorder="1" applyAlignment="1">
      <alignment vertical="center"/>
      <protection/>
    </xf>
    <xf numFmtId="179" fontId="3" fillId="0" borderId="0" xfId="0" applyNumberFormat="1" applyFont="1" applyFill="1" applyBorder="1" applyAlignment="1">
      <alignment vertical="center"/>
    </xf>
    <xf numFmtId="179" fontId="19" fillId="0" borderId="0" xfId="33" applyNumberFormat="1" applyFont="1" applyBorder="1" applyAlignment="1">
      <alignment vertical="center"/>
      <protection/>
    </xf>
    <xf numFmtId="179" fontId="19" fillId="0" borderId="0" xfId="33" applyNumberFormat="1" applyFont="1" applyFill="1" applyBorder="1" applyAlignment="1">
      <alignment vertical="center"/>
      <protection/>
    </xf>
    <xf numFmtId="179" fontId="19" fillId="0" borderId="0" xfId="0" applyNumberFormat="1" applyFont="1" applyBorder="1" applyAlignment="1">
      <alignment vertical="center"/>
    </xf>
    <xf numFmtId="179" fontId="19" fillId="0" borderId="0" xfId="0" applyNumberFormat="1" applyFont="1" applyFill="1" applyBorder="1" applyAlignment="1">
      <alignment vertical="center"/>
    </xf>
    <xf numFmtId="179" fontId="3" fillId="0" borderId="11" xfId="33" applyNumberFormat="1" applyFont="1" applyBorder="1" applyAlignment="1">
      <alignment vertical="center"/>
      <protection/>
    </xf>
    <xf numFmtId="179" fontId="3" fillId="0" borderId="11" xfId="33" applyNumberFormat="1" applyFont="1" applyFill="1" applyBorder="1" applyAlignment="1">
      <alignment vertical="center"/>
      <protection/>
    </xf>
    <xf numFmtId="179" fontId="3" fillId="0" borderId="11" xfId="0" applyNumberFormat="1" applyFont="1" applyBorder="1" applyAlignment="1">
      <alignment vertical="center"/>
    </xf>
    <xf numFmtId="179" fontId="3" fillId="0" borderId="11" xfId="0" applyNumberFormat="1" applyFont="1" applyFill="1" applyBorder="1" applyAlignment="1">
      <alignment vertical="center"/>
    </xf>
    <xf numFmtId="0" fontId="20" fillId="0" borderId="31" xfId="0" applyFont="1" applyBorder="1" applyAlignment="1">
      <alignment horizontal="center" vertical="center"/>
    </xf>
    <xf numFmtId="0" fontId="21" fillId="0" borderId="0" xfId="0" applyFont="1" applyBorder="1" applyAlignment="1">
      <alignment horizontal="right" vertical="center"/>
    </xf>
    <xf numFmtId="0" fontId="21" fillId="0" borderId="0" xfId="33" applyFont="1" applyBorder="1" applyAlignment="1">
      <alignment horizontal="left" vertical="center"/>
      <protection/>
    </xf>
    <xf numFmtId="0" fontId="21" fillId="24" borderId="0" xfId="33" applyFont="1" applyFill="1" applyBorder="1" applyAlignment="1">
      <alignment horizontal="left" vertical="center"/>
      <protection/>
    </xf>
    <xf numFmtId="0" fontId="20" fillId="0" borderId="13" xfId="0" applyFont="1" applyBorder="1" applyAlignment="1">
      <alignment horizontal="left" vertical="center" wrapText="1"/>
    </xf>
    <xf numFmtId="0" fontId="20" fillId="0" borderId="27" xfId="0" applyFont="1" applyFill="1" applyBorder="1" applyAlignment="1">
      <alignment horizontal="center" vertical="center" wrapText="1"/>
    </xf>
    <xf numFmtId="0" fontId="20" fillId="0" borderId="32" xfId="0" applyFont="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21" fillId="0" borderId="0" xfId="0" applyFont="1" applyFill="1" applyAlignment="1">
      <alignment vertical="center"/>
    </xf>
    <xf numFmtId="0" fontId="21" fillId="0" borderId="0" xfId="0" applyFont="1" applyFill="1" applyAlignment="1">
      <alignment horizontal="left" vertical="center"/>
    </xf>
    <xf numFmtId="0" fontId="21" fillId="0" borderId="11" xfId="0" applyFont="1" applyFill="1" applyBorder="1" applyAlignment="1">
      <alignment horizontal="right" vertical="center"/>
    </xf>
    <xf numFmtId="0" fontId="3" fillId="0" borderId="0" xfId="0" applyFont="1" applyFill="1" applyBorder="1" applyAlignment="1">
      <alignment horizontal="center" vertical="center"/>
    </xf>
    <xf numFmtId="179" fontId="3" fillId="0" borderId="0" xfId="0" applyNumberFormat="1" applyFont="1" applyFill="1" applyBorder="1" applyAlignment="1">
      <alignment horizontal="right" vertical="center"/>
    </xf>
    <xf numFmtId="0" fontId="3" fillId="0" borderId="11" xfId="0" applyFont="1" applyFill="1" applyBorder="1" applyAlignment="1">
      <alignment vertical="center"/>
    </xf>
    <xf numFmtId="0" fontId="3" fillId="0" borderId="11" xfId="0" applyFont="1" applyFill="1" applyBorder="1" applyAlignment="1">
      <alignment horizontal="right" vertical="center"/>
    </xf>
    <xf numFmtId="0" fontId="13" fillId="0" borderId="0" xfId="0" applyFont="1" applyFill="1" applyAlignment="1">
      <alignment horizontal="center" vertical="center"/>
    </xf>
    <xf numFmtId="0" fontId="20" fillId="0" borderId="32" xfId="0" applyFont="1" applyFill="1" applyBorder="1" applyAlignment="1">
      <alignment horizontal="center" vertical="center"/>
    </xf>
    <xf numFmtId="0" fontId="20" fillId="0" borderId="27" xfId="0" applyFont="1" applyFill="1" applyBorder="1" applyAlignment="1">
      <alignment horizontal="center" vertical="center"/>
    </xf>
    <xf numFmtId="0" fontId="20" fillId="0" borderId="26" xfId="0" applyFont="1" applyFill="1" applyBorder="1" applyAlignment="1">
      <alignment horizontal="center" vertical="center" wrapText="1"/>
    </xf>
    <xf numFmtId="0" fontId="20" fillId="0" borderId="28"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right" vertical="center"/>
    </xf>
    <xf numFmtId="0" fontId="20" fillId="0" borderId="13" xfId="0" applyFont="1" applyFill="1" applyBorder="1" applyAlignment="1">
      <alignment horizontal="left" vertical="center" wrapText="1"/>
    </xf>
    <xf numFmtId="0" fontId="19" fillId="0" borderId="0" xfId="0" applyFont="1" applyFill="1" applyBorder="1" applyAlignment="1">
      <alignment horizontal="center" vertical="center"/>
    </xf>
    <xf numFmtId="0" fontId="20" fillId="0" borderId="17" xfId="0" applyFont="1" applyFill="1" applyBorder="1" applyAlignment="1">
      <alignment horizontal="left" vertical="center" wrapText="1"/>
    </xf>
    <xf numFmtId="0" fontId="21" fillId="0" borderId="0" xfId="0" applyFont="1" applyAlignment="1">
      <alignment vertical="center"/>
    </xf>
    <xf numFmtId="0" fontId="21" fillId="0" borderId="11" xfId="0" applyFont="1" applyBorder="1" applyAlignment="1">
      <alignment horizontal="right" vertical="center"/>
    </xf>
    <xf numFmtId="0" fontId="21" fillId="0" borderId="0" xfId="0" applyFont="1" applyAlignment="1">
      <alignment horizontal="right"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12" fillId="0" borderId="17" xfId="0" applyFont="1" applyBorder="1" applyAlignment="1">
      <alignment horizontal="center" vertical="center" wrapText="1"/>
    </xf>
    <xf numFmtId="208" fontId="13" fillId="0" borderId="0" xfId="0" applyNumberFormat="1" applyFont="1" applyAlignment="1">
      <alignment horizontal="center" vertical="center"/>
    </xf>
    <xf numFmtId="179" fontId="13" fillId="0" borderId="0" xfId="0" applyNumberFormat="1" applyFont="1" applyAlignment="1">
      <alignment horizontal="center" vertical="center"/>
    </xf>
    <xf numFmtId="0" fontId="20" fillId="0" borderId="33" xfId="0" applyFont="1" applyBorder="1" applyAlignment="1">
      <alignment horizontal="distributed" vertical="center"/>
    </xf>
    <xf numFmtId="0" fontId="20" fillId="0" borderId="26" xfId="0" applyFont="1" applyBorder="1" applyAlignment="1">
      <alignment horizontal="center" vertical="center"/>
    </xf>
    <xf numFmtId="0" fontId="20" fillId="0" borderId="11" xfId="0" applyFont="1" applyBorder="1" applyAlignment="1">
      <alignment horizontal="left" vertical="center" wrapText="1"/>
    </xf>
    <xf numFmtId="0" fontId="20" fillId="0" borderId="32" xfId="0" applyFont="1" applyBorder="1" applyAlignment="1">
      <alignment horizontal="center" vertical="center" wrapText="1"/>
    </xf>
    <xf numFmtId="0" fontId="20" fillId="0" borderId="32"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3" fillId="0" borderId="0" xfId="0" applyFont="1" applyFill="1" applyAlignment="1">
      <alignment vertical="center"/>
    </xf>
    <xf numFmtId="0" fontId="20" fillId="0" borderId="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1" fillId="0" borderId="0" xfId="0" applyFont="1" applyBorder="1" applyAlignment="1">
      <alignment horizontal="left" vertical="center"/>
    </xf>
    <xf numFmtId="0" fontId="20" fillId="0" borderId="19"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8" xfId="0" applyFont="1" applyBorder="1" applyAlignment="1">
      <alignment horizontal="center" vertical="center"/>
    </xf>
    <xf numFmtId="0" fontId="20" fillId="0" borderId="34" xfId="0" applyFont="1" applyBorder="1" applyAlignment="1">
      <alignment horizontal="center" vertical="center"/>
    </xf>
    <xf numFmtId="0" fontId="20" fillId="0" borderId="2" xfId="0" applyFont="1" applyBorder="1" applyAlignment="1">
      <alignment horizontal="center" vertical="center"/>
    </xf>
    <xf numFmtId="0" fontId="20" fillId="0" borderId="34" xfId="0" applyFont="1" applyBorder="1" applyAlignment="1">
      <alignment horizontal="center" vertical="center" wrapText="1"/>
    </xf>
    <xf numFmtId="0" fontId="3" fillId="0" borderId="18" xfId="0" applyFont="1" applyBorder="1" applyAlignment="1">
      <alignment vertical="center"/>
    </xf>
    <xf numFmtId="3" fontId="21" fillId="0" borderId="0" xfId="36" applyNumberFormat="1" applyFont="1" applyFill="1" applyAlignment="1">
      <alignment horizontal="left" vertical="center"/>
      <protection/>
    </xf>
    <xf numFmtId="0" fontId="8" fillId="0" borderId="0" xfId="0" applyFont="1" applyBorder="1" applyAlignment="1">
      <alignment horizontal="left" vertical="center"/>
    </xf>
    <xf numFmtId="0" fontId="8" fillId="0" borderId="11" xfId="0" applyFont="1" applyBorder="1" applyAlignment="1">
      <alignment horizontal="left" vertical="center"/>
    </xf>
    <xf numFmtId="0" fontId="3" fillId="0" borderId="15" xfId="0" applyFont="1" applyBorder="1" applyAlignment="1">
      <alignment horizontal="center" vertical="center"/>
    </xf>
    <xf numFmtId="188" fontId="3" fillId="0" borderId="20" xfId="36" applyNumberFormat="1" applyFont="1" applyBorder="1" applyAlignment="1" quotePrefix="1">
      <alignment horizontal="right" vertical="center"/>
      <protection/>
    </xf>
    <xf numFmtId="3" fontId="3" fillId="0" borderId="0" xfId="36" applyNumberFormat="1" applyFont="1" applyBorder="1" applyAlignment="1">
      <alignment horizontal="left" vertical="center" wrapText="1"/>
      <protection/>
    </xf>
    <xf numFmtId="49" fontId="3" fillId="0" borderId="13" xfId="36" applyNumberFormat="1" applyFont="1" applyBorder="1" applyAlignment="1">
      <alignment horizontal="left" vertical="center" wrapText="1"/>
      <protection/>
    </xf>
    <xf numFmtId="188" fontId="3" fillId="0" borderId="0" xfId="36" applyNumberFormat="1" applyFont="1" applyBorder="1" applyAlignment="1" quotePrefix="1">
      <alignment horizontal="right" vertical="center"/>
      <protection/>
    </xf>
    <xf numFmtId="3" fontId="3" fillId="0" borderId="0" xfId="36" applyNumberFormat="1" applyFont="1" applyBorder="1" applyAlignment="1">
      <alignment vertical="center"/>
      <protection/>
    </xf>
    <xf numFmtId="3" fontId="19" fillId="0" borderId="0" xfId="36" applyNumberFormat="1" applyFont="1" applyBorder="1" applyAlignment="1">
      <alignment vertical="center"/>
      <protection/>
    </xf>
    <xf numFmtId="3" fontId="3" fillId="0" borderId="13" xfId="36" applyNumberFormat="1" applyFont="1" applyBorder="1" applyAlignment="1">
      <alignment horizontal="left" vertical="center"/>
      <protection/>
    </xf>
    <xf numFmtId="188" fontId="3" fillId="0" borderId="0" xfId="36" applyNumberFormat="1" applyFont="1" applyFill="1" applyBorder="1" applyAlignment="1" quotePrefix="1">
      <alignment horizontal="right" vertical="center"/>
      <protection/>
    </xf>
    <xf numFmtId="3" fontId="3" fillId="0" borderId="17" xfId="36" applyNumberFormat="1" applyFont="1" applyFill="1" applyBorder="1" applyAlignment="1">
      <alignment horizontal="left" vertical="center"/>
      <protection/>
    </xf>
    <xf numFmtId="188" fontId="3" fillId="0" borderId="24" xfId="36" applyNumberFormat="1" applyFont="1" applyFill="1" applyBorder="1" applyAlignment="1" quotePrefix="1">
      <alignment horizontal="right" vertical="center"/>
      <protection/>
    </xf>
    <xf numFmtId="188" fontId="3" fillId="0" borderId="11" xfId="36" applyNumberFormat="1" applyFont="1" applyBorder="1" applyAlignment="1" quotePrefix="1">
      <alignment horizontal="right" vertical="center"/>
      <protection/>
    </xf>
    <xf numFmtId="188" fontId="3" fillId="0" borderId="11" xfId="36" applyNumberFormat="1" applyFont="1" applyFill="1" applyBorder="1" applyAlignment="1" quotePrefix="1">
      <alignment horizontal="right" vertical="center"/>
      <protection/>
    </xf>
    <xf numFmtId="3" fontId="3" fillId="0" borderId="0" xfId="36" applyNumberFormat="1" applyFont="1" applyFill="1" applyAlignment="1">
      <alignment horizontal="left" vertical="center"/>
      <protection/>
    </xf>
    <xf numFmtId="218" fontId="3" fillId="0" borderId="0" xfId="36" applyNumberFormat="1" applyFont="1" applyFill="1" applyBorder="1" applyAlignment="1" quotePrefix="1">
      <alignment vertical="center"/>
      <protection/>
    </xf>
    <xf numFmtId="218" fontId="3" fillId="24" borderId="0" xfId="36" applyNumberFormat="1" applyFont="1" applyFill="1" applyBorder="1" applyAlignment="1">
      <alignment vertical="center"/>
      <protection/>
    </xf>
    <xf numFmtId="218" fontId="3" fillId="24" borderId="0" xfId="36" applyNumberFormat="1" applyFont="1" applyFill="1" applyBorder="1" applyAlignment="1" quotePrefix="1">
      <alignment horizontal="right" vertical="center"/>
      <protection/>
    </xf>
    <xf numFmtId="3" fontId="3" fillId="24" borderId="0" xfId="36" applyNumberFormat="1" applyFont="1" applyFill="1" applyBorder="1" applyAlignment="1">
      <alignment vertical="center"/>
      <protection/>
    </xf>
    <xf numFmtId="3" fontId="20" fillId="0" borderId="0" xfId="36" applyNumberFormat="1" applyFont="1" applyBorder="1" applyAlignment="1" quotePrefix="1">
      <alignment horizontal="right" vertical="center"/>
      <protection/>
    </xf>
    <xf numFmtId="3" fontId="20" fillId="0" borderId="11" xfId="36" applyNumberFormat="1" applyFont="1" applyFill="1" applyBorder="1" applyAlignment="1" quotePrefix="1">
      <alignment horizontal="right" vertical="center"/>
      <protection/>
    </xf>
    <xf numFmtId="0" fontId="8" fillId="0" borderId="11" xfId="0" applyFont="1" applyFill="1" applyBorder="1" applyAlignment="1">
      <alignment horizontal="center" vertical="center"/>
    </xf>
    <xf numFmtId="179" fontId="8" fillId="0" borderId="0" xfId="0" applyNumberFormat="1"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11" xfId="0" applyFont="1" applyFill="1" applyBorder="1" applyAlignment="1">
      <alignment horizontal="right" vertical="center"/>
    </xf>
    <xf numFmtId="0" fontId="8" fillId="0" borderId="25"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0" xfId="0" applyFont="1" applyFill="1" applyAlignment="1">
      <alignment horizontal="center" vertical="center" wrapText="1"/>
    </xf>
    <xf numFmtId="208" fontId="8" fillId="0" borderId="13" xfId="0" applyNumberFormat="1" applyFont="1" applyFill="1" applyBorder="1" applyAlignment="1">
      <alignment horizontal="left" vertical="center" wrapText="1"/>
    </xf>
    <xf numFmtId="188" fontId="8" fillId="0" borderId="20" xfId="0" applyNumberFormat="1" applyFont="1" applyFill="1" applyBorder="1" applyAlignment="1">
      <alignment horizontal="right" vertical="center"/>
    </xf>
    <xf numFmtId="188" fontId="8" fillId="0" borderId="0" xfId="0" applyNumberFormat="1" applyFont="1" applyFill="1" applyBorder="1" applyAlignment="1">
      <alignment horizontal="right" vertical="center"/>
    </xf>
    <xf numFmtId="0" fontId="8" fillId="0" borderId="0" xfId="0" applyFont="1" applyFill="1" applyBorder="1" applyAlignment="1">
      <alignment horizontal="left" vertical="center"/>
    </xf>
    <xf numFmtId="0" fontId="8" fillId="0" borderId="11" xfId="0" applyFont="1" applyFill="1" applyBorder="1" applyAlignment="1">
      <alignment horizontal="left" vertical="center"/>
    </xf>
    <xf numFmtId="188" fontId="8" fillId="0" borderId="24" xfId="0" applyNumberFormat="1" applyFont="1" applyFill="1" applyBorder="1" applyAlignment="1">
      <alignment horizontal="right" vertical="center"/>
    </xf>
    <xf numFmtId="188" fontId="8" fillId="0" borderId="11" xfId="0" applyNumberFormat="1" applyFont="1" applyFill="1" applyBorder="1" applyAlignment="1">
      <alignment horizontal="right" vertical="center"/>
    </xf>
    <xf numFmtId="0" fontId="27" fillId="0" borderId="18" xfId="0" applyFont="1" applyFill="1" applyBorder="1" applyAlignment="1">
      <alignment horizontal="center" vertical="center"/>
    </xf>
    <xf numFmtId="0" fontId="27" fillId="0" borderId="13" xfId="0" applyFont="1" applyFill="1" applyBorder="1" applyAlignment="1">
      <alignment horizontal="center"/>
    </xf>
    <xf numFmtId="0" fontId="27" fillId="0" borderId="2"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34" xfId="0" applyFont="1" applyFill="1" applyBorder="1" applyAlignment="1">
      <alignment horizontal="center" vertical="center"/>
    </xf>
    <xf numFmtId="0" fontId="22" fillId="0" borderId="11" xfId="0" applyFont="1" applyFill="1" applyBorder="1" applyAlignment="1">
      <alignment horizontal="right" vertical="center"/>
    </xf>
    <xf numFmtId="0" fontId="23" fillId="0" borderId="0" xfId="0" applyFont="1" applyAlignment="1">
      <alignment horizontal="left" vertical="center"/>
    </xf>
    <xf numFmtId="188" fontId="3" fillId="0" borderId="0" xfId="0" applyNumberFormat="1" applyFont="1" applyAlignment="1">
      <alignment horizontal="center" vertical="center"/>
    </xf>
    <xf numFmtId="188" fontId="13" fillId="0" borderId="0" xfId="0" applyNumberFormat="1" applyFont="1" applyAlignment="1">
      <alignment horizontal="center" vertical="center"/>
    </xf>
    <xf numFmtId="0" fontId="8" fillId="0" borderId="21" xfId="0" applyFont="1" applyBorder="1" applyAlignment="1">
      <alignment horizontal="center" vertical="center"/>
    </xf>
    <xf numFmtId="0" fontId="8" fillId="0" borderId="18" xfId="0" applyFont="1" applyBorder="1" applyAlignment="1">
      <alignment horizontal="center" vertical="center"/>
    </xf>
    <xf numFmtId="0" fontId="27" fillId="0" borderId="18" xfId="0" applyFont="1" applyBorder="1" applyAlignment="1">
      <alignment horizontal="center" vertical="center"/>
    </xf>
    <xf numFmtId="0" fontId="8" fillId="0" borderId="22" xfId="0" applyFont="1" applyBorder="1" applyAlignment="1">
      <alignment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27" fillId="0" borderId="29" xfId="0" applyFont="1" applyBorder="1" applyAlignment="1">
      <alignment horizontal="center" vertical="center" wrapText="1"/>
    </xf>
    <xf numFmtId="0" fontId="27" fillId="0" borderId="2" xfId="0" applyFont="1" applyBorder="1" applyAlignment="1">
      <alignment horizontal="center" vertical="center"/>
    </xf>
    <xf numFmtId="0" fontId="27" fillId="0" borderId="2" xfId="0" applyFont="1" applyBorder="1" applyAlignment="1">
      <alignment horizontal="center" vertical="center" wrapText="1"/>
    </xf>
    <xf numFmtId="0" fontId="27" fillId="0" borderId="34" xfId="0" applyFont="1" applyBorder="1" applyAlignment="1">
      <alignment horizontal="center" vertical="center"/>
    </xf>
    <xf numFmtId="0" fontId="27" fillId="0" borderId="34"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35" xfId="0" applyFont="1" applyBorder="1" applyAlignment="1">
      <alignment horizontal="center" vertical="center" wrapText="1"/>
    </xf>
    <xf numFmtId="188" fontId="8" fillId="0" borderId="20" xfId="0" applyNumberFormat="1" applyFont="1" applyBorder="1" applyAlignment="1">
      <alignment horizontal="right" vertical="center"/>
    </xf>
    <xf numFmtId="188" fontId="8" fillId="0" borderId="0" xfId="0" applyNumberFormat="1" applyFont="1" applyBorder="1" applyAlignment="1">
      <alignment horizontal="right" vertical="center"/>
    </xf>
    <xf numFmtId="218" fontId="8" fillId="0" borderId="0" xfId="0" applyNumberFormat="1" applyFont="1" applyBorder="1" applyAlignment="1">
      <alignment horizontal="right" vertical="center"/>
    </xf>
    <xf numFmtId="188" fontId="8" fillId="0" borderId="0" xfId="0" applyNumberFormat="1" applyFont="1" applyAlignment="1">
      <alignment horizontal="center" vertical="center"/>
    </xf>
    <xf numFmtId="41" fontId="8" fillId="0" borderId="0" xfId="0" applyNumberFormat="1" applyFont="1" applyBorder="1" applyAlignment="1">
      <alignment horizontal="right" vertical="center"/>
    </xf>
    <xf numFmtId="41" fontId="8" fillId="0" borderId="0" xfId="36" applyNumberFormat="1" applyFont="1" applyBorder="1" applyAlignment="1">
      <alignment horizontal="right" vertical="center"/>
      <protection/>
    </xf>
    <xf numFmtId="188" fontId="8" fillId="0" borderId="0" xfId="36" applyNumberFormat="1" applyFont="1" applyBorder="1" applyAlignment="1">
      <alignment horizontal="right" vertical="center"/>
      <protection/>
    </xf>
    <xf numFmtId="188" fontId="8" fillId="0" borderId="24" xfId="0" applyNumberFormat="1" applyFont="1" applyBorder="1" applyAlignment="1">
      <alignment horizontal="right" vertical="center"/>
    </xf>
    <xf numFmtId="188" fontId="8" fillId="0" borderId="11" xfId="0" applyNumberFormat="1" applyFont="1" applyBorder="1" applyAlignment="1">
      <alignment horizontal="right" vertical="center"/>
    </xf>
    <xf numFmtId="41" fontId="8" fillId="0" borderId="11" xfId="0" applyNumberFormat="1" applyFont="1" applyBorder="1" applyAlignment="1">
      <alignment horizontal="right" vertical="center"/>
    </xf>
    <xf numFmtId="0" fontId="22" fillId="0" borderId="0" xfId="0" applyFont="1" applyBorder="1" applyAlignment="1">
      <alignment horizontal="left" vertical="center"/>
    </xf>
    <xf numFmtId="184" fontId="8" fillId="0" borderId="0" xfId="0" applyNumberFormat="1" applyFont="1" applyBorder="1" applyAlignment="1">
      <alignment horizontal="left" vertical="center"/>
    </xf>
    <xf numFmtId="0" fontId="8" fillId="0" borderId="0" xfId="0" applyFont="1" applyAlignment="1">
      <alignment horizontal="left"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23" xfId="0" applyFont="1" applyBorder="1" applyAlignment="1">
      <alignment vertical="center"/>
    </xf>
    <xf numFmtId="0" fontId="27" fillId="0" borderId="28" xfId="0" applyFont="1" applyBorder="1" applyAlignment="1">
      <alignment horizontal="center" vertical="center"/>
    </xf>
    <xf numFmtId="0" fontId="27" fillId="0" borderId="13" xfId="0" applyFont="1" applyBorder="1" applyAlignment="1">
      <alignment horizontal="center"/>
    </xf>
    <xf numFmtId="0" fontId="6" fillId="0" borderId="0" xfId="0" applyFont="1" applyBorder="1" applyAlignment="1">
      <alignment horizontal="right" vertical="center"/>
    </xf>
    <xf numFmtId="0" fontId="28" fillId="0" borderId="13" xfId="0" applyFont="1" applyBorder="1" applyAlignment="1">
      <alignment horizontal="left" vertical="center" wrapText="1"/>
    </xf>
    <xf numFmtId="0" fontId="28" fillId="0" borderId="0" xfId="0" applyFont="1" applyBorder="1" applyAlignment="1">
      <alignment horizontal="left" vertical="center" wrapText="1"/>
    </xf>
    <xf numFmtId="0" fontId="23" fillId="0" borderId="0" xfId="0" applyFont="1" applyAlignment="1">
      <alignment/>
    </xf>
    <xf numFmtId="0" fontId="6" fillId="0" borderId="0" xfId="0" applyFont="1" applyAlignment="1" quotePrefix="1">
      <alignment/>
    </xf>
    <xf numFmtId="0" fontId="6" fillId="0" borderId="0" xfId="0" applyFont="1" applyAlignment="1">
      <alignment/>
    </xf>
    <xf numFmtId="0" fontId="6" fillId="0" borderId="0" xfId="0" applyFont="1" applyBorder="1" applyAlignment="1">
      <alignment/>
    </xf>
    <xf numFmtId="0" fontId="28" fillId="0" borderId="26" xfId="0" applyFont="1" applyBorder="1" applyAlignment="1">
      <alignment horizontal="center" vertical="center"/>
    </xf>
    <xf numFmtId="0" fontId="28" fillId="0" borderId="27" xfId="0" applyFont="1" applyBorder="1" applyAlignment="1">
      <alignment horizontal="center" vertical="center" wrapText="1"/>
    </xf>
    <xf numFmtId="0" fontId="28" fillId="0" borderId="27" xfId="0" applyFont="1" applyBorder="1" applyAlignment="1">
      <alignment horizontal="center" vertical="center"/>
    </xf>
    <xf numFmtId="0" fontId="28" fillId="0" borderId="2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27" fillId="0" borderId="26" xfId="0" applyFont="1" applyBorder="1" applyAlignment="1">
      <alignment horizontal="center" vertical="center"/>
    </xf>
    <xf numFmtId="0" fontId="27" fillId="0" borderId="27" xfId="0" applyFont="1" applyBorder="1" applyAlignment="1">
      <alignment horizontal="center" vertical="center" wrapText="1"/>
    </xf>
    <xf numFmtId="0" fontId="27" fillId="0" borderId="27" xfId="0" applyFont="1" applyBorder="1" applyAlignment="1">
      <alignment horizontal="center" vertical="center"/>
    </xf>
    <xf numFmtId="0" fontId="27" fillId="0" borderId="26" xfId="0" applyFont="1" applyBorder="1" applyAlignment="1">
      <alignment horizontal="center" vertical="center" wrapText="1"/>
    </xf>
    <xf numFmtId="0" fontId="27" fillId="0" borderId="0" xfId="0" applyFont="1" applyBorder="1" applyAlignment="1">
      <alignment horizontal="left" vertical="center" wrapText="1"/>
    </xf>
    <xf numFmtId="0" fontId="6" fillId="0" borderId="11" xfId="0" applyFont="1" applyBorder="1" applyAlignment="1">
      <alignment horizontal="center" vertical="center"/>
    </xf>
    <xf numFmtId="0" fontId="6" fillId="0" borderId="0" xfId="0" applyFont="1" applyBorder="1" applyAlignment="1">
      <alignment horizontal="center" vertical="center"/>
    </xf>
    <xf numFmtId="179" fontId="6" fillId="0" borderId="0" xfId="0" applyNumberFormat="1" applyFont="1" applyBorder="1" applyAlignment="1">
      <alignment horizontal="right" vertical="center"/>
    </xf>
    <xf numFmtId="0" fontId="23" fillId="0" borderId="0" xfId="0" applyFont="1" applyAlignment="1">
      <alignment horizontal="right" vertical="center"/>
    </xf>
    <xf numFmtId="0" fontId="6" fillId="0" borderId="0" xfId="0" applyFont="1" applyAlignment="1">
      <alignment horizontal="right" vertical="center"/>
    </xf>
    <xf numFmtId="179" fontId="12" fillId="0" borderId="20" xfId="0" applyNumberFormat="1" applyFont="1" applyBorder="1" applyAlignment="1">
      <alignment horizontal="right" vertical="center"/>
    </xf>
    <xf numFmtId="179" fontId="3" fillId="0" borderId="11" xfId="0" applyNumberFormat="1" applyFont="1" applyBorder="1" applyAlignment="1" quotePrefix="1">
      <alignment horizontal="right" vertical="center"/>
    </xf>
    <xf numFmtId="179" fontId="8" fillId="0" borderId="0" xfId="0" applyNumberFormat="1" applyFont="1" applyBorder="1" applyAlignment="1" quotePrefix="1">
      <alignment horizontal="right" vertical="center"/>
    </xf>
    <xf numFmtId="179" fontId="8" fillId="0" borderId="20" xfId="0" applyNumberFormat="1" applyFont="1" applyBorder="1" applyAlignment="1">
      <alignment horizontal="right" vertical="center"/>
    </xf>
    <xf numFmtId="179" fontId="30" fillId="0" borderId="20" xfId="0" applyNumberFormat="1" applyFont="1" applyBorder="1" applyAlignment="1">
      <alignment horizontal="right" vertical="center"/>
    </xf>
    <xf numFmtId="179" fontId="8" fillId="0" borderId="24" xfId="0" applyNumberFormat="1" applyFont="1" applyBorder="1" applyAlignment="1">
      <alignment horizontal="right" vertical="center"/>
    </xf>
    <xf numFmtId="179" fontId="8" fillId="0" borderId="11" xfId="0" applyNumberFormat="1" applyFont="1" applyBorder="1" applyAlignment="1" quotePrefix="1">
      <alignment horizontal="right" vertical="center"/>
    </xf>
    <xf numFmtId="0" fontId="27" fillId="0" borderId="17" xfId="0" applyFont="1" applyBorder="1" applyAlignment="1">
      <alignment horizontal="left" vertical="center" wrapText="1"/>
    </xf>
    <xf numFmtId="179" fontId="6" fillId="0" borderId="20" xfId="0" applyNumberFormat="1" applyFont="1" applyBorder="1" applyAlignment="1">
      <alignment horizontal="right" vertical="center"/>
    </xf>
    <xf numFmtId="179" fontId="6" fillId="0" borderId="24" xfId="0" applyNumberFormat="1" applyFont="1" applyBorder="1" applyAlignment="1">
      <alignment horizontal="right" vertical="center"/>
    </xf>
    <xf numFmtId="179" fontId="6" fillId="0" borderId="11" xfId="0" applyNumberFormat="1" applyFont="1" applyBorder="1" applyAlignment="1">
      <alignment horizontal="right" vertical="center"/>
    </xf>
    <xf numFmtId="0" fontId="28" fillId="0" borderId="28" xfId="0" applyFont="1" applyBorder="1" applyAlignment="1">
      <alignment horizontal="center" vertical="center" wrapText="1"/>
    </xf>
    <xf numFmtId="179" fontId="3" fillId="0" borderId="36" xfId="0" applyNumberFormat="1" applyFont="1" applyBorder="1" applyAlignment="1">
      <alignment horizontal="right" vertical="center"/>
    </xf>
    <xf numFmtId="179" fontId="3" fillId="0" borderId="11" xfId="38" applyNumberFormat="1" applyFont="1" applyBorder="1" applyAlignment="1">
      <alignment horizontal="right" vertical="center"/>
    </xf>
    <xf numFmtId="0" fontId="6" fillId="0" borderId="14" xfId="0" applyFont="1" applyBorder="1" applyAlignment="1">
      <alignment horizontal="center" vertical="center" wrapText="1"/>
    </xf>
    <xf numFmtId="0" fontId="28" fillId="0" borderId="32" xfId="0" applyFont="1" applyBorder="1" applyAlignment="1">
      <alignment horizontal="center" vertical="center" wrapText="1"/>
    </xf>
    <xf numFmtId="41" fontId="13" fillId="0" borderId="0" xfId="0" applyNumberFormat="1" applyFont="1" applyAlignment="1">
      <alignment horizontal="center" vertical="center"/>
    </xf>
    <xf numFmtId="179" fontId="8" fillId="0" borderId="0" xfId="0" applyNumberFormat="1" applyFont="1" applyBorder="1" applyAlignment="1">
      <alignment vertical="center"/>
    </xf>
    <xf numFmtId="179" fontId="8" fillId="0" borderId="36" xfId="0" applyNumberFormat="1" applyFont="1" applyBorder="1" applyAlignment="1">
      <alignment horizontal="right" vertical="center"/>
    </xf>
    <xf numFmtId="179" fontId="8" fillId="0" borderId="20" xfId="38" applyNumberFormat="1" applyFont="1" applyBorder="1" applyAlignment="1">
      <alignment horizontal="right" vertical="center"/>
    </xf>
    <xf numFmtId="179" fontId="8" fillId="0" borderId="0" xfId="38" applyNumberFormat="1" applyFont="1" applyBorder="1" applyAlignment="1">
      <alignment horizontal="right" vertical="center"/>
    </xf>
    <xf numFmtId="179" fontId="8" fillId="0" borderId="24" xfId="38" applyNumberFormat="1" applyFont="1" applyBorder="1" applyAlignment="1">
      <alignment horizontal="right" vertical="center"/>
    </xf>
    <xf numFmtId="179" fontId="8" fillId="0" borderId="11" xfId="38" applyNumberFormat="1" applyFont="1" applyBorder="1" applyAlignment="1">
      <alignment horizontal="right" vertical="center"/>
    </xf>
    <xf numFmtId="203" fontId="13" fillId="0" borderId="0" xfId="38" applyNumberFormat="1" applyFont="1" applyAlignment="1">
      <alignment horizontal="center" vertical="center"/>
    </xf>
    <xf numFmtId="179" fontId="3" fillId="0" borderId="20" xfId="0" applyNumberFormat="1" applyFont="1" applyFill="1" applyBorder="1" applyAlignment="1">
      <alignment horizontal="right" vertical="center"/>
    </xf>
    <xf numFmtId="179" fontId="3" fillId="0" borderId="0" xfId="0" applyNumberFormat="1" applyFont="1" applyFill="1" applyBorder="1" applyAlignment="1" quotePrefix="1">
      <alignment horizontal="right" vertical="center"/>
    </xf>
    <xf numFmtId="179" fontId="3" fillId="0" borderId="36" xfId="0" applyNumberFormat="1" applyFont="1" applyFill="1" applyBorder="1" applyAlignment="1">
      <alignment horizontal="right" vertical="center"/>
    </xf>
    <xf numFmtId="179" fontId="3" fillId="0" borderId="16" xfId="0" applyNumberFormat="1" applyFont="1" applyFill="1" applyBorder="1" applyAlignment="1">
      <alignment horizontal="right" vertical="center"/>
    </xf>
    <xf numFmtId="179" fontId="3" fillId="0" borderId="11" xfId="0" applyNumberFormat="1" applyFont="1" applyFill="1" applyBorder="1" applyAlignment="1">
      <alignment horizontal="right" vertical="center"/>
    </xf>
    <xf numFmtId="179" fontId="3" fillId="0" borderId="11" xfId="0" applyNumberFormat="1" applyFont="1" applyFill="1" applyBorder="1" applyAlignment="1" quotePrefix="1">
      <alignment horizontal="right" vertical="center"/>
    </xf>
    <xf numFmtId="179" fontId="3" fillId="0" borderId="24" xfId="0" applyNumberFormat="1" applyFont="1" applyFill="1" applyBorder="1" applyAlignment="1">
      <alignment horizontal="right" vertical="center"/>
    </xf>
    <xf numFmtId="179" fontId="3" fillId="0" borderId="20" xfId="0" applyNumberFormat="1" applyFont="1" applyBorder="1" applyAlignment="1">
      <alignment vertical="center"/>
    </xf>
    <xf numFmtId="179" fontId="3" fillId="0" borderId="24" xfId="0" applyNumberFormat="1" applyFont="1" applyBorder="1" applyAlignment="1">
      <alignment vertical="center"/>
    </xf>
    <xf numFmtId="183" fontId="12" fillId="24" borderId="0" xfId="34" applyNumberFormat="1" applyFont="1" applyFill="1" applyBorder="1" applyAlignment="1">
      <alignment horizontal="right" vertical="center"/>
      <protection/>
    </xf>
    <xf numFmtId="183" fontId="12" fillId="0" borderId="0" xfId="34" applyNumberFormat="1" applyFont="1" applyBorder="1">
      <alignment vertical="center"/>
      <protection/>
    </xf>
    <xf numFmtId="183" fontId="3" fillId="0" borderId="11" xfId="0" applyNumberFormat="1" applyFont="1" applyBorder="1" applyAlignment="1">
      <alignment vertical="center"/>
    </xf>
    <xf numFmtId="183" fontId="12" fillId="0" borderId="0" xfId="34" applyNumberFormat="1" applyFont="1">
      <alignment vertical="center"/>
      <protection/>
    </xf>
    <xf numFmtId="183" fontId="3" fillId="0" borderId="11" xfId="0" applyNumberFormat="1" applyFont="1" applyFill="1" applyBorder="1" applyAlignment="1">
      <alignment vertical="center"/>
    </xf>
    <xf numFmtId="179" fontId="3" fillId="0" borderId="20" xfId="0" applyNumberFormat="1" applyFont="1" applyFill="1" applyBorder="1" applyAlignment="1" quotePrefix="1">
      <alignment horizontal="right" vertical="center"/>
    </xf>
    <xf numFmtId="179" fontId="3" fillId="24" borderId="0" xfId="0" applyNumberFormat="1" applyFont="1" applyFill="1" applyBorder="1" applyAlignment="1" quotePrefix="1">
      <alignment horizontal="right" vertical="center"/>
    </xf>
    <xf numFmtId="179" fontId="3" fillId="24" borderId="20" xfId="0" applyNumberFormat="1" applyFont="1" applyFill="1" applyBorder="1" applyAlignment="1" quotePrefix="1">
      <alignment horizontal="right" vertical="center"/>
    </xf>
    <xf numFmtId="179" fontId="3" fillId="24" borderId="24" xfId="0" applyNumberFormat="1" applyFont="1" applyFill="1" applyBorder="1" applyAlignment="1" quotePrefix="1">
      <alignment horizontal="right" vertical="center"/>
    </xf>
    <xf numFmtId="179" fontId="3" fillId="24" borderId="0" xfId="0" applyNumberFormat="1" applyFont="1" applyFill="1" applyBorder="1" applyAlignment="1">
      <alignment horizontal="right" vertical="center"/>
    </xf>
    <xf numFmtId="179" fontId="3" fillId="24" borderId="11" xfId="0" applyNumberFormat="1" applyFont="1" applyFill="1" applyBorder="1" applyAlignment="1">
      <alignment horizontal="right" vertical="center"/>
    </xf>
    <xf numFmtId="179" fontId="12" fillId="0" borderId="0" xfId="0" applyNumberFormat="1" applyFont="1" applyBorder="1" applyAlignment="1">
      <alignment horizontal="right" vertical="center"/>
    </xf>
    <xf numFmtId="179" fontId="3" fillId="0" borderId="0" xfId="0" applyNumberFormat="1" applyFont="1" applyBorder="1" applyAlignment="1">
      <alignment/>
    </xf>
    <xf numFmtId="49" fontId="23" fillId="0" borderId="0" xfId="0" applyNumberFormat="1" applyFont="1" applyBorder="1" applyAlignment="1">
      <alignment vertical="center"/>
    </xf>
    <xf numFmtId="49" fontId="6" fillId="0" borderId="0" xfId="0" applyNumberFormat="1" applyFont="1" applyBorder="1" applyAlignment="1" quotePrefix="1">
      <alignment vertical="center"/>
    </xf>
    <xf numFmtId="49" fontId="6" fillId="0" borderId="0" xfId="0" applyNumberFormat="1" applyFont="1" applyFill="1" applyBorder="1" applyAlignment="1">
      <alignment vertical="center"/>
    </xf>
    <xf numFmtId="49" fontId="6" fillId="0" borderId="0" xfId="0" applyNumberFormat="1" applyFont="1" applyAlignment="1">
      <alignment horizontal="left" vertical="center"/>
    </xf>
    <xf numFmtId="49" fontId="23" fillId="0" borderId="0" xfId="0" applyNumberFormat="1" applyFont="1" applyBorder="1" applyAlignment="1">
      <alignment horizontal="left" vertical="center"/>
    </xf>
    <xf numFmtId="49" fontId="6" fillId="0" borderId="0" xfId="0" applyNumberFormat="1" applyFont="1" applyFill="1" applyAlignment="1">
      <alignment vertical="center"/>
    </xf>
    <xf numFmtId="49" fontId="6" fillId="0" borderId="0" xfId="0" applyNumberFormat="1" applyFont="1" applyAlignment="1">
      <alignment horizontal="center" vertical="center"/>
    </xf>
    <xf numFmtId="49" fontId="6" fillId="0" borderId="0" xfId="0" applyNumberFormat="1" applyFont="1" applyBorder="1" applyAlignment="1">
      <alignment vertical="center"/>
    </xf>
    <xf numFmtId="49" fontId="23" fillId="0" borderId="0" xfId="0" applyNumberFormat="1" applyFont="1" applyFill="1" applyAlignment="1">
      <alignment vertical="center"/>
    </xf>
    <xf numFmtId="49" fontId="6" fillId="0" borderId="0" xfId="0" applyNumberFormat="1" applyFont="1" applyAlignment="1">
      <alignment vertical="center"/>
    </xf>
    <xf numFmtId="49" fontId="14" fillId="0" borderId="0" xfId="0" applyNumberFormat="1" applyFont="1" applyBorder="1" applyAlignment="1">
      <alignment horizontal="right" vertical="center"/>
    </xf>
    <xf numFmtId="49" fontId="25" fillId="0" borderId="13" xfId="0" applyNumberFormat="1" applyFont="1" applyBorder="1" applyAlignment="1">
      <alignment horizontal="lef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12" fillId="0" borderId="13" xfId="0" applyFont="1" applyBorder="1" applyAlignment="1">
      <alignment horizontal="center" vertical="center" wrapText="1"/>
    </xf>
    <xf numFmtId="189" fontId="13" fillId="0" borderId="0" xfId="0" applyNumberFormat="1" applyFont="1" applyAlignment="1">
      <alignment horizontal="center" vertical="center"/>
    </xf>
    <xf numFmtId="179" fontId="3" fillId="0" borderId="0" xfId="0" applyNumberFormat="1" applyFont="1" applyAlignment="1">
      <alignment vertical="center"/>
    </xf>
    <xf numFmtId="188" fontId="3" fillId="0" borderId="0" xfId="0" applyNumberFormat="1" applyFont="1" applyBorder="1" applyAlignment="1">
      <alignment vertical="center"/>
    </xf>
    <xf numFmtId="188" fontId="3" fillId="0" borderId="11" xfId="0" applyNumberFormat="1" applyFont="1" applyBorder="1" applyAlignment="1">
      <alignment vertical="center"/>
    </xf>
    <xf numFmtId="0" fontId="6" fillId="0" borderId="0" xfId="0" applyFont="1" applyBorder="1" applyAlignment="1">
      <alignment horizontal="left" vertical="center"/>
    </xf>
    <xf numFmtId="0" fontId="21" fillId="0" borderId="0" xfId="0" applyFont="1" applyAlignment="1">
      <alignment horizontal="left" vertical="top"/>
    </xf>
    <xf numFmtId="0" fontId="20" fillId="0" borderId="17" xfId="33" applyFont="1" applyBorder="1" applyAlignment="1">
      <alignment horizontal="left" vertical="center"/>
      <protection/>
    </xf>
    <xf numFmtId="179" fontId="3" fillId="0" borderId="0" xfId="33" applyNumberFormat="1" applyFont="1" applyBorder="1" applyAlignment="1">
      <alignment horizontal="right" vertical="center"/>
      <protection/>
    </xf>
    <xf numFmtId="0" fontId="8" fillId="0" borderId="0" xfId="0" applyFont="1" applyAlignment="1">
      <alignment vertical="center"/>
    </xf>
    <xf numFmtId="0" fontId="8" fillId="0" borderId="0" xfId="0" applyFont="1" applyFill="1" applyBorder="1" applyAlignment="1">
      <alignment vertical="center"/>
    </xf>
    <xf numFmtId="0" fontId="22" fillId="0" borderId="0" xfId="0" applyFont="1" applyAlignment="1">
      <alignment vertical="center"/>
    </xf>
    <xf numFmtId="0" fontId="22" fillId="0" borderId="0" xfId="0" applyFont="1" applyAlignment="1">
      <alignment horizontal="left" vertical="center"/>
    </xf>
    <xf numFmtId="0" fontId="22" fillId="0" borderId="0" xfId="0" applyFont="1" applyFill="1" applyBorder="1" applyAlignment="1">
      <alignment horizontal="left" vertical="center"/>
    </xf>
    <xf numFmtId="208" fontId="3" fillId="0" borderId="0" xfId="0" applyNumberFormat="1" applyFont="1" applyFill="1" applyAlignment="1">
      <alignment horizontal="left" vertical="center"/>
    </xf>
    <xf numFmtId="208" fontId="8" fillId="0" borderId="0" xfId="0" applyNumberFormat="1" applyFont="1" applyAlignment="1">
      <alignment horizontal="left" vertical="center"/>
    </xf>
    <xf numFmtId="208" fontId="8" fillId="0" borderId="0" xfId="0" applyNumberFormat="1" applyFont="1" applyFill="1" applyAlignment="1">
      <alignment horizontal="left" vertical="center"/>
    </xf>
    <xf numFmtId="208" fontId="22" fillId="0" borderId="0" xfId="0" applyNumberFormat="1" applyFont="1" applyFill="1" applyAlignment="1">
      <alignment horizontal="left" vertical="center"/>
    </xf>
    <xf numFmtId="179" fontId="53" fillId="0" borderId="0" xfId="0" applyNumberFormat="1" applyFont="1" applyBorder="1" applyAlignment="1">
      <alignment horizontal="right" vertical="center"/>
    </xf>
    <xf numFmtId="218" fontId="6" fillId="24" borderId="0" xfId="36" applyNumberFormat="1" applyFont="1" applyFill="1" applyBorder="1" applyAlignment="1">
      <alignment horizontal="left" vertical="center"/>
      <protection/>
    </xf>
    <xf numFmtId="0" fontId="3" fillId="0" borderId="0" xfId="0" applyFont="1" applyAlignment="1">
      <alignment vertical="center" wrapText="1"/>
    </xf>
    <xf numFmtId="41" fontId="8" fillId="0" borderId="11" xfId="36" applyNumberFormat="1" applyFont="1" applyBorder="1" applyAlignment="1">
      <alignment horizontal="right" vertical="center"/>
      <protection/>
    </xf>
    <xf numFmtId="179" fontId="8" fillId="0" borderId="11" xfId="0" applyNumberFormat="1" applyFont="1" applyFill="1" applyBorder="1" applyAlignment="1">
      <alignment horizontal="right" vertical="center"/>
    </xf>
    <xf numFmtId="0" fontId="55" fillId="0" borderId="0" xfId="0" applyFont="1" applyAlignment="1">
      <alignment horizontal="center" vertical="center"/>
    </xf>
    <xf numFmtId="0" fontId="20" fillId="0" borderId="17" xfId="0" applyFont="1" applyBorder="1" applyAlignment="1">
      <alignment horizontal="lef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7" xfId="0" applyFont="1" applyBorder="1" applyAlignment="1">
      <alignment horizontal="center" vertical="center" wrapText="1"/>
    </xf>
    <xf numFmtId="0" fontId="8" fillId="0" borderId="33" xfId="0" applyFont="1" applyBorder="1" applyAlignment="1">
      <alignment horizontal="left" vertical="center"/>
    </xf>
    <xf numFmtId="0" fontId="22" fillId="0" borderId="33" xfId="0" applyFont="1" applyBorder="1" applyAlignment="1">
      <alignment horizontal="left" vertical="center" wrapText="1"/>
    </xf>
    <xf numFmtId="0" fontId="1" fillId="0" borderId="0" xfId="0" applyFont="1" applyBorder="1" applyAlignment="1">
      <alignment horizontal="center" vertical="center"/>
    </xf>
    <xf numFmtId="0" fontId="5" fillId="0" borderId="0" xfId="0" applyFont="1" applyBorder="1" applyAlignment="1">
      <alignment horizontal="center" vertical="center"/>
    </xf>
    <xf numFmtId="0" fontId="20" fillId="0" borderId="28"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5"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5" xfId="0" applyFont="1" applyBorder="1" applyAlignment="1">
      <alignment horizontal="distributed" vertical="center" wrapText="1"/>
    </xf>
    <xf numFmtId="0" fontId="3" fillId="0" borderId="13" xfId="0" applyFont="1" applyBorder="1" applyAlignment="1">
      <alignment horizontal="distributed" vertical="center" wrapText="1"/>
    </xf>
    <xf numFmtId="0" fontId="20" fillId="0" borderId="38" xfId="0" applyFont="1" applyBorder="1" applyAlignment="1">
      <alignment horizontal="center" vertical="center" wrapText="1"/>
    </xf>
    <xf numFmtId="0" fontId="5" fillId="0" borderId="0" xfId="0" applyFont="1" applyFill="1" applyAlignment="1">
      <alignment horizontal="center" vertical="center" wrapText="1"/>
    </xf>
    <xf numFmtId="0" fontId="8" fillId="0" borderId="33" xfId="0" applyFont="1" applyBorder="1" applyAlignment="1">
      <alignment horizontal="left" vertical="center" wrapText="1"/>
    </xf>
    <xf numFmtId="0" fontId="8" fillId="0" borderId="33" xfId="0" applyFont="1" applyBorder="1" applyAlignment="1">
      <alignment vertical="center"/>
    </xf>
    <xf numFmtId="0" fontId="22" fillId="0" borderId="33" xfId="0" applyFont="1" applyBorder="1" applyAlignment="1">
      <alignment vertical="center" wrapText="1"/>
    </xf>
    <xf numFmtId="0" fontId="3" fillId="0" borderId="11" xfId="0" applyFont="1" applyBorder="1" applyAlignment="1">
      <alignment horizontal="center" vertical="center" wrapText="1"/>
    </xf>
    <xf numFmtId="0" fontId="20" fillId="0" borderId="33" xfId="0" applyFont="1" applyBorder="1" applyAlignment="1">
      <alignment horizontal="distributed" vertical="center"/>
    </xf>
    <xf numFmtId="0" fontId="3" fillId="0" borderId="25" xfId="0" applyFont="1" applyBorder="1" applyAlignment="1">
      <alignment horizontal="distributed" vertical="center"/>
    </xf>
    <xf numFmtId="217" fontId="3" fillId="0" borderId="0" xfId="33" applyNumberFormat="1" applyFont="1" applyBorder="1" applyAlignment="1">
      <alignment horizontal="left" vertical="center"/>
      <protection/>
    </xf>
    <xf numFmtId="217" fontId="3" fillId="24" borderId="0" xfId="33" applyNumberFormat="1" applyFont="1" applyFill="1" applyBorder="1" applyAlignment="1">
      <alignment horizontal="left" vertical="center"/>
      <protection/>
    </xf>
    <xf numFmtId="0" fontId="3" fillId="24" borderId="0" xfId="0" applyFont="1" applyFill="1" applyAlignment="1">
      <alignment horizontal="left" vertical="center"/>
    </xf>
    <xf numFmtId="0" fontId="21" fillId="24" borderId="0" xfId="0" applyFont="1" applyFill="1" applyAlignment="1">
      <alignment horizontal="left" vertical="center"/>
    </xf>
    <xf numFmtId="0" fontId="13" fillId="0" borderId="0" xfId="0" applyFont="1" applyAlignment="1">
      <alignment horizontal="left" vertical="center"/>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 fillId="0" borderId="0" xfId="0" applyFont="1" applyAlignment="1">
      <alignment horizontal="center" vertical="center"/>
    </xf>
    <xf numFmtId="0" fontId="5" fillId="0" borderId="0" xfId="0" applyFont="1" applyAlignment="1">
      <alignment horizontal="center" vertical="center"/>
    </xf>
    <xf numFmtId="0" fontId="20" fillId="0" borderId="18"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20" fillId="0" borderId="2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 fillId="0" borderId="0" xfId="0" applyFont="1" applyFill="1" applyAlignment="1">
      <alignment horizontal="center" vertical="center"/>
    </xf>
    <xf numFmtId="0" fontId="20" fillId="0" borderId="33" xfId="0" applyFont="1" applyFill="1" applyBorder="1" applyAlignment="1">
      <alignment horizontal="distributed" vertical="center"/>
    </xf>
    <xf numFmtId="0" fontId="3" fillId="0" borderId="25" xfId="0" applyFont="1" applyFill="1" applyBorder="1" applyAlignment="1">
      <alignment horizontal="distributed" vertical="center"/>
    </xf>
    <xf numFmtId="0" fontId="8" fillId="0" borderId="33" xfId="0" applyFont="1" applyBorder="1" applyAlignment="1">
      <alignment vertical="center" wrapText="1"/>
    </xf>
    <xf numFmtId="0" fontId="3" fillId="0" borderId="14" xfId="0" applyFont="1" applyBorder="1" applyAlignment="1">
      <alignment horizontal="center" vertical="center" wrapText="1"/>
    </xf>
    <xf numFmtId="0" fontId="22" fillId="0" borderId="33" xfId="0" applyFont="1" applyBorder="1" applyAlignment="1">
      <alignment horizontal="left" vertical="center"/>
    </xf>
    <xf numFmtId="0" fontId="20" fillId="0" borderId="27"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Alignment="1">
      <alignment horizontal="left" vertical="center"/>
    </xf>
    <xf numFmtId="0" fontId="20" fillId="0" borderId="32" xfId="0" applyFont="1" applyBorder="1" applyAlignment="1">
      <alignment horizontal="center" vertical="center"/>
    </xf>
    <xf numFmtId="0" fontId="3" fillId="0" borderId="37" xfId="0" applyFont="1" applyBorder="1" applyAlignment="1">
      <alignment vertical="center"/>
    </xf>
    <xf numFmtId="0" fontId="20" fillId="0" borderId="39" xfId="0" applyFont="1" applyBorder="1" applyAlignment="1">
      <alignment horizontal="distributed" vertical="center"/>
    </xf>
    <xf numFmtId="0" fontId="3" fillId="0" borderId="18" xfId="0" applyFont="1" applyBorder="1" applyAlignment="1">
      <alignment horizontal="distributed" vertical="center"/>
    </xf>
    <xf numFmtId="0" fontId="20" fillId="0" borderId="28" xfId="0" applyFont="1" applyBorder="1" applyAlignment="1">
      <alignment horizontal="center" vertical="center"/>
    </xf>
    <xf numFmtId="0" fontId="3" fillId="0" borderId="36" xfId="0" applyFont="1" applyBorder="1" applyAlignment="1">
      <alignment horizontal="center" vertical="center"/>
    </xf>
    <xf numFmtId="0" fontId="20" fillId="0" borderId="21" xfId="0" applyFont="1" applyBorder="1" applyAlignment="1">
      <alignment horizontal="center" vertical="center"/>
    </xf>
    <xf numFmtId="3" fontId="3" fillId="0" borderId="0" xfId="36" applyNumberFormat="1" applyFont="1" applyBorder="1" applyAlignment="1">
      <alignment vertical="center" wrapText="1"/>
      <protection/>
    </xf>
    <xf numFmtId="0" fontId="18" fillId="0" borderId="0" xfId="0" applyFont="1" applyAlignment="1">
      <alignment vertical="center"/>
    </xf>
    <xf numFmtId="0" fontId="20" fillId="0" borderId="39" xfId="0" applyFont="1" applyBorder="1" applyAlignment="1">
      <alignment horizontal="center" vertical="center"/>
    </xf>
    <xf numFmtId="44" fontId="20" fillId="0" borderId="32" xfId="48" applyFont="1" applyBorder="1" applyAlignment="1">
      <alignment horizontal="center" vertical="center" wrapText="1"/>
    </xf>
    <xf numFmtId="44" fontId="3" fillId="0" borderId="37" xfId="48" applyFont="1" applyBorder="1" applyAlignment="1">
      <alignment horizontal="center" vertical="center" wrapText="1"/>
    </xf>
    <xf numFmtId="0" fontId="3" fillId="0" borderId="36" xfId="0" applyFont="1" applyBorder="1" applyAlignment="1">
      <alignment horizontal="center" vertical="center" wrapText="1"/>
    </xf>
    <xf numFmtId="0" fontId="20"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188" fontId="20" fillId="0" borderId="40" xfId="0" applyNumberFormat="1" applyFont="1" applyBorder="1" applyAlignment="1">
      <alignment horizontal="center" vertical="center"/>
    </xf>
    <xf numFmtId="188" fontId="3" fillId="0" borderId="37" xfId="0" applyNumberFormat="1" applyFont="1"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20" fillId="0" borderId="25" xfId="0" applyFont="1" applyBorder="1" applyAlignment="1">
      <alignment horizontal="center" wrapText="1"/>
    </xf>
    <xf numFmtId="0" fontId="3" fillId="0" borderId="13" xfId="0" applyFont="1" applyBorder="1" applyAlignment="1">
      <alignment horizontal="center" wrapText="1"/>
    </xf>
    <xf numFmtId="0" fontId="20" fillId="0" borderId="41" xfId="0" applyFont="1" applyBorder="1" applyAlignment="1">
      <alignment horizontal="distributed" vertical="center"/>
    </xf>
    <xf numFmtId="0" fontId="3" fillId="0" borderId="22" xfId="0" applyFont="1" applyBorder="1" applyAlignment="1">
      <alignment horizontal="distributed" vertical="center"/>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7" fillId="0" borderId="29" xfId="0" applyFont="1" applyFill="1" applyBorder="1" applyAlignment="1">
      <alignment horizontal="center" vertical="center" wrapText="1"/>
    </xf>
    <xf numFmtId="0" fontId="8" fillId="0" borderId="34" xfId="0" applyFont="1" applyFill="1" applyBorder="1" applyAlignment="1">
      <alignment horizontal="center" vertical="center"/>
    </xf>
    <xf numFmtId="188" fontId="27" fillId="0" borderId="40" xfId="0" applyNumberFormat="1" applyFont="1" applyFill="1" applyBorder="1" applyAlignment="1">
      <alignment horizontal="center" vertical="center"/>
    </xf>
    <xf numFmtId="188" fontId="8" fillId="0" borderId="37" xfId="0" applyNumberFormat="1" applyFont="1" applyFill="1" applyBorder="1" applyAlignment="1">
      <alignment horizontal="center" vertical="center"/>
    </xf>
    <xf numFmtId="0" fontId="27" fillId="0" borderId="28" xfId="0" applyFont="1" applyFill="1" applyBorder="1" applyAlignment="1">
      <alignment horizontal="center" vertical="center"/>
    </xf>
    <xf numFmtId="0" fontId="8" fillId="0" borderId="36" xfId="0" applyFont="1" applyFill="1" applyBorder="1" applyAlignment="1">
      <alignment horizontal="center" vertical="center"/>
    </xf>
    <xf numFmtId="0" fontId="27" fillId="0" borderId="41" xfId="0" applyFont="1" applyFill="1" applyBorder="1" applyAlignment="1">
      <alignment horizontal="distributed" vertical="center"/>
    </xf>
    <xf numFmtId="0" fontId="8" fillId="0" borderId="22" xfId="0" applyFont="1" applyFill="1" applyBorder="1" applyAlignment="1">
      <alignment horizontal="distributed" vertical="center"/>
    </xf>
    <xf numFmtId="0" fontId="8" fillId="0" borderId="13" xfId="0" applyFont="1" applyFill="1" applyBorder="1" applyAlignment="1">
      <alignment horizontal="center" vertical="center"/>
    </xf>
    <xf numFmtId="0" fontId="8" fillId="0" borderId="17" xfId="0" applyFont="1" applyFill="1" applyBorder="1" applyAlignment="1">
      <alignment horizontal="center" vertical="center"/>
    </xf>
    <xf numFmtId="188" fontId="27" fillId="0" borderId="40" xfId="0" applyNumberFormat="1" applyFont="1" applyBorder="1" applyAlignment="1">
      <alignment horizontal="center" vertical="center"/>
    </xf>
    <xf numFmtId="188" fontId="8" fillId="0" borderId="37" xfId="0" applyNumberFormat="1" applyFont="1" applyBorder="1" applyAlignment="1">
      <alignment horizontal="center" vertical="center"/>
    </xf>
    <xf numFmtId="0" fontId="27" fillId="0" borderId="25" xfId="0" applyFont="1" applyBorder="1" applyAlignment="1">
      <alignment horizontal="center" wrapText="1"/>
    </xf>
    <xf numFmtId="0" fontId="8" fillId="0" borderId="13" xfId="0" applyFont="1" applyBorder="1" applyAlignment="1">
      <alignment horizontal="center" wrapText="1"/>
    </xf>
    <xf numFmtId="0" fontId="27" fillId="0" borderId="41" xfId="0" applyFont="1" applyBorder="1" applyAlignment="1">
      <alignment horizontal="distributed" vertical="center"/>
    </xf>
    <xf numFmtId="0" fontId="8" fillId="0" borderId="22" xfId="0" applyFont="1" applyBorder="1" applyAlignment="1">
      <alignment horizontal="distributed" vertical="center"/>
    </xf>
    <xf numFmtId="0" fontId="27"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27" fillId="0" borderId="22" xfId="0" applyFont="1" applyBorder="1" applyAlignment="1">
      <alignment horizontal="center" vertical="center" wrapText="1"/>
    </xf>
    <xf numFmtId="0" fontId="8" fillId="0" borderId="23" xfId="0" applyFont="1" applyBorder="1" applyAlignment="1">
      <alignment horizontal="center" vertical="center"/>
    </xf>
    <xf numFmtId="0" fontId="27" fillId="0" borderId="29"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4" xfId="0" applyFont="1" applyBorder="1" applyAlignment="1">
      <alignment horizontal="center" vertical="center"/>
    </xf>
    <xf numFmtId="0" fontId="27" fillId="0" borderId="28" xfId="0" applyFont="1" applyBorder="1" applyAlignment="1">
      <alignment horizontal="center" vertical="center"/>
    </xf>
    <xf numFmtId="0" fontId="8" fillId="0" borderId="36" xfId="0" applyFont="1" applyBorder="1" applyAlignment="1">
      <alignment horizontal="center" vertical="center"/>
    </xf>
    <xf numFmtId="0" fontId="27" fillId="0" borderId="33" xfId="0" applyFont="1" applyBorder="1" applyAlignment="1">
      <alignment horizontal="center" vertical="center"/>
    </xf>
    <xf numFmtId="0" fontId="8" fillId="0" borderId="25" xfId="0" applyFont="1" applyBorder="1" applyAlignment="1">
      <alignment horizontal="center"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6" fillId="0" borderId="11" xfId="0" applyFont="1" applyBorder="1" applyAlignment="1">
      <alignment horizontal="left" vertical="center"/>
    </xf>
    <xf numFmtId="0" fontId="6" fillId="0" borderId="17" xfId="0" applyFont="1" applyBorder="1" applyAlignment="1">
      <alignment horizontal="left"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54" fillId="0" borderId="0" xfId="0" applyFont="1" applyAlignment="1">
      <alignment horizontal="center" vertical="center"/>
    </xf>
    <xf numFmtId="0" fontId="55" fillId="0" borderId="0" xfId="0" applyFont="1" applyAlignment="1">
      <alignment horizontal="center" vertical="center"/>
    </xf>
    <xf numFmtId="0" fontId="28" fillId="0" borderId="33" xfId="0" applyFont="1" applyBorder="1" applyAlignment="1">
      <alignment horizontal="distributed" vertical="center"/>
    </xf>
    <xf numFmtId="0" fontId="6" fillId="0" borderId="25" xfId="0" applyFont="1" applyBorder="1" applyAlignment="1">
      <alignment horizontal="distributed" vertical="center"/>
    </xf>
    <xf numFmtId="49" fontId="14" fillId="0" borderId="0" xfId="0" applyNumberFormat="1" applyFont="1" applyBorder="1" applyAlignment="1">
      <alignment horizontal="left" vertical="center"/>
    </xf>
    <xf numFmtId="49" fontId="14" fillId="0" borderId="13" xfId="0" applyNumberFormat="1" applyFont="1" applyBorder="1" applyAlignment="1">
      <alignment horizontal="left" vertical="center"/>
    </xf>
    <xf numFmtId="49" fontId="14" fillId="0" borderId="11" xfId="0" applyNumberFormat="1" applyFont="1" applyBorder="1" applyAlignment="1">
      <alignment horizontal="left" vertical="center"/>
    </xf>
    <xf numFmtId="49" fontId="14" fillId="0" borderId="17" xfId="0" applyNumberFormat="1" applyFont="1" applyBorder="1" applyAlignment="1">
      <alignment horizontal="left" vertical="center"/>
    </xf>
    <xf numFmtId="0" fontId="31" fillId="0" borderId="0" xfId="0" applyFont="1" applyAlignment="1">
      <alignment horizontal="center" vertical="center" wrapText="1"/>
    </xf>
    <xf numFmtId="0" fontId="31" fillId="0" borderId="0" xfId="0" applyFont="1" applyAlignment="1">
      <alignment horizontal="center" vertical="center"/>
    </xf>
    <xf numFmtId="0" fontId="33" fillId="0" borderId="0" xfId="0" applyFont="1" applyAlignment="1">
      <alignment horizontal="center" vertical="center" wrapText="1"/>
    </xf>
    <xf numFmtId="0" fontId="33" fillId="0" borderId="0" xfId="0" applyFont="1" applyAlignment="1">
      <alignment horizontal="center" vertical="center"/>
    </xf>
  </cellXfs>
  <cellStyles count="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sample" xfId="33"/>
    <cellStyle name="一般 2" xfId="34"/>
    <cellStyle name="一般 3" xfId="35"/>
    <cellStyle name="一般_6-9" xfId="36"/>
    <cellStyle name="一般_二.存款貨幣機構存款餘額xls_bs5" xfId="37"/>
    <cellStyle name="Comma" xfId="38"/>
    <cellStyle name="千分位 2" xfId="39"/>
    <cellStyle name="Comma [0]" xfId="40"/>
    <cellStyle name="Followed Hyperlink" xfId="41"/>
    <cellStyle name="中等" xfId="42"/>
    <cellStyle name="合計" xfId="43"/>
    <cellStyle name="好" xfId="44"/>
    <cellStyle name="年資料" xfId="45"/>
    <cellStyle name="Percent" xfId="46"/>
    <cellStyle name="計算方式" xfId="47"/>
    <cellStyle name="Currency" xfId="48"/>
    <cellStyle name="Currency [0]" xfId="49"/>
    <cellStyle name="貨幣 2" xfId="50"/>
    <cellStyle name="連結的儲存格" xfId="51"/>
    <cellStyle name="備註" xfId="52"/>
    <cellStyle name="Hyperlink" xfId="53"/>
    <cellStyle name="說明文字" xfId="54"/>
    <cellStyle name="輔色1" xfId="55"/>
    <cellStyle name="輔色2" xfId="56"/>
    <cellStyle name="輔色3" xfId="57"/>
    <cellStyle name="輔色4" xfId="58"/>
    <cellStyle name="輔色5" xfId="59"/>
    <cellStyle name="輔色6" xfId="60"/>
    <cellStyle name="標題" xfId="61"/>
    <cellStyle name="標題 1" xfId="62"/>
    <cellStyle name="標題 2" xfId="63"/>
    <cellStyle name="標題 3" xfId="64"/>
    <cellStyle name="標題 4" xfId="65"/>
    <cellStyle name="輸入" xfId="66"/>
    <cellStyle name="輸出" xfId="67"/>
    <cellStyle name="檢查儲存格" xfId="68"/>
    <cellStyle name="壞" xfId="69"/>
    <cellStyle name="警告文字"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5.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5999900102615356"/>
  </sheetPr>
  <dimension ref="A1:O37"/>
  <sheetViews>
    <sheetView showGridLines="0" tabSelected="1" zoomScale="120" zoomScaleNormal="120" workbookViewId="0" topLeftCell="A1">
      <selection activeCell="A1" sqref="A1"/>
    </sheetView>
  </sheetViews>
  <sheetFormatPr defaultColWidth="9.00390625" defaultRowHeight="16.5"/>
  <cols>
    <col min="1" max="1" width="19.625" style="46" customWidth="1"/>
    <col min="2" max="3" width="8.125" style="46" customWidth="1"/>
    <col min="4" max="4" width="10.125" style="46" customWidth="1"/>
    <col min="5" max="5" width="10.625" style="46" customWidth="1"/>
    <col min="6" max="7" width="9.625" style="46" customWidth="1"/>
    <col min="8" max="8" width="9.375" style="46" customWidth="1"/>
    <col min="9" max="9" width="8.625" style="46" customWidth="1"/>
    <col min="10" max="10" width="8.125" style="46" customWidth="1"/>
    <col min="11" max="11" width="8.625" style="46" customWidth="1"/>
    <col min="12" max="12" width="12.625" style="46" customWidth="1"/>
    <col min="13" max="13" width="8.125" style="46" customWidth="1"/>
    <col min="14" max="14" width="11.875" style="46" customWidth="1"/>
    <col min="15" max="15" width="8.625" style="46" customWidth="1"/>
    <col min="16" max="16384" width="9.00390625" style="46" customWidth="1"/>
  </cols>
  <sheetData>
    <row r="1" spans="1:15" s="5" customFormat="1" ht="18" customHeight="1">
      <c r="A1" s="88" t="s">
        <v>625</v>
      </c>
      <c r="O1" s="26" t="s">
        <v>626</v>
      </c>
    </row>
    <row r="2" spans="1:15" s="7" customFormat="1" ht="24.75" customHeight="1">
      <c r="A2" s="391" t="s">
        <v>857</v>
      </c>
      <c r="B2" s="392"/>
      <c r="C2" s="392"/>
      <c r="D2" s="392"/>
      <c r="E2" s="392"/>
      <c r="F2" s="392"/>
      <c r="G2" s="392"/>
      <c r="H2" s="392" t="s">
        <v>858</v>
      </c>
      <c r="I2" s="392"/>
      <c r="J2" s="392"/>
      <c r="K2" s="392"/>
      <c r="L2" s="392"/>
      <c r="M2" s="392"/>
      <c r="N2" s="392"/>
      <c r="O2" s="392"/>
    </row>
    <row r="3" spans="1:15" s="27" customFormat="1" ht="15" customHeight="1" thickBot="1">
      <c r="A3" s="28"/>
      <c r="B3" s="29"/>
      <c r="C3" s="29"/>
      <c r="D3" s="30"/>
      <c r="E3" s="30"/>
      <c r="F3" s="29"/>
      <c r="G3" s="89" t="s">
        <v>833</v>
      </c>
      <c r="H3" s="29"/>
      <c r="I3" s="29"/>
      <c r="J3" s="29"/>
      <c r="K3" s="29"/>
      <c r="L3" s="29"/>
      <c r="M3" s="29"/>
      <c r="O3" s="35" t="s">
        <v>614</v>
      </c>
    </row>
    <row r="4" spans="1:15" s="16" customFormat="1" ht="27" customHeight="1">
      <c r="A4" s="84" t="s">
        <v>834</v>
      </c>
      <c r="B4" s="85" t="s">
        <v>835</v>
      </c>
      <c r="C4" s="86" t="s">
        <v>836</v>
      </c>
      <c r="D4" s="86" t="s">
        <v>837</v>
      </c>
      <c r="E4" s="86" t="s">
        <v>838</v>
      </c>
      <c r="F4" s="86" t="s">
        <v>839</v>
      </c>
      <c r="G4" s="86" t="s">
        <v>840</v>
      </c>
      <c r="H4" s="85" t="s">
        <v>841</v>
      </c>
      <c r="I4" s="86" t="s">
        <v>842</v>
      </c>
      <c r="J4" s="86" t="s">
        <v>843</v>
      </c>
      <c r="K4" s="86" t="s">
        <v>844</v>
      </c>
      <c r="L4" s="86" t="s">
        <v>845</v>
      </c>
      <c r="M4" s="86" t="s">
        <v>846</v>
      </c>
      <c r="N4" s="86" t="s">
        <v>847</v>
      </c>
      <c r="O4" s="87" t="s">
        <v>848</v>
      </c>
    </row>
    <row r="5" spans="1:15" s="16" customFormat="1" ht="42.75" customHeight="1" thickBot="1">
      <c r="A5" s="24" t="s">
        <v>349</v>
      </c>
      <c r="B5" s="4" t="s">
        <v>350</v>
      </c>
      <c r="C5" s="19" t="s">
        <v>351</v>
      </c>
      <c r="D5" s="19" t="s">
        <v>352</v>
      </c>
      <c r="E5" s="19" t="s">
        <v>353</v>
      </c>
      <c r="F5" s="19" t="s">
        <v>354</v>
      </c>
      <c r="G5" s="19" t="s">
        <v>355</v>
      </c>
      <c r="H5" s="4" t="s">
        <v>356</v>
      </c>
      <c r="I5" s="19" t="s">
        <v>357</v>
      </c>
      <c r="J5" s="19" t="s">
        <v>358</v>
      </c>
      <c r="K5" s="19" t="s">
        <v>359</v>
      </c>
      <c r="L5" s="19" t="s">
        <v>360</v>
      </c>
      <c r="M5" s="19" t="s">
        <v>361</v>
      </c>
      <c r="N5" s="19" t="s">
        <v>362</v>
      </c>
      <c r="O5" s="20" t="s">
        <v>363</v>
      </c>
    </row>
    <row r="6" spans="1:15" s="5" customFormat="1" ht="17.25" customHeight="1">
      <c r="A6" s="83" t="s">
        <v>849</v>
      </c>
      <c r="B6" s="71">
        <f>SUM(C6:O6)</f>
        <v>356</v>
      </c>
      <c r="C6" s="6">
        <v>234</v>
      </c>
      <c r="D6" s="6">
        <v>2</v>
      </c>
      <c r="E6" s="6">
        <v>3</v>
      </c>
      <c r="F6" s="6">
        <v>11</v>
      </c>
      <c r="G6" s="6">
        <v>74</v>
      </c>
      <c r="H6" s="6">
        <v>1</v>
      </c>
      <c r="I6" s="6">
        <v>6</v>
      </c>
      <c r="J6" s="6" t="s">
        <v>364</v>
      </c>
      <c r="K6" s="6">
        <v>9</v>
      </c>
      <c r="L6" s="6">
        <v>16</v>
      </c>
      <c r="M6" s="6" t="s">
        <v>364</v>
      </c>
      <c r="N6" s="6" t="s">
        <v>364</v>
      </c>
      <c r="O6" s="6" t="s">
        <v>364</v>
      </c>
    </row>
    <row r="7" spans="1:15" s="5" customFormat="1" ht="17.25" customHeight="1">
      <c r="A7" s="83" t="s">
        <v>850</v>
      </c>
      <c r="B7" s="71">
        <f>SUM(C7:O7)</f>
        <v>361</v>
      </c>
      <c r="C7" s="6">
        <v>239</v>
      </c>
      <c r="D7" s="6">
        <v>2</v>
      </c>
      <c r="E7" s="6">
        <v>2</v>
      </c>
      <c r="F7" s="6">
        <v>11</v>
      </c>
      <c r="G7" s="6">
        <v>74</v>
      </c>
      <c r="H7" s="6">
        <v>1</v>
      </c>
      <c r="I7" s="6">
        <v>6</v>
      </c>
      <c r="J7" s="6" t="s">
        <v>364</v>
      </c>
      <c r="K7" s="6">
        <v>9</v>
      </c>
      <c r="L7" s="6">
        <v>17</v>
      </c>
      <c r="M7" s="6" t="s">
        <v>364</v>
      </c>
      <c r="N7" s="6" t="s">
        <v>364</v>
      </c>
      <c r="O7" s="6" t="s">
        <v>364</v>
      </c>
    </row>
    <row r="8" spans="1:15" s="5" customFormat="1" ht="17.25" customHeight="1">
      <c r="A8" s="83" t="s">
        <v>851</v>
      </c>
      <c r="B8" s="71">
        <f>SUM(C8:O8)</f>
        <v>358</v>
      </c>
      <c r="C8" s="6">
        <v>236</v>
      </c>
      <c r="D8" s="6">
        <v>2</v>
      </c>
      <c r="E8" s="6">
        <v>2</v>
      </c>
      <c r="F8" s="6">
        <v>11</v>
      </c>
      <c r="G8" s="6">
        <v>74</v>
      </c>
      <c r="H8" s="6">
        <v>1</v>
      </c>
      <c r="I8" s="6">
        <v>6</v>
      </c>
      <c r="J8" s="6" t="s">
        <v>364</v>
      </c>
      <c r="K8" s="6">
        <v>9</v>
      </c>
      <c r="L8" s="6">
        <v>17</v>
      </c>
      <c r="M8" s="6" t="s">
        <v>364</v>
      </c>
      <c r="N8" s="6" t="s">
        <v>364</v>
      </c>
      <c r="O8" s="6" t="s">
        <v>364</v>
      </c>
    </row>
    <row r="9" spans="1:15" s="5" customFormat="1" ht="17.25" customHeight="1">
      <c r="A9" s="83" t="s">
        <v>852</v>
      </c>
      <c r="B9" s="71">
        <f>SUM(C9:O9)</f>
        <v>357</v>
      </c>
      <c r="C9" s="6">
        <v>238</v>
      </c>
      <c r="D9" s="6">
        <v>2</v>
      </c>
      <c r="E9" s="6">
        <v>2</v>
      </c>
      <c r="F9" s="6">
        <v>11</v>
      </c>
      <c r="G9" s="6">
        <v>72</v>
      </c>
      <c r="H9" s="6">
        <v>1</v>
      </c>
      <c r="I9" s="6">
        <v>5</v>
      </c>
      <c r="J9" s="6" t="s">
        <v>364</v>
      </c>
      <c r="K9" s="6">
        <v>9</v>
      </c>
      <c r="L9" s="6">
        <v>17</v>
      </c>
      <c r="M9" s="6" t="s">
        <v>364</v>
      </c>
      <c r="N9" s="6" t="s">
        <v>364</v>
      </c>
      <c r="O9" s="6" t="s">
        <v>364</v>
      </c>
    </row>
    <row r="10" spans="1:15" s="5" customFormat="1" ht="17.25" customHeight="1">
      <c r="A10" s="83" t="s">
        <v>853</v>
      </c>
      <c r="B10" s="71">
        <v>366</v>
      </c>
      <c r="C10" s="6">
        <v>246</v>
      </c>
      <c r="D10" s="6">
        <v>3</v>
      </c>
      <c r="E10" s="6">
        <v>1</v>
      </c>
      <c r="F10" s="6">
        <v>11</v>
      </c>
      <c r="G10" s="6">
        <v>73</v>
      </c>
      <c r="H10" s="6">
        <v>1</v>
      </c>
      <c r="I10" s="6">
        <v>5</v>
      </c>
      <c r="J10" s="6" t="s">
        <v>364</v>
      </c>
      <c r="K10" s="6">
        <v>9</v>
      </c>
      <c r="L10" s="6">
        <v>17</v>
      </c>
      <c r="M10" s="6" t="s">
        <v>364</v>
      </c>
      <c r="N10" s="6" t="s">
        <v>364</v>
      </c>
      <c r="O10" s="6" t="s">
        <v>364</v>
      </c>
    </row>
    <row r="11" spans="1:15" s="5" customFormat="1" ht="17.25" customHeight="1">
      <c r="A11" s="83" t="s">
        <v>854</v>
      </c>
      <c r="B11" s="71">
        <v>369</v>
      </c>
      <c r="C11" s="6">
        <v>245</v>
      </c>
      <c r="D11" s="6">
        <v>7</v>
      </c>
      <c r="E11" s="6" t="s">
        <v>364</v>
      </c>
      <c r="F11" s="6">
        <v>11</v>
      </c>
      <c r="G11" s="6">
        <v>74</v>
      </c>
      <c r="H11" s="6">
        <v>1</v>
      </c>
      <c r="I11" s="6">
        <v>5</v>
      </c>
      <c r="J11" s="6" t="s">
        <v>364</v>
      </c>
      <c r="K11" s="6">
        <v>9</v>
      </c>
      <c r="L11" s="6">
        <v>17</v>
      </c>
      <c r="M11" s="6" t="s">
        <v>364</v>
      </c>
      <c r="N11" s="6" t="s">
        <v>364</v>
      </c>
      <c r="O11" s="6" t="s">
        <v>364</v>
      </c>
    </row>
    <row r="12" spans="1:15" s="5" customFormat="1" ht="17.25" customHeight="1">
      <c r="A12" s="83" t="s">
        <v>855</v>
      </c>
      <c r="B12" s="71">
        <v>371</v>
      </c>
      <c r="C12" s="6">
        <v>249</v>
      </c>
      <c r="D12" s="6">
        <v>6</v>
      </c>
      <c r="E12" s="6" t="s">
        <v>364</v>
      </c>
      <c r="F12" s="6">
        <v>11</v>
      </c>
      <c r="G12" s="6">
        <v>74</v>
      </c>
      <c r="H12" s="6">
        <v>1</v>
      </c>
      <c r="I12" s="6">
        <v>5</v>
      </c>
      <c r="J12" s="6" t="s">
        <v>364</v>
      </c>
      <c r="K12" s="6">
        <v>9</v>
      </c>
      <c r="L12" s="6">
        <v>16</v>
      </c>
      <c r="M12" s="6" t="s">
        <v>364</v>
      </c>
      <c r="N12" s="6" t="s">
        <v>364</v>
      </c>
      <c r="O12" s="6" t="s">
        <v>364</v>
      </c>
    </row>
    <row r="13" spans="1:15" s="5" customFormat="1" ht="17.25" customHeight="1">
      <c r="A13" s="83" t="s">
        <v>856</v>
      </c>
      <c r="B13" s="71">
        <v>377</v>
      </c>
      <c r="C13" s="6">
        <v>257</v>
      </c>
      <c r="D13" s="6">
        <v>4</v>
      </c>
      <c r="E13" s="6" t="s">
        <v>364</v>
      </c>
      <c r="F13" s="6">
        <v>11</v>
      </c>
      <c r="G13" s="6">
        <v>74</v>
      </c>
      <c r="H13" s="6">
        <v>1</v>
      </c>
      <c r="I13" s="6">
        <v>5</v>
      </c>
      <c r="J13" s="6" t="s">
        <v>364</v>
      </c>
      <c r="K13" s="6">
        <v>9</v>
      </c>
      <c r="L13" s="6">
        <v>16</v>
      </c>
      <c r="M13" s="6" t="s">
        <v>364</v>
      </c>
      <c r="N13" s="6" t="s">
        <v>364</v>
      </c>
      <c r="O13" s="6" t="s">
        <v>364</v>
      </c>
    </row>
    <row r="14" spans="1:15" s="5" customFormat="1" ht="17.25" customHeight="1">
      <c r="A14" s="83" t="s">
        <v>365</v>
      </c>
      <c r="B14" s="71">
        <v>376</v>
      </c>
      <c r="C14" s="6">
        <v>256</v>
      </c>
      <c r="D14" s="6">
        <v>4</v>
      </c>
      <c r="E14" s="6" t="s">
        <v>913</v>
      </c>
      <c r="F14" s="6">
        <v>11</v>
      </c>
      <c r="G14" s="6">
        <v>74</v>
      </c>
      <c r="H14" s="6">
        <v>1</v>
      </c>
      <c r="I14" s="6">
        <v>5</v>
      </c>
      <c r="J14" s="6" t="s">
        <v>913</v>
      </c>
      <c r="K14" s="6">
        <v>9</v>
      </c>
      <c r="L14" s="6">
        <v>16</v>
      </c>
      <c r="M14" s="6" t="s">
        <v>913</v>
      </c>
      <c r="N14" s="6" t="s">
        <v>913</v>
      </c>
      <c r="O14" s="6" t="s">
        <v>913</v>
      </c>
    </row>
    <row r="15" spans="1:15" s="5" customFormat="1" ht="17.25" customHeight="1">
      <c r="A15" s="83" t="s">
        <v>366</v>
      </c>
      <c r="B15" s="71">
        <f>SUM(C15:O15)</f>
        <v>381</v>
      </c>
      <c r="C15" s="6">
        <f>SUM(C16:C28)</f>
        <v>263</v>
      </c>
      <c r="D15" s="6">
        <f>SUM(D16:D28)</f>
        <v>2</v>
      </c>
      <c r="E15" s="6" t="s">
        <v>364</v>
      </c>
      <c r="F15" s="6">
        <f>SUM(F16:F28)</f>
        <v>11</v>
      </c>
      <c r="G15" s="6">
        <f>SUM(G16:G28)</f>
        <v>74</v>
      </c>
      <c r="H15" s="6">
        <f>SUM(H16:H28)</f>
        <v>1</v>
      </c>
      <c r="I15" s="6">
        <f>SUM(I16:I28)</f>
        <v>5</v>
      </c>
      <c r="J15" s="6" t="s">
        <v>364</v>
      </c>
      <c r="K15" s="6">
        <f>SUM(K16:K28)</f>
        <v>9</v>
      </c>
      <c r="L15" s="6">
        <f>SUM(L16:L28)</f>
        <v>16</v>
      </c>
      <c r="M15" s="6" t="s">
        <v>364</v>
      </c>
      <c r="N15" s="6" t="s">
        <v>364</v>
      </c>
      <c r="O15" s="6" t="s">
        <v>364</v>
      </c>
    </row>
    <row r="16" spans="1:15" s="5" customFormat="1" ht="17.25" customHeight="1">
      <c r="A16" s="333" t="s">
        <v>900</v>
      </c>
      <c r="B16" s="71">
        <f>SUM(C16:O16)</f>
        <v>118</v>
      </c>
      <c r="C16" s="6">
        <v>82</v>
      </c>
      <c r="D16" s="6">
        <v>1</v>
      </c>
      <c r="E16" s="6" t="s">
        <v>364</v>
      </c>
      <c r="F16" s="6">
        <v>8</v>
      </c>
      <c r="G16" s="6">
        <v>7</v>
      </c>
      <c r="H16" s="6" t="s">
        <v>364</v>
      </c>
      <c r="I16" s="6">
        <v>5</v>
      </c>
      <c r="J16" s="6" t="s">
        <v>364</v>
      </c>
      <c r="K16" s="6">
        <v>4</v>
      </c>
      <c r="L16" s="6">
        <v>11</v>
      </c>
      <c r="M16" s="6" t="s">
        <v>364</v>
      </c>
      <c r="N16" s="6" t="s">
        <v>364</v>
      </c>
      <c r="O16" s="6" t="s">
        <v>364</v>
      </c>
    </row>
    <row r="17" spans="1:15" s="5" customFormat="1" ht="17.25" customHeight="1">
      <c r="A17" s="333" t="s">
        <v>901</v>
      </c>
      <c r="B17" s="71">
        <f aca="true" t="shared" si="0" ref="B17:B28">SUM(C17:O17)</f>
        <v>78</v>
      </c>
      <c r="C17" s="6">
        <v>68</v>
      </c>
      <c r="D17" s="6" t="s">
        <v>367</v>
      </c>
      <c r="E17" s="6" t="s">
        <v>367</v>
      </c>
      <c r="F17" s="6" t="s">
        <v>367</v>
      </c>
      <c r="G17" s="6">
        <v>3</v>
      </c>
      <c r="H17" s="6" t="s">
        <v>367</v>
      </c>
      <c r="I17" s="6" t="s">
        <v>367</v>
      </c>
      <c r="J17" s="6" t="s">
        <v>367</v>
      </c>
      <c r="K17" s="6">
        <v>3</v>
      </c>
      <c r="L17" s="6">
        <v>4</v>
      </c>
      <c r="M17" s="6" t="s">
        <v>367</v>
      </c>
      <c r="N17" s="6" t="s">
        <v>367</v>
      </c>
      <c r="O17" s="6" t="s">
        <v>367</v>
      </c>
    </row>
    <row r="18" spans="1:15" s="5" customFormat="1" ht="17.25" customHeight="1">
      <c r="A18" s="333" t="s">
        <v>902</v>
      </c>
      <c r="B18" s="71">
        <f t="shared" si="0"/>
        <v>18</v>
      </c>
      <c r="C18" s="6">
        <v>11</v>
      </c>
      <c r="D18" s="6" t="s">
        <v>367</v>
      </c>
      <c r="E18" s="6" t="s">
        <v>367</v>
      </c>
      <c r="F18" s="6" t="s">
        <v>367</v>
      </c>
      <c r="G18" s="6">
        <v>5</v>
      </c>
      <c r="H18" s="6" t="s">
        <v>367</v>
      </c>
      <c r="I18" s="6" t="s">
        <v>367</v>
      </c>
      <c r="J18" s="6" t="s">
        <v>367</v>
      </c>
      <c r="K18" s="6">
        <v>1</v>
      </c>
      <c r="L18" s="6">
        <v>1</v>
      </c>
      <c r="M18" s="6" t="s">
        <v>367</v>
      </c>
      <c r="N18" s="6" t="s">
        <v>367</v>
      </c>
      <c r="O18" s="6" t="s">
        <v>367</v>
      </c>
    </row>
    <row r="19" spans="1:15" s="5" customFormat="1" ht="17.25" customHeight="1">
      <c r="A19" s="333" t="s">
        <v>903</v>
      </c>
      <c r="B19" s="71">
        <f t="shared" si="0"/>
        <v>24</v>
      </c>
      <c r="C19" s="6">
        <v>15</v>
      </c>
      <c r="D19" s="6">
        <v>1</v>
      </c>
      <c r="E19" s="6" t="s">
        <v>367</v>
      </c>
      <c r="F19" s="6">
        <v>1</v>
      </c>
      <c r="G19" s="6">
        <v>7</v>
      </c>
      <c r="H19" s="6" t="s">
        <v>367</v>
      </c>
      <c r="I19" s="6" t="s">
        <v>367</v>
      </c>
      <c r="J19" s="6" t="s">
        <v>367</v>
      </c>
      <c r="K19" s="6" t="s">
        <v>367</v>
      </c>
      <c r="L19" s="6" t="s">
        <v>367</v>
      </c>
      <c r="M19" s="6" t="s">
        <v>367</v>
      </c>
      <c r="N19" s="6" t="s">
        <v>367</v>
      </c>
      <c r="O19" s="6" t="s">
        <v>367</v>
      </c>
    </row>
    <row r="20" spans="1:15" s="5" customFormat="1" ht="17.25" customHeight="1">
      <c r="A20" s="333" t="s">
        <v>904</v>
      </c>
      <c r="B20" s="71">
        <f t="shared" si="0"/>
        <v>16</v>
      </c>
      <c r="C20" s="6">
        <v>11</v>
      </c>
      <c r="D20" s="6" t="s">
        <v>367</v>
      </c>
      <c r="E20" s="6" t="s">
        <v>367</v>
      </c>
      <c r="F20" s="6" t="s">
        <v>367</v>
      </c>
      <c r="G20" s="6">
        <v>5</v>
      </c>
      <c r="H20" s="6" t="s">
        <v>367</v>
      </c>
      <c r="I20" s="6" t="s">
        <v>367</v>
      </c>
      <c r="J20" s="6" t="s">
        <v>367</v>
      </c>
      <c r="K20" s="6" t="s">
        <v>367</v>
      </c>
      <c r="L20" s="6" t="s">
        <v>367</v>
      </c>
      <c r="M20" s="6" t="s">
        <v>367</v>
      </c>
      <c r="N20" s="6" t="s">
        <v>367</v>
      </c>
      <c r="O20" s="6" t="s">
        <v>367</v>
      </c>
    </row>
    <row r="21" spans="1:15" s="5" customFormat="1" ht="17.25" customHeight="1">
      <c r="A21" s="333" t="s">
        <v>905</v>
      </c>
      <c r="B21" s="71">
        <f t="shared" si="0"/>
        <v>14</v>
      </c>
      <c r="C21" s="6">
        <v>5</v>
      </c>
      <c r="D21" s="6" t="s">
        <v>367</v>
      </c>
      <c r="E21" s="6" t="s">
        <v>367</v>
      </c>
      <c r="F21" s="6" t="s">
        <v>367</v>
      </c>
      <c r="G21" s="6">
        <v>9</v>
      </c>
      <c r="H21" s="6" t="s">
        <v>367</v>
      </c>
      <c r="I21" s="6" t="s">
        <v>367</v>
      </c>
      <c r="J21" s="6" t="s">
        <v>367</v>
      </c>
      <c r="K21" s="6" t="s">
        <v>367</v>
      </c>
      <c r="L21" s="6" t="s">
        <v>367</v>
      </c>
      <c r="M21" s="6" t="s">
        <v>367</v>
      </c>
      <c r="N21" s="6" t="s">
        <v>367</v>
      </c>
      <c r="O21" s="6" t="s">
        <v>367</v>
      </c>
    </row>
    <row r="22" spans="1:15" s="5" customFormat="1" ht="17.25" customHeight="1">
      <c r="A22" s="333" t="s">
        <v>906</v>
      </c>
      <c r="B22" s="71">
        <f t="shared" si="0"/>
        <v>33</v>
      </c>
      <c r="C22" s="6">
        <v>20</v>
      </c>
      <c r="D22" s="6" t="s">
        <v>367</v>
      </c>
      <c r="E22" s="6" t="s">
        <v>367</v>
      </c>
      <c r="F22" s="6">
        <v>2</v>
      </c>
      <c r="G22" s="6">
        <v>10</v>
      </c>
      <c r="H22" s="6" t="s">
        <v>367</v>
      </c>
      <c r="I22" s="6" t="s">
        <v>367</v>
      </c>
      <c r="J22" s="6" t="s">
        <v>367</v>
      </c>
      <c r="K22" s="6">
        <v>1</v>
      </c>
      <c r="L22" s="6" t="s">
        <v>367</v>
      </c>
      <c r="M22" s="6" t="s">
        <v>367</v>
      </c>
      <c r="N22" s="6" t="s">
        <v>367</v>
      </c>
      <c r="O22" s="6" t="s">
        <v>367</v>
      </c>
    </row>
    <row r="23" spans="1:15" s="5" customFormat="1" ht="17.25" customHeight="1">
      <c r="A23" s="333" t="s">
        <v>907</v>
      </c>
      <c r="B23" s="71">
        <f t="shared" si="0"/>
        <v>19</v>
      </c>
      <c r="C23" s="6">
        <v>11</v>
      </c>
      <c r="D23" s="6" t="s">
        <v>367</v>
      </c>
      <c r="E23" s="6" t="s">
        <v>367</v>
      </c>
      <c r="F23" s="6" t="s">
        <v>367</v>
      </c>
      <c r="G23" s="6">
        <v>7</v>
      </c>
      <c r="H23" s="6">
        <v>1</v>
      </c>
      <c r="I23" s="6" t="s">
        <v>367</v>
      </c>
      <c r="J23" s="6" t="s">
        <v>367</v>
      </c>
      <c r="K23" s="6" t="s">
        <v>367</v>
      </c>
      <c r="L23" s="6" t="s">
        <v>367</v>
      </c>
      <c r="M23" s="6" t="s">
        <v>367</v>
      </c>
      <c r="N23" s="6" t="s">
        <v>367</v>
      </c>
      <c r="O23" s="6" t="s">
        <v>367</v>
      </c>
    </row>
    <row r="24" spans="1:15" s="5" customFormat="1" ht="17.25" customHeight="1">
      <c r="A24" s="333" t="s">
        <v>908</v>
      </c>
      <c r="B24" s="71">
        <f t="shared" si="0"/>
        <v>34</v>
      </c>
      <c r="C24" s="6">
        <v>24</v>
      </c>
      <c r="D24" s="6" t="s">
        <v>367</v>
      </c>
      <c r="E24" s="6" t="s">
        <v>367</v>
      </c>
      <c r="F24" s="6" t="s">
        <v>367</v>
      </c>
      <c r="G24" s="6">
        <v>10</v>
      </c>
      <c r="H24" s="6" t="s">
        <v>367</v>
      </c>
      <c r="I24" s="6" t="s">
        <v>367</v>
      </c>
      <c r="J24" s="6" t="s">
        <v>367</v>
      </c>
      <c r="K24" s="6" t="s">
        <v>367</v>
      </c>
      <c r="L24" s="6" t="s">
        <v>367</v>
      </c>
      <c r="M24" s="6" t="s">
        <v>367</v>
      </c>
      <c r="N24" s="6" t="s">
        <v>367</v>
      </c>
      <c r="O24" s="6" t="s">
        <v>367</v>
      </c>
    </row>
    <row r="25" spans="1:15" s="5" customFormat="1" ht="17.25" customHeight="1">
      <c r="A25" s="333" t="s">
        <v>909</v>
      </c>
      <c r="B25" s="71">
        <f t="shared" si="0"/>
        <v>16</v>
      </c>
      <c r="C25" s="6">
        <v>11</v>
      </c>
      <c r="D25" s="6" t="s">
        <v>367</v>
      </c>
      <c r="E25" s="6" t="s">
        <v>367</v>
      </c>
      <c r="F25" s="6" t="s">
        <v>367</v>
      </c>
      <c r="G25" s="6">
        <v>5</v>
      </c>
      <c r="H25" s="6" t="s">
        <v>367</v>
      </c>
      <c r="I25" s="6" t="s">
        <v>367</v>
      </c>
      <c r="J25" s="6" t="s">
        <v>367</v>
      </c>
      <c r="K25" s="6" t="s">
        <v>367</v>
      </c>
      <c r="L25" s="6" t="s">
        <v>367</v>
      </c>
      <c r="M25" s="6" t="s">
        <v>367</v>
      </c>
      <c r="N25" s="6" t="s">
        <v>367</v>
      </c>
      <c r="O25" s="6" t="s">
        <v>367</v>
      </c>
    </row>
    <row r="26" spans="1:15" s="5" customFormat="1" ht="17.25" customHeight="1">
      <c r="A26" s="333" t="s">
        <v>910</v>
      </c>
      <c r="B26" s="71">
        <f t="shared" si="0"/>
        <v>6</v>
      </c>
      <c r="C26" s="6">
        <v>2</v>
      </c>
      <c r="D26" s="6" t="s">
        <v>367</v>
      </c>
      <c r="E26" s="6" t="s">
        <v>367</v>
      </c>
      <c r="F26" s="6" t="s">
        <v>367</v>
      </c>
      <c r="G26" s="6">
        <v>4</v>
      </c>
      <c r="H26" s="6" t="s">
        <v>367</v>
      </c>
      <c r="I26" s="6" t="s">
        <v>367</v>
      </c>
      <c r="J26" s="6" t="s">
        <v>367</v>
      </c>
      <c r="K26" s="6" t="s">
        <v>367</v>
      </c>
      <c r="L26" s="6" t="s">
        <v>367</v>
      </c>
      <c r="M26" s="6" t="s">
        <v>367</v>
      </c>
      <c r="N26" s="6" t="s">
        <v>367</v>
      </c>
      <c r="O26" s="6" t="s">
        <v>367</v>
      </c>
    </row>
    <row r="27" spans="1:15" s="5" customFormat="1" ht="17.25" customHeight="1">
      <c r="A27" s="333" t="s">
        <v>911</v>
      </c>
      <c r="B27" s="71">
        <f t="shared" si="0"/>
        <v>3</v>
      </c>
      <c r="C27" s="6">
        <v>3</v>
      </c>
      <c r="D27" s="6" t="s">
        <v>367</v>
      </c>
      <c r="E27" s="6" t="s">
        <v>367</v>
      </c>
      <c r="F27" s="6" t="s">
        <v>367</v>
      </c>
      <c r="G27" s="6" t="s">
        <v>367</v>
      </c>
      <c r="H27" s="6" t="s">
        <v>367</v>
      </c>
      <c r="I27" s="6" t="s">
        <v>367</v>
      </c>
      <c r="J27" s="6" t="s">
        <v>367</v>
      </c>
      <c r="K27" s="6" t="s">
        <v>367</v>
      </c>
      <c r="L27" s="6" t="s">
        <v>367</v>
      </c>
      <c r="M27" s="6" t="s">
        <v>367</v>
      </c>
      <c r="N27" s="6" t="s">
        <v>367</v>
      </c>
      <c r="O27" s="6" t="s">
        <v>367</v>
      </c>
    </row>
    <row r="28" spans="1:15" s="11" customFormat="1" ht="17.25" customHeight="1" thickBot="1">
      <c r="A28" s="334" t="s">
        <v>912</v>
      </c>
      <c r="B28" s="81">
        <f t="shared" si="0"/>
        <v>2</v>
      </c>
      <c r="C28" s="14" t="s">
        <v>367</v>
      </c>
      <c r="D28" s="14" t="s">
        <v>367</v>
      </c>
      <c r="E28" s="14" t="s">
        <v>367</v>
      </c>
      <c r="F28" s="14" t="s">
        <v>367</v>
      </c>
      <c r="G28" s="14">
        <v>2</v>
      </c>
      <c r="H28" s="14" t="s">
        <v>367</v>
      </c>
      <c r="I28" s="14" t="s">
        <v>367</v>
      </c>
      <c r="J28" s="14" t="s">
        <v>367</v>
      </c>
      <c r="K28" s="14" t="s">
        <v>367</v>
      </c>
      <c r="L28" s="14" t="s">
        <v>367</v>
      </c>
      <c r="M28" s="14" t="s">
        <v>367</v>
      </c>
      <c r="N28" s="14" t="s">
        <v>367</v>
      </c>
      <c r="O28" s="14" t="s">
        <v>367</v>
      </c>
    </row>
    <row r="29" spans="1:15" s="324" customFormat="1" ht="13.5" customHeight="1">
      <c r="A29" s="321" t="s">
        <v>368</v>
      </c>
      <c r="B29" s="322"/>
      <c r="C29" s="322"/>
      <c r="D29" s="322"/>
      <c r="E29" s="322"/>
      <c r="F29" s="322"/>
      <c r="G29" s="322"/>
      <c r="H29" s="323" t="s">
        <v>369</v>
      </c>
      <c r="I29" s="322"/>
      <c r="K29" s="322"/>
      <c r="L29" s="322"/>
      <c r="M29" s="322"/>
      <c r="N29" s="322"/>
      <c r="O29" s="322"/>
    </row>
    <row r="30" spans="1:15" s="327" customFormat="1" ht="13.5" customHeight="1">
      <c r="A30" s="325" t="s">
        <v>370</v>
      </c>
      <c r="B30" s="322"/>
      <c r="C30" s="322"/>
      <c r="D30" s="322"/>
      <c r="E30" s="322"/>
      <c r="F30" s="322"/>
      <c r="G30" s="322"/>
      <c r="H30" s="326" t="s">
        <v>371</v>
      </c>
      <c r="I30" s="322"/>
      <c r="K30" s="322"/>
      <c r="L30" s="322"/>
      <c r="M30" s="322"/>
      <c r="N30" s="322"/>
      <c r="O30" s="322"/>
    </row>
    <row r="31" spans="1:15" s="327" customFormat="1" ht="13.5" customHeight="1">
      <c r="A31" s="328" t="s">
        <v>372</v>
      </c>
      <c r="B31" s="328"/>
      <c r="C31" s="322"/>
      <c r="D31" s="322"/>
      <c r="E31" s="322"/>
      <c r="F31" s="322"/>
      <c r="G31" s="322"/>
      <c r="H31" s="329" t="s">
        <v>373</v>
      </c>
      <c r="I31" s="322"/>
      <c r="K31" s="322"/>
      <c r="L31" s="322"/>
      <c r="M31" s="322"/>
      <c r="N31" s="322"/>
      <c r="O31" s="322"/>
    </row>
    <row r="32" spans="1:15" s="327" customFormat="1" ht="13.5" customHeight="1">
      <c r="A32" s="328" t="s">
        <v>374</v>
      </c>
      <c r="B32" s="330"/>
      <c r="C32" s="322"/>
      <c r="D32" s="322"/>
      <c r="E32" s="322"/>
      <c r="F32" s="322"/>
      <c r="G32" s="322"/>
      <c r="H32" s="329" t="s">
        <v>375</v>
      </c>
      <c r="I32" s="322"/>
      <c r="K32" s="322"/>
      <c r="L32" s="322"/>
      <c r="M32" s="322"/>
      <c r="N32" s="322"/>
      <c r="O32" s="322"/>
    </row>
    <row r="33" spans="1:15" s="327" customFormat="1" ht="13.5" customHeight="1">
      <c r="A33" s="328" t="s">
        <v>376</v>
      </c>
      <c r="B33" s="330"/>
      <c r="C33" s="322"/>
      <c r="D33" s="322"/>
      <c r="E33" s="322"/>
      <c r="F33" s="322"/>
      <c r="G33" s="322"/>
      <c r="H33" s="329" t="s">
        <v>377</v>
      </c>
      <c r="I33" s="322"/>
      <c r="K33" s="322"/>
      <c r="L33" s="322"/>
      <c r="M33" s="322"/>
      <c r="N33" s="322"/>
      <c r="O33" s="322"/>
    </row>
    <row r="34" spans="1:15" s="327" customFormat="1" ht="13.5" customHeight="1">
      <c r="A34" s="328" t="s">
        <v>378</v>
      </c>
      <c r="B34" s="330"/>
      <c r="C34" s="322"/>
      <c r="D34" s="322"/>
      <c r="E34" s="322"/>
      <c r="F34" s="322"/>
      <c r="G34" s="322"/>
      <c r="H34" s="329" t="s">
        <v>379</v>
      </c>
      <c r="I34" s="322"/>
      <c r="K34" s="322"/>
      <c r="L34" s="322"/>
      <c r="M34" s="322"/>
      <c r="N34" s="322"/>
      <c r="O34" s="322"/>
    </row>
    <row r="35" spans="1:15" s="327" customFormat="1" ht="13.5" customHeight="1">
      <c r="A35" s="328" t="s">
        <v>380</v>
      </c>
      <c r="B35" s="330"/>
      <c r="C35" s="322"/>
      <c r="D35" s="322"/>
      <c r="E35" s="322"/>
      <c r="F35" s="322"/>
      <c r="G35" s="322"/>
      <c r="H35" s="326" t="s">
        <v>942</v>
      </c>
      <c r="I35" s="322"/>
      <c r="K35" s="322"/>
      <c r="L35" s="322"/>
      <c r="M35" s="322"/>
      <c r="N35" s="322"/>
      <c r="O35" s="322"/>
    </row>
    <row r="36" spans="1:15" s="327" customFormat="1" ht="13.5" customHeight="1">
      <c r="A36" s="321" t="s">
        <v>381</v>
      </c>
      <c r="B36" s="322"/>
      <c r="C36" s="322"/>
      <c r="D36" s="322"/>
      <c r="E36" s="322"/>
      <c r="F36" s="322"/>
      <c r="G36" s="322"/>
      <c r="H36" s="329" t="s">
        <v>382</v>
      </c>
      <c r="I36" s="322"/>
      <c r="K36" s="322"/>
      <c r="L36" s="322"/>
      <c r="M36" s="322"/>
      <c r="N36" s="322"/>
      <c r="O36" s="322"/>
    </row>
    <row r="37" s="327" customFormat="1" ht="13.5" customHeight="1">
      <c r="H37" s="326" t="s">
        <v>943</v>
      </c>
    </row>
  </sheetData>
  <sheetProtection/>
  <mergeCells count="2">
    <mergeCell ref="A2:G2"/>
    <mergeCell ref="H2:O2"/>
  </mergeCells>
  <printOptions horizontalCentered="1"/>
  <pageMargins left="1.141732283464567" right="1.141732283464567" top="1.5748031496062993" bottom="1.5748031496062993" header="0.5118110236220472" footer="0.9055118110236221"/>
  <pageSetup firstPageNumber="186"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0.xml><?xml version="1.0" encoding="utf-8"?>
<worksheet xmlns="http://schemas.openxmlformats.org/spreadsheetml/2006/main" xmlns:r="http://schemas.openxmlformats.org/officeDocument/2006/relationships">
  <sheetPr>
    <tabColor theme="5" tint="0.5999900102615356"/>
  </sheetPr>
  <dimension ref="A1:M21"/>
  <sheetViews>
    <sheetView showGridLines="0" zoomScale="120" zoomScaleNormal="120" workbookViewId="0" topLeftCell="A1">
      <selection activeCell="A1" sqref="A1"/>
    </sheetView>
  </sheetViews>
  <sheetFormatPr defaultColWidth="9.00390625" defaultRowHeight="16.5"/>
  <cols>
    <col min="1" max="1" width="12.625" style="46" customWidth="1"/>
    <col min="2" max="2" width="11.625" style="46" customWidth="1"/>
    <col min="3" max="3" width="11.125" style="46" customWidth="1"/>
    <col min="4" max="5" width="14.125" style="46" customWidth="1"/>
    <col min="6" max="7" width="11.125" style="46" customWidth="1"/>
    <col min="8" max="8" width="17.125" style="46" customWidth="1"/>
    <col min="9" max="9" width="18.125" style="46" customWidth="1"/>
    <col min="10" max="10" width="16.625" style="46" customWidth="1"/>
    <col min="11" max="11" width="11.625" style="46" customWidth="1"/>
    <col min="12" max="16384" width="9.00390625" style="46" customWidth="1"/>
  </cols>
  <sheetData>
    <row r="1" spans="1:11" s="5" customFormat="1" ht="18" customHeight="1">
      <c r="A1" s="88" t="s">
        <v>625</v>
      </c>
      <c r="B1" s="11"/>
      <c r="C1" s="11"/>
      <c r="D1" s="11"/>
      <c r="E1" s="11"/>
      <c r="F1" s="11"/>
      <c r="G1" s="11"/>
      <c r="H1" s="11"/>
      <c r="K1" s="26" t="s">
        <v>626</v>
      </c>
    </row>
    <row r="2" spans="1:13" s="7" customFormat="1" ht="24.75" customHeight="1">
      <c r="A2" s="391" t="s">
        <v>815</v>
      </c>
      <c r="B2" s="392"/>
      <c r="C2" s="392"/>
      <c r="D2" s="392"/>
      <c r="E2" s="392"/>
      <c r="F2" s="392"/>
      <c r="G2" s="392" t="s">
        <v>816</v>
      </c>
      <c r="H2" s="392"/>
      <c r="I2" s="392"/>
      <c r="J2" s="392"/>
      <c r="K2" s="392"/>
      <c r="L2" s="22"/>
      <c r="M2" s="22"/>
    </row>
    <row r="3" spans="1:11" s="5" customFormat="1" ht="15" customHeight="1" thickBot="1">
      <c r="A3" s="3"/>
      <c r="B3" s="6"/>
      <c r="C3" s="6"/>
      <c r="D3" s="6"/>
      <c r="E3" s="6"/>
      <c r="F3" s="144" t="s">
        <v>754</v>
      </c>
      <c r="H3" s="6"/>
      <c r="I3" s="6"/>
      <c r="J3" s="6"/>
      <c r="K3" s="26" t="s">
        <v>615</v>
      </c>
    </row>
    <row r="4" spans="1:11" s="5" customFormat="1" ht="31.5" customHeight="1">
      <c r="A4" s="396" t="s">
        <v>814</v>
      </c>
      <c r="B4" s="414" t="s">
        <v>716</v>
      </c>
      <c r="C4" s="416" t="s">
        <v>794</v>
      </c>
      <c r="D4" s="417"/>
      <c r="E4" s="417"/>
      <c r="F4" s="417"/>
      <c r="G4" s="166"/>
      <c r="H4" s="40"/>
      <c r="I4" s="394" t="s">
        <v>795</v>
      </c>
      <c r="J4" s="394"/>
      <c r="K4" s="41"/>
    </row>
    <row r="5" spans="1:11" s="5" customFormat="1" ht="31.5" customHeight="1">
      <c r="A5" s="397"/>
      <c r="B5" s="415"/>
      <c r="C5" s="163" t="s">
        <v>796</v>
      </c>
      <c r="D5" s="161" t="s">
        <v>797</v>
      </c>
      <c r="E5" s="161" t="s">
        <v>798</v>
      </c>
      <c r="F5" s="90" t="s">
        <v>799</v>
      </c>
      <c r="G5" s="110" t="s">
        <v>800</v>
      </c>
      <c r="H5" s="164" t="s">
        <v>801</v>
      </c>
      <c r="I5" s="165" t="s">
        <v>802</v>
      </c>
      <c r="J5" s="165" t="s">
        <v>803</v>
      </c>
      <c r="K5" s="163" t="s">
        <v>804</v>
      </c>
    </row>
    <row r="6" spans="1:11" s="16" customFormat="1" ht="31.5" customHeight="1" thickBot="1">
      <c r="A6" s="398"/>
      <c r="B6" s="4" t="s">
        <v>750</v>
      </c>
      <c r="C6" s="19" t="s">
        <v>805</v>
      </c>
      <c r="D6" s="4" t="s">
        <v>806</v>
      </c>
      <c r="E6" s="4" t="s">
        <v>807</v>
      </c>
      <c r="F6" s="19" t="s">
        <v>808</v>
      </c>
      <c r="G6" s="4" t="s">
        <v>809</v>
      </c>
      <c r="H6" s="4" t="s">
        <v>810</v>
      </c>
      <c r="I6" s="19" t="s">
        <v>811</v>
      </c>
      <c r="J6" s="19" t="s">
        <v>812</v>
      </c>
      <c r="K6" s="19" t="s">
        <v>813</v>
      </c>
    </row>
    <row r="7" spans="1:11" s="2" customFormat="1" ht="42" customHeight="1">
      <c r="A7" s="51" t="s">
        <v>617</v>
      </c>
      <c r="B7" s="74">
        <v>160658188</v>
      </c>
      <c r="C7" s="74">
        <v>138550890</v>
      </c>
      <c r="D7" s="6">
        <v>15105348</v>
      </c>
      <c r="E7" s="6">
        <v>12569844</v>
      </c>
      <c r="F7" s="6">
        <v>1950080</v>
      </c>
      <c r="G7" s="6">
        <v>43091411</v>
      </c>
      <c r="H7" s="6">
        <v>2505374</v>
      </c>
      <c r="I7" s="6">
        <v>3152782</v>
      </c>
      <c r="J7" s="6">
        <v>22553</v>
      </c>
      <c r="K7" s="126">
        <v>60153498</v>
      </c>
    </row>
    <row r="8" spans="1:11" s="2" customFormat="1" ht="42" customHeight="1">
      <c r="A8" s="51" t="s">
        <v>548</v>
      </c>
      <c r="B8" s="313">
        <v>187989578</v>
      </c>
      <c r="C8" s="300">
        <f aca="true" t="shared" si="0" ref="C8:C13">SUM(D8:K8)</f>
        <v>162072181</v>
      </c>
      <c r="D8" s="126">
        <v>16305647</v>
      </c>
      <c r="E8" s="126">
        <v>15772489</v>
      </c>
      <c r="F8" s="126">
        <v>2427799</v>
      </c>
      <c r="G8" s="126">
        <v>51511113</v>
      </c>
      <c r="H8" s="126">
        <v>2267602</v>
      </c>
      <c r="I8" s="126">
        <v>3715224</v>
      </c>
      <c r="J8" s="126">
        <v>27950</v>
      </c>
      <c r="K8" s="126">
        <v>70044357</v>
      </c>
    </row>
    <row r="9" spans="1:11" s="2" customFormat="1" ht="42" customHeight="1">
      <c r="A9" s="51" t="s">
        <v>549</v>
      </c>
      <c r="B9" s="300">
        <v>196615509</v>
      </c>
      <c r="C9" s="300">
        <f t="shared" si="0"/>
        <v>170601071</v>
      </c>
      <c r="D9" s="126">
        <v>22802392</v>
      </c>
      <c r="E9" s="126">
        <v>18514488</v>
      </c>
      <c r="F9" s="126">
        <v>2014183</v>
      </c>
      <c r="G9" s="126">
        <v>57044790</v>
      </c>
      <c r="H9" s="126">
        <v>2815448</v>
      </c>
      <c r="I9" s="126">
        <v>2733970</v>
      </c>
      <c r="J9" s="126">
        <v>21317</v>
      </c>
      <c r="K9" s="126">
        <v>64654483</v>
      </c>
    </row>
    <row r="10" spans="1:11" s="42" customFormat="1" ht="42" customHeight="1">
      <c r="A10" s="51" t="s">
        <v>550</v>
      </c>
      <c r="B10" s="300">
        <v>196878560</v>
      </c>
      <c r="C10" s="300">
        <f t="shared" si="0"/>
        <v>171097185</v>
      </c>
      <c r="D10" s="126">
        <v>25032036</v>
      </c>
      <c r="E10" s="126">
        <v>21632641</v>
      </c>
      <c r="F10" s="126">
        <v>2057517</v>
      </c>
      <c r="G10" s="126">
        <v>50170162</v>
      </c>
      <c r="H10" s="126">
        <v>2932979</v>
      </c>
      <c r="I10" s="126">
        <v>3782829</v>
      </c>
      <c r="J10" s="126">
        <v>10673</v>
      </c>
      <c r="K10" s="126">
        <v>65478348</v>
      </c>
    </row>
    <row r="11" spans="1:11" s="42" customFormat="1" ht="42" customHeight="1">
      <c r="A11" s="51" t="s">
        <v>551</v>
      </c>
      <c r="B11" s="300">
        <v>148537220</v>
      </c>
      <c r="C11" s="300">
        <f t="shared" si="0"/>
        <v>122933094</v>
      </c>
      <c r="D11" s="126">
        <v>27780441</v>
      </c>
      <c r="E11" s="126">
        <v>22647946</v>
      </c>
      <c r="F11" s="126">
        <v>1914128</v>
      </c>
      <c r="G11" s="126">
        <v>50075352</v>
      </c>
      <c r="H11" s="126">
        <v>3272057</v>
      </c>
      <c r="I11" s="126">
        <v>5425663</v>
      </c>
      <c r="J11" s="126">
        <v>31744</v>
      </c>
      <c r="K11" s="126">
        <v>11785763</v>
      </c>
    </row>
    <row r="12" spans="1:11" s="42" customFormat="1" ht="42" customHeight="1">
      <c r="A12" s="51" t="s">
        <v>552</v>
      </c>
      <c r="B12" s="314">
        <v>137957330</v>
      </c>
      <c r="C12" s="300">
        <f t="shared" si="0"/>
        <v>112418183</v>
      </c>
      <c r="D12" s="126">
        <v>31444541</v>
      </c>
      <c r="E12" s="126">
        <v>24727493</v>
      </c>
      <c r="F12" s="126">
        <v>1559869</v>
      </c>
      <c r="G12" s="126">
        <v>38972456</v>
      </c>
      <c r="H12" s="126">
        <v>2868495</v>
      </c>
      <c r="I12" s="126">
        <v>3510386</v>
      </c>
      <c r="J12" s="126">
        <v>24846</v>
      </c>
      <c r="K12" s="126">
        <v>9310097</v>
      </c>
    </row>
    <row r="13" spans="1:11" s="42" customFormat="1" ht="42" customHeight="1">
      <c r="A13" s="51" t="s">
        <v>553</v>
      </c>
      <c r="B13" s="315">
        <v>136814023</v>
      </c>
      <c r="C13" s="300">
        <f t="shared" si="0"/>
        <v>112046843</v>
      </c>
      <c r="D13" s="126">
        <v>30026923</v>
      </c>
      <c r="E13" s="126">
        <v>19475632</v>
      </c>
      <c r="F13" s="126">
        <v>1346281</v>
      </c>
      <c r="G13" s="126">
        <v>43573858</v>
      </c>
      <c r="H13" s="126">
        <v>1491594</v>
      </c>
      <c r="I13" s="126">
        <v>5097095</v>
      </c>
      <c r="J13" s="126">
        <v>9492</v>
      </c>
      <c r="K13" s="126">
        <v>11025968</v>
      </c>
    </row>
    <row r="14" spans="1:11" s="42" customFormat="1" ht="42" customHeight="1">
      <c r="A14" s="51" t="s">
        <v>791</v>
      </c>
      <c r="B14" s="315">
        <v>142814023</v>
      </c>
      <c r="C14" s="300">
        <v>112522629</v>
      </c>
      <c r="D14" s="126">
        <v>23635180</v>
      </c>
      <c r="E14" s="126">
        <v>20128792</v>
      </c>
      <c r="F14" s="126">
        <v>1354629</v>
      </c>
      <c r="G14" s="126">
        <v>48976504</v>
      </c>
      <c r="H14" s="126">
        <v>955259</v>
      </c>
      <c r="I14" s="126">
        <v>4708557</v>
      </c>
      <c r="J14" s="126">
        <v>8404</v>
      </c>
      <c r="K14" s="126">
        <v>12755304</v>
      </c>
    </row>
    <row r="15" spans="1:11" s="42" customFormat="1" ht="42" customHeight="1">
      <c r="A15" s="51" t="s">
        <v>566</v>
      </c>
      <c r="B15" s="315">
        <v>168541934</v>
      </c>
      <c r="C15" s="300">
        <v>138270112</v>
      </c>
      <c r="D15" s="126">
        <v>32764296</v>
      </c>
      <c r="E15" s="126">
        <v>31410985</v>
      </c>
      <c r="F15" s="126">
        <v>1503042</v>
      </c>
      <c r="G15" s="126">
        <v>55947005</v>
      </c>
      <c r="H15" s="126">
        <v>1014314</v>
      </c>
      <c r="I15" s="126">
        <v>3798412</v>
      </c>
      <c r="J15" s="126">
        <v>12851</v>
      </c>
      <c r="K15" s="126">
        <v>11819207</v>
      </c>
    </row>
    <row r="16" spans="1:11" s="61" customFormat="1" ht="42" customHeight="1" thickBot="1">
      <c r="A16" s="65" t="s">
        <v>555</v>
      </c>
      <c r="B16" s="316">
        <v>173227919</v>
      </c>
      <c r="C16" s="304">
        <v>142564466</v>
      </c>
      <c r="D16" s="303">
        <v>38594303</v>
      </c>
      <c r="E16" s="303">
        <v>31559261</v>
      </c>
      <c r="F16" s="303">
        <v>1516795</v>
      </c>
      <c r="G16" s="303">
        <v>52673552</v>
      </c>
      <c r="H16" s="303">
        <v>993375</v>
      </c>
      <c r="I16" s="303">
        <v>2981853</v>
      </c>
      <c r="J16" s="303">
        <v>10787</v>
      </c>
      <c r="K16" s="303">
        <v>14234540</v>
      </c>
    </row>
    <row r="17" spans="1:12" s="15" customFormat="1" ht="13.5" customHeight="1">
      <c r="A17" s="217" t="s">
        <v>936</v>
      </c>
      <c r="G17" s="354" t="s">
        <v>568</v>
      </c>
      <c r="L17" s="340"/>
    </row>
    <row r="18" spans="1:12" s="15" customFormat="1" ht="13.5" customHeight="1">
      <c r="A18" s="217" t="s">
        <v>938</v>
      </c>
      <c r="G18" s="121" t="s">
        <v>562</v>
      </c>
      <c r="L18" s="340"/>
    </row>
    <row r="19" spans="1:11" s="15" customFormat="1" ht="13.5" customHeight="1">
      <c r="A19" s="217" t="s">
        <v>939</v>
      </c>
      <c r="G19" s="412" t="s">
        <v>563</v>
      </c>
      <c r="H19" s="413"/>
      <c r="I19" s="413"/>
      <c r="J19" s="413"/>
      <c r="K19" s="413"/>
    </row>
    <row r="20" spans="7:11" s="15" customFormat="1" ht="13.5" customHeight="1">
      <c r="G20" s="412" t="s">
        <v>564</v>
      </c>
      <c r="H20" s="413"/>
      <c r="I20" s="413"/>
      <c r="J20" s="413"/>
      <c r="K20" s="413"/>
    </row>
    <row r="21" spans="7:11" s="15" customFormat="1" ht="13.5" customHeight="1">
      <c r="G21" s="412" t="s">
        <v>565</v>
      </c>
      <c r="H21" s="413"/>
      <c r="I21" s="413"/>
      <c r="J21" s="413"/>
      <c r="K21" s="413"/>
    </row>
  </sheetData>
  <sheetProtection/>
  <mergeCells count="9">
    <mergeCell ref="G20:K20"/>
    <mergeCell ref="G21:K21"/>
    <mergeCell ref="G19:K19"/>
    <mergeCell ref="A2:F2"/>
    <mergeCell ref="G2:K2"/>
    <mergeCell ref="B4:B5"/>
    <mergeCell ref="I4:J4"/>
    <mergeCell ref="A4:A6"/>
    <mergeCell ref="C4:F4"/>
  </mergeCells>
  <printOptions horizontalCentered="1"/>
  <pageMargins left="1.1811023622047245" right="1.1811023622047245" top="1.5748031496062993" bottom="1.5748031496062993" header="0.5118110236220472" footer="0.9055118110236221"/>
  <pageSetup firstPageNumber="204"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1.xml><?xml version="1.0" encoding="utf-8"?>
<worksheet xmlns="http://schemas.openxmlformats.org/spreadsheetml/2006/main" xmlns:r="http://schemas.openxmlformats.org/officeDocument/2006/relationships">
  <sheetPr>
    <tabColor theme="5" tint="0.5999900102615356"/>
  </sheetPr>
  <dimension ref="A1:O21"/>
  <sheetViews>
    <sheetView showGridLines="0" zoomScale="120" zoomScaleNormal="120" workbookViewId="0" topLeftCell="A1">
      <selection activeCell="A1" sqref="A1"/>
    </sheetView>
  </sheetViews>
  <sheetFormatPr defaultColWidth="9.00390625" defaultRowHeight="16.5"/>
  <cols>
    <col min="1" max="1" width="13.625" style="46" customWidth="1"/>
    <col min="2" max="6" width="12.125" style="46" customWidth="1"/>
    <col min="7" max="8" width="10.625" style="46" customWidth="1"/>
    <col min="9" max="9" width="11.625" style="46" customWidth="1"/>
    <col min="10" max="11" width="10.625" style="46" customWidth="1"/>
    <col min="12" max="12" width="9.625" style="46" customWidth="1"/>
    <col min="13" max="13" width="10.625" style="46" customWidth="1"/>
    <col min="14" max="16384" width="9.00390625" style="46" customWidth="1"/>
  </cols>
  <sheetData>
    <row r="1" spans="1:13" s="5" customFormat="1" ht="18" customHeight="1">
      <c r="A1" s="88" t="s">
        <v>625</v>
      </c>
      <c r="M1" s="26" t="s">
        <v>626</v>
      </c>
    </row>
    <row r="2" spans="1:15" s="7" customFormat="1" ht="24.75" customHeight="1">
      <c r="A2" s="391" t="s">
        <v>831</v>
      </c>
      <c r="B2" s="392"/>
      <c r="C2" s="392"/>
      <c r="D2" s="392"/>
      <c r="E2" s="392"/>
      <c r="F2" s="392"/>
      <c r="G2" s="392" t="s">
        <v>832</v>
      </c>
      <c r="H2" s="392"/>
      <c r="I2" s="392"/>
      <c r="J2" s="392"/>
      <c r="K2" s="392"/>
      <c r="L2" s="392"/>
      <c r="M2" s="392"/>
      <c r="N2" s="22"/>
      <c r="O2" s="22"/>
    </row>
    <row r="3" spans="1:13" s="5" customFormat="1" ht="15" customHeight="1" thickBot="1">
      <c r="A3" s="3"/>
      <c r="B3" s="1"/>
      <c r="C3" s="1"/>
      <c r="D3" s="1"/>
      <c r="E3" s="1"/>
      <c r="F3" s="144" t="s">
        <v>754</v>
      </c>
      <c r="H3" s="1"/>
      <c r="I3" s="1"/>
      <c r="J3" s="1"/>
      <c r="K3" s="1"/>
      <c r="M3" s="26" t="s">
        <v>615</v>
      </c>
    </row>
    <row r="4" spans="1:13" s="5" customFormat="1" ht="31.5" customHeight="1">
      <c r="A4" s="396" t="s">
        <v>814</v>
      </c>
      <c r="B4" s="420" t="s">
        <v>817</v>
      </c>
      <c r="C4" s="394"/>
      <c r="D4" s="394"/>
      <c r="E4" s="394"/>
      <c r="F4" s="394"/>
      <c r="G4" s="40"/>
      <c r="H4" s="40"/>
      <c r="I4" s="25" t="s">
        <v>818</v>
      </c>
      <c r="J4" s="40"/>
      <c r="K4" s="40"/>
      <c r="L4" s="41"/>
      <c r="M4" s="418" t="s">
        <v>819</v>
      </c>
    </row>
    <row r="5" spans="1:13" s="5" customFormat="1" ht="31.5" customHeight="1">
      <c r="A5" s="397"/>
      <c r="B5" s="164" t="s">
        <v>796</v>
      </c>
      <c r="C5" s="163" t="s">
        <v>895</v>
      </c>
      <c r="D5" s="161" t="s">
        <v>820</v>
      </c>
      <c r="E5" s="163" t="s">
        <v>821</v>
      </c>
      <c r="F5" s="90" t="s">
        <v>822</v>
      </c>
      <c r="G5" s="164" t="s">
        <v>823</v>
      </c>
      <c r="H5" s="163" t="s">
        <v>824</v>
      </c>
      <c r="I5" s="164" t="s">
        <v>825</v>
      </c>
      <c r="J5" s="163" t="s">
        <v>826</v>
      </c>
      <c r="K5" s="163" t="s">
        <v>827</v>
      </c>
      <c r="L5" s="165" t="s">
        <v>828</v>
      </c>
      <c r="M5" s="419"/>
    </row>
    <row r="6" spans="1:13" s="16" customFormat="1" ht="31.5" customHeight="1" thickBot="1">
      <c r="A6" s="398"/>
      <c r="B6" s="4" t="s">
        <v>805</v>
      </c>
      <c r="C6" s="19" t="s">
        <v>896</v>
      </c>
      <c r="D6" s="4" t="s">
        <v>829</v>
      </c>
      <c r="E6" s="19" t="s">
        <v>677</v>
      </c>
      <c r="F6" s="19" t="s">
        <v>678</v>
      </c>
      <c r="G6" s="4" t="s">
        <v>29</v>
      </c>
      <c r="H6" s="19" t="s">
        <v>28</v>
      </c>
      <c r="I6" s="4" t="s">
        <v>25</v>
      </c>
      <c r="J6" s="19" t="s">
        <v>26</v>
      </c>
      <c r="K6" s="19" t="s">
        <v>27</v>
      </c>
      <c r="L6" s="19" t="s">
        <v>830</v>
      </c>
      <c r="M6" s="20" t="s">
        <v>679</v>
      </c>
    </row>
    <row r="7" spans="1:13" s="2" customFormat="1" ht="42" customHeight="1">
      <c r="A7" s="51" t="s">
        <v>617</v>
      </c>
      <c r="B7" s="287">
        <v>21445121</v>
      </c>
      <c r="C7" s="126">
        <v>3870448</v>
      </c>
      <c r="D7" s="6">
        <v>6330933</v>
      </c>
      <c r="E7" s="6">
        <v>4692942</v>
      </c>
      <c r="F7" s="126">
        <v>4416101</v>
      </c>
      <c r="G7" s="6">
        <v>1358575</v>
      </c>
      <c r="H7" s="126">
        <v>494348</v>
      </c>
      <c r="I7" s="6">
        <v>280960</v>
      </c>
      <c r="J7" s="6">
        <v>814</v>
      </c>
      <c r="K7" s="6" t="s">
        <v>627</v>
      </c>
      <c r="L7" s="6" t="s">
        <v>627</v>
      </c>
      <c r="M7" s="6">
        <v>662177</v>
      </c>
    </row>
    <row r="8" spans="1:13" s="2" customFormat="1" ht="42" customHeight="1">
      <c r="A8" s="51" t="s">
        <v>548</v>
      </c>
      <c r="B8" s="301">
        <f aca="true" t="shared" si="0" ref="B8:B13">SUM(C8:K8)</f>
        <v>25191974</v>
      </c>
      <c r="C8" s="126">
        <v>3995847</v>
      </c>
      <c r="D8" s="126">
        <v>9286458</v>
      </c>
      <c r="E8" s="126">
        <v>4935230</v>
      </c>
      <c r="F8" s="126">
        <v>4656294</v>
      </c>
      <c r="G8" s="126">
        <v>1501770</v>
      </c>
      <c r="H8" s="126">
        <v>538461</v>
      </c>
      <c r="I8" s="126">
        <v>277123</v>
      </c>
      <c r="J8" s="126">
        <v>791</v>
      </c>
      <c r="K8" s="6" t="s">
        <v>367</v>
      </c>
      <c r="L8" s="6" t="s">
        <v>367</v>
      </c>
      <c r="M8" s="126">
        <v>725423</v>
      </c>
    </row>
    <row r="9" spans="1:13" s="2" customFormat="1" ht="42" customHeight="1">
      <c r="A9" s="51" t="s">
        <v>549</v>
      </c>
      <c r="B9" s="301">
        <f t="shared" si="0"/>
        <v>25324235</v>
      </c>
      <c r="C9" s="126">
        <v>4084209</v>
      </c>
      <c r="D9" s="126">
        <v>8845326</v>
      </c>
      <c r="E9" s="126">
        <v>5029758</v>
      </c>
      <c r="F9" s="126">
        <v>4896873</v>
      </c>
      <c r="G9" s="126">
        <v>1526625</v>
      </c>
      <c r="H9" s="126">
        <v>598954</v>
      </c>
      <c r="I9" s="126">
        <v>294912</v>
      </c>
      <c r="J9" s="126">
        <v>551</v>
      </c>
      <c r="K9" s="126">
        <v>47027</v>
      </c>
      <c r="L9" s="6" t="s">
        <v>367</v>
      </c>
      <c r="M9" s="126">
        <v>690203</v>
      </c>
    </row>
    <row r="10" spans="1:13" s="42" customFormat="1" ht="42" customHeight="1">
      <c r="A10" s="51" t="s">
        <v>550</v>
      </c>
      <c r="B10" s="301">
        <f t="shared" si="0"/>
        <v>24910134</v>
      </c>
      <c r="C10" s="126">
        <v>4042396</v>
      </c>
      <c r="D10" s="126">
        <v>7930559</v>
      </c>
      <c r="E10" s="126">
        <v>5300960</v>
      </c>
      <c r="F10" s="126">
        <v>4999048</v>
      </c>
      <c r="G10" s="126">
        <v>1617370</v>
      </c>
      <c r="H10" s="126">
        <v>642273</v>
      </c>
      <c r="I10" s="126">
        <v>327976</v>
      </c>
      <c r="J10" s="126">
        <v>482</v>
      </c>
      <c r="K10" s="126">
        <v>49070</v>
      </c>
      <c r="L10" s="6" t="s">
        <v>367</v>
      </c>
      <c r="M10" s="126">
        <v>871241</v>
      </c>
    </row>
    <row r="11" spans="1:13" s="42" customFormat="1" ht="42" customHeight="1">
      <c r="A11" s="51" t="s">
        <v>551</v>
      </c>
      <c r="B11" s="301">
        <f t="shared" si="0"/>
        <v>24848484</v>
      </c>
      <c r="C11" s="126">
        <v>4527370</v>
      </c>
      <c r="D11" s="126">
        <v>7249770</v>
      </c>
      <c r="E11" s="126">
        <v>5662339</v>
      </c>
      <c r="F11" s="126">
        <v>5099088</v>
      </c>
      <c r="G11" s="126">
        <v>1403337</v>
      </c>
      <c r="H11" s="126">
        <v>591084</v>
      </c>
      <c r="I11" s="126">
        <v>282139</v>
      </c>
      <c r="J11" s="126">
        <v>167</v>
      </c>
      <c r="K11" s="126">
        <v>33190</v>
      </c>
      <c r="L11" s="6" t="s">
        <v>367</v>
      </c>
      <c r="M11" s="126">
        <v>755642</v>
      </c>
    </row>
    <row r="12" spans="1:13" s="42" customFormat="1" ht="42" customHeight="1">
      <c r="A12" s="51" t="s">
        <v>552</v>
      </c>
      <c r="B12" s="126">
        <f t="shared" si="0"/>
        <v>24323437</v>
      </c>
      <c r="C12" s="126">
        <v>4584977</v>
      </c>
      <c r="D12" s="126">
        <v>6609222</v>
      </c>
      <c r="E12" s="126">
        <v>5794449</v>
      </c>
      <c r="F12" s="126">
        <v>5142590</v>
      </c>
      <c r="G12" s="126">
        <v>1302587</v>
      </c>
      <c r="H12" s="126">
        <v>578910</v>
      </c>
      <c r="I12" s="126">
        <v>282083</v>
      </c>
      <c r="J12" s="126">
        <v>190</v>
      </c>
      <c r="K12" s="126">
        <v>28429</v>
      </c>
      <c r="L12" s="6" t="s">
        <v>367</v>
      </c>
      <c r="M12" s="317">
        <v>1215710</v>
      </c>
    </row>
    <row r="13" spans="1:13" s="42" customFormat="1" ht="42" customHeight="1">
      <c r="A13" s="51" t="s">
        <v>553</v>
      </c>
      <c r="B13" s="299">
        <f t="shared" si="0"/>
        <v>23538130</v>
      </c>
      <c r="C13" s="126">
        <v>4604040</v>
      </c>
      <c r="D13" s="126">
        <v>5606484</v>
      </c>
      <c r="E13" s="126">
        <v>5975695</v>
      </c>
      <c r="F13" s="126">
        <v>5125259</v>
      </c>
      <c r="G13" s="126">
        <v>1388445</v>
      </c>
      <c r="H13" s="126">
        <v>533252</v>
      </c>
      <c r="I13" s="126">
        <v>270074</v>
      </c>
      <c r="J13" s="126">
        <v>104</v>
      </c>
      <c r="K13" s="126">
        <v>34777</v>
      </c>
      <c r="L13" s="6" t="s">
        <v>367</v>
      </c>
      <c r="M13" s="317">
        <v>757012</v>
      </c>
    </row>
    <row r="14" spans="1:13" s="42" customFormat="1" ht="42" customHeight="1">
      <c r="A14" s="51" t="s">
        <v>791</v>
      </c>
      <c r="B14" s="299">
        <v>29410929</v>
      </c>
      <c r="C14" s="126">
        <v>5233904</v>
      </c>
      <c r="D14" s="126">
        <v>10232834</v>
      </c>
      <c r="E14" s="126">
        <v>6147920</v>
      </c>
      <c r="F14" s="126">
        <v>5253100</v>
      </c>
      <c r="G14" s="126">
        <v>1644747</v>
      </c>
      <c r="H14" s="126">
        <v>611110</v>
      </c>
      <c r="I14" s="126">
        <v>246781</v>
      </c>
      <c r="J14" s="126">
        <v>34</v>
      </c>
      <c r="K14" s="126">
        <v>40499</v>
      </c>
      <c r="L14" s="6" t="s">
        <v>367</v>
      </c>
      <c r="M14" s="317">
        <v>880465</v>
      </c>
    </row>
    <row r="15" spans="1:13" s="42" customFormat="1" ht="42" customHeight="1">
      <c r="A15" s="51" t="s">
        <v>566</v>
      </c>
      <c r="B15" s="299">
        <v>29556483</v>
      </c>
      <c r="C15" s="126">
        <v>5355791</v>
      </c>
      <c r="D15" s="126">
        <v>9943980</v>
      </c>
      <c r="E15" s="126">
        <v>6211200</v>
      </c>
      <c r="F15" s="126">
        <v>5409898</v>
      </c>
      <c r="G15" s="126">
        <v>1651992</v>
      </c>
      <c r="H15" s="126">
        <v>693371</v>
      </c>
      <c r="I15" s="126">
        <v>247364</v>
      </c>
      <c r="J15" s="126">
        <v>114</v>
      </c>
      <c r="K15" s="126">
        <v>42773</v>
      </c>
      <c r="L15" s="6" t="s">
        <v>913</v>
      </c>
      <c r="M15" s="317">
        <v>715339</v>
      </c>
    </row>
    <row r="16" spans="1:13" s="61" customFormat="1" ht="42" customHeight="1" thickBot="1">
      <c r="A16" s="65" t="s">
        <v>555</v>
      </c>
      <c r="B16" s="305">
        <v>30461197</v>
      </c>
      <c r="C16" s="303">
        <v>5355769</v>
      </c>
      <c r="D16" s="303">
        <v>10617967</v>
      </c>
      <c r="E16" s="303">
        <v>6372592</v>
      </c>
      <c r="F16" s="303">
        <v>5545855</v>
      </c>
      <c r="G16" s="303">
        <v>1543780</v>
      </c>
      <c r="H16" s="303">
        <v>734636</v>
      </c>
      <c r="I16" s="303">
        <v>232464</v>
      </c>
      <c r="J16" s="303">
        <v>21</v>
      </c>
      <c r="K16" s="303">
        <v>58113</v>
      </c>
      <c r="L16" s="14" t="s">
        <v>913</v>
      </c>
      <c r="M16" s="318">
        <v>202256</v>
      </c>
    </row>
    <row r="17" spans="7:14" s="9" customFormat="1" ht="14.25" customHeight="1">
      <c r="G17" s="2"/>
      <c r="H17" s="2"/>
      <c r="I17" s="2"/>
      <c r="J17" s="2"/>
      <c r="K17" s="2"/>
      <c r="L17" s="2"/>
      <c r="M17" s="2"/>
      <c r="N17" s="2"/>
    </row>
    <row r="18" spans="7:14" s="9" customFormat="1" ht="14.25" customHeight="1">
      <c r="G18" s="2"/>
      <c r="H18" s="2"/>
      <c r="I18" s="2"/>
      <c r="J18" s="2"/>
      <c r="K18" s="2"/>
      <c r="L18" s="2"/>
      <c r="M18" s="2"/>
      <c r="N18" s="2"/>
    </row>
    <row r="19" spans="7:13" s="9" customFormat="1" ht="14.25" customHeight="1">
      <c r="G19" s="2"/>
      <c r="L19" s="2"/>
      <c r="M19" s="2"/>
    </row>
    <row r="20" spans="7:13" s="9" customFormat="1" ht="14.25" customHeight="1">
      <c r="G20" s="2"/>
      <c r="L20" s="2"/>
      <c r="M20" s="2"/>
    </row>
    <row r="21" spans="3:13" s="9" customFormat="1" ht="14.25" customHeight="1">
      <c r="C21" s="38"/>
      <c r="D21" s="38"/>
      <c r="E21" s="38"/>
      <c r="G21" s="38"/>
      <c r="I21" s="38"/>
      <c r="J21" s="38"/>
      <c r="K21" s="58"/>
      <c r="L21" s="38"/>
      <c r="M21" s="2"/>
    </row>
    <row r="22" s="5" customFormat="1" ht="14.25" customHeight="1"/>
    <row r="23" s="5" customFormat="1" ht="14.25" customHeight="1"/>
    <row r="24" s="5" customFormat="1" ht="14.25" customHeight="1"/>
    <row r="25" ht="14.25" customHeight="1"/>
  </sheetData>
  <sheetProtection/>
  <mergeCells count="5">
    <mergeCell ref="M4:M5"/>
    <mergeCell ref="B4:F4"/>
    <mergeCell ref="A4:A6"/>
    <mergeCell ref="G2:M2"/>
    <mergeCell ref="A2:F2"/>
  </mergeCells>
  <printOptions horizontalCentered="1"/>
  <pageMargins left="1.1811023622047245" right="1.1811023622047245" top="1.5748031496062993" bottom="1.5748031496062993" header="0.5118110236220472" footer="0.9055118110236221"/>
  <pageSetup firstPageNumber="206"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2.xml><?xml version="1.0" encoding="utf-8"?>
<worksheet xmlns="http://schemas.openxmlformats.org/spreadsheetml/2006/main" xmlns:r="http://schemas.openxmlformats.org/officeDocument/2006/relationships">
  <sheetPr>
    <tabColor theme="5" tint="0.5999900102615356"/>
  </sheetPr>
  <dimension ref="A1:N29"/>
  <sheetViews>
    <sheetView showGridLines="0" zoomScale="120" zoomScaleNormal="120" workbookViewId="0" topLeftCell="A1">
      <selection activeCell="A1" sqref="A1"/>
    </sheetView>
  </sheetViews>
  <sheetFormatPr defaultColWidth="9.00390625" defaultRowHeight="16.5"/>
  <cols>
    <col min="1" max="1" width="10.75390625" style="46" customWidth="1"/>
    <col min="2" max="2" width="16.50390625" style="46" customWidth="1"/>
    <col min="3" max="3" width="12.125" style="46" customWidth="1"/>
    <col min="4" max="4" width="10.50390625" style="46" customWidth="1"/>
    <col min="5" max="5" width="11.375" style="46" customWidth="1"/>
    <col min="6" max="6" width="13.625" style="46" customWidth="1"/>
    <col min="7" max="7" width="12.125" style="46" customWidth="1"/>
    <col min="8" max="9" width="12.625" style="46" customWidth="1"/>
    <col min="10" max="10" width="12.125" style="46" customWidth="1"/>
    <col min="11" max="11" width="12.625" style="46" customWidth="1"/>
    <col min="12" max="12" width="12.125" style="46" customWidth="1"/>
    <col min="13" max="16384" width="9.00390625" style="46" customWidth="1"/>
  </cols>
  <sheetData>
    <row r="1" spans="1:12" s="5" customFormat="1" ht="18" customHeight="1">
      <c r="A1" s="88" t="s">
        <v>625</v>
      </c>
      <c r="D1" s="11"/>
      <c r="E1" s="11"/>
      <c r="F1" s="11"/>
      <c r="G1" s="11"/>
      <c r="H1" s="11"/>
      <c r="I1" s="11"/>
      <c r="J1" s="11"/>
      <c r="K1" s="11"/>
      <c r="L1" s="26" t="s">
        <v>626</v>
      </c>
    </row>
    <row r="2" spans="1:13" s="7" customFormat="1" ht="24.75" customHeight="1">
      <c r="A2" s="391" t="s">
        <v>711</v>
      </c>
      <c r="B2" s="392"/>
      <c r="C2" s="392"/>
      <c r="D2" s="392"/>
      <c r="E2" s="392"/>
      <c r="F2" s="392"/>
      <c r="G2" s="392" t="s">
        <v>709</v>
      </c>
      <c r="H2" s="392"/>
      <c r="I2" s="392"/>
      <c r="J2" s="392"/>
      <c r="K2" s="392"/>
      <c r="L2" s="392"/>
      <c r="M2" s="22"/>
    </row>
    <row r="3" spans="1:12" s="5" customFormat="1" ht="15" customHeight="1" thickBot="1">
      <c r="A3" s="3"/>
      <c r="B3" s="1"/>
      <c r="C3" s="6"/>
      <c r="D3" s="6"/>
      <c r="F3" s="143" t="s">
        <v>754</v>
      </c>
      <c r="G3" s="2"/>
      <c r="H3" s="6"/>
      <c r="I3" s="6"/>
      <c r="J3" s="6"/>
      <c r="L3" s="10" t="s">
        <v>615</v>
      </c>
    </row>
    <row r="4" spans="1:12" s="5" customFormat="1" ht="24.75" customHeight="1">
      <c r="A4" s="427" t="s">
        <v>699</v>
      </c>
      <c r="B4" s="428"/>
      <c r="C4" s="424" t="s">
        <v>710</v>
      </c>
      <c r="D4" s="423" t="s">
        <v>690</v>
      </c>
      <c r="E4" s="394"/>
      <c r="F4" s="394"/>
      <c r="G4" s="40"/>
      <c r="H4" s="40" t="s">
        <v>691</v>
      </c>
      <c r="I4" s="40"/>
      <c r="J4" s="40"/>
      <c r="K4" s="41"/>
      <c r="L4" s="367" t="s">
        <v>692</v>
      </c>
    </row>
    <row r="5" spans="1:12" s="5" customFormat="1" ht="31.5" customHeight="1">
      <c r="A5" s="429"/>
      <c r="B5" s="430"/>
      <c r="C5" s="425"/>
      <c r="D5" s="91" t="s">
        <v>721</v>
      </c>
      <c r="E5" s="91" t="s">
        <v>693</v>
      </c>
      <c r="F5" s="161" t="s">
        <v>694</v>
      </c>
      <c r="G5" s="161" t="s">
        <v>695</v>
      </c>
      <c r="H5" s="91" t="s">
        <v>696</v>
      </c>
      <c r="I5" s="161" t="s">
        <v>697</v>
      </c>
      <c r="J5" s="161" t="s">
        <v>700</v>
      </c>
      <c r="K5" s="161" t="s">
        <v>698</v>
      </c>
      <c r="L5" s="426"/>
    </row>
    <row r="6" spans="1:12" s="5" customFormat="1" ht="36" customHeight="1" thickBot="1">
      <c r="A6" s="431"/>
      <c r="B6" s="432"/>
      <c r="C6" s="18" t="s">
        <v>569</v>
      </c>
      <c r="D6" s="170" t="s">
        <v>350</v>
      </c>
      <c r="E6" s="19" t="s">
        <v>570</v>
      </c>
      <c r="F6" s="4" t="s">
        <v>571</v>
      </c>
      <c r="G6" s="4" t="s">
        <v>572</v>
      </c>
      <c r="H6" s="19" t="s">
        <v>573</v>
      </c>
      <c r="I6" s="4" t="s">
        <v>574</v>
      </c>
      <c r="J6" s="4" t="s">
        <v>575</v>
      </c>
      <c r="K6" s="4" t="s">
        <v>576</v>
      </c>
      <c r="L6" s="20" t="s">
        <v>577</v>
      </c>
    </row>
    <row r="7" spans="1:12" s="5" customFormat="1" ht="22.5" customHeight="1">
      <c r="A7" s="172" t="s">
        <v>701</v>
      </c>
      <c r="B7" s="173"/>
      <c r="C7" s="171">
        <f aca="true" t="shared" si="0" ref="C7:C12">SUM(D7,L7)</f>
        <v>21579025</v>
      </c>
      <c r="D7" s="174">
        <f aca="true" t="shared" si="1" ref="D7:D13">SUM(E7:K7)</f>
        <v>21579025</v>
      </c>
      <c r="E7" s="67" t="s">
        <v>364</v>
      </c>
      <c r="F7" s="67">
        <v>1266186</v>
      </c>
      <c r="G7" s="67" t="s">
        <v>364</v>
      </c>
      <c r="H7" s="67">
        <v>13922313</v>
      </c>
      <c r="I7" s="67">
        <v>1984393</v>
      </c>
      <c r="J7" s="67">
        <v>4406133</v>
      </c>
      <c r="K7" s="67" t="s">
        <v>364</v>
      </c>
      <c r="L7" s="67" t="s">
        <v>364</v>
      </c>
    </row>
    <row r="8" spans="1:12" s="5" customFormat="1" ht="22.5" customHeight="1">
      <c r="A8" s="172" t="s">
        <v>702</v>
      </c>
      <c r="B8" s="173"/>
      <c r="C8" s="171">
        <f t="shared" si="0"/>
        <v>25517514</v>
      </c>
      <c r="D8" s="174">
        <f t="shared" si="1"/>
        <v>25517395</v>
      </c>
      <c r="E8" s="67" t="s">
        <v>367</v>
      </c>
      <c r="F8" s="67">
        <v>1857291</v>
      </c>
      <c r="G8" s="67" t="s">
        <v>367</v>
      </c>
      <c r="H8" s="67">
        <v>16922203</v>
      </c>
      <c r="I8" s="67">
        <v>2086546</v>
      </c>
      <c r="J8" s="67">
        <v>4651355</v>
      </c>
      <c r="K8" s="67" t="s">
        <v>367</v>
      </c>
      <c r="L8" s="75">
        <v>119</v>
      </c>
    </row>
    <row r="9" spans="1:12" s="175" customFormat="1" ht="22.5" customHeight="1">
      <c r="A9" s="172" t="s">
        <v>703</v>
      </c>
      <c r="B9" s="173"/>
      <c r="C9" s="171">
        <f t="shared" si="0"/>
        <v>24514899</v>
      </c>
      <c r="D9" s="75">
        <f t="shared" si="1"/>
        <v>24514899</v>
      </c>
      <c r="E9" s="67" t="s">
        <v>367</v>
      </c>
      <c r="F9" s="75">
        <v>1769065</v>
      </c>
      <c r="G9" s="67" t="s">
        <v>367</v>
      </c>
      <c r="H9" s="75">
        <v>15817309</v>
      </c>
      <c r="I9" s="75">
        <v>2128118</v>
      </c>
      <c r="J9" s="75">
        <v>4753380</v>
      </c>
      <c r="K9" s="75">
        <v>47027</v>
      </c>
      <c r="L9" s="67" t="s">
        <v>367</v>
      </c>
    </row>
    <row r="10" spans="1:12" s="175" customFormat="1" ht="22.5" customHeight="1">
      <c r="A10" s="172" t="s">
        <v>704</v>
      </c>
      <c r="B10" s="173"/>
      <c r="C10" s="171">
        <f t="shared" si="0"/>
        <v>25082858</v>
      </c>
      <c r="D10" s="75">
        <f t="shared" si="1"/>
        <v>25082858</v>
      </c>
      <c r="E10" s="67" t="s">
        <v>367</v>
      </c>
      <c r="F10" s="75">
        <v>1586111</v>
      </c>
      <c r="G10" s="67" t="s">
        <v>367</v>
      </c>
      <c r="H10" s="75">
        <v>16300557</v>
      </c>
      <c r="I10" s="75">
        <v>2192146</v>
      </c>
      <c r="J10" s="75">
        <v>4954974</v>
      </c>
      <c r="K10" s="75">
        <v>49070</v>
      </c>
      <c r="L10" s="67" t="s">
        <v>367</v>
      </c>
    </row>
    <row r="11" spans="1:12" s="175" customFormat="1" ht="22.5" customHeight="1">
      <c r="A11" s="172" t="s">
        <v>705</v>
      </c>
      <c r="B11" s="173"/>
      <c r="C11" s="171">
        <f t="shared" si="0"/>
        <v>25015786</v>
      </c>
      <c r="D11" s="75">
        <f t="shared" si="1"/>
        <v>25015786</v>
      </c>
      <c r="E11" s="67" t="s">
        <v>367</v>
      </c>
      <c r="F11" s="75">
        <v>1449954</v>
      </c>
      <c r="G11" s="67" t="s">
        <v>367</v>
      </c>
      <c r="H11" s="75">
        <v>16186077</v>
      </c>
      <c r="I11" s="75">
        <v>2318609</v>
      </c>
      <c r="J11" s="75">
        <v>5027956</v>
      </c>
      <c r="K11" s="75">
        <v>33190</v>
      </c>
      <c r="L11" s="67" t="s">
        <v>367</v>
      </c>
    </row>
    <row r="12" spans="1:12" s="175" customFormat="1" ht="22.5" customHeight="1">
      <c r="A12" s="172" t="s">
        <v>706</v>
      </c>
      <c r="B12" s="173"/>
      <c r="C12" s="171">
        <f t="shared" si="0"/>
        <v>24531871</v>
      </c>
      <c r="D12" s="75">
        <f t="shared" si="1"/>
        <v>24531871</v>
      </c>
      <c r="E12" s="67" t="s">
        <v>367</v>
      </c>
      <c r="F12" s="75">
        <v>1321954</v>
      </c>
      <c r="G12" s="67" t="s">
        <v>367</v>
      </c>
      <c r="H12" s="75">
        <v>15827660</v>
      </c>
      <c r="I12" s="75">
        <v>2336403</v>
      </c>
      <c r="J12" s="75">
        <v>5017425</v>
      </c>
      <c r="K12" s="75">
        <v>28429</v>
      </c>
      <c r="L12" s="67" t="s">
        <v>367</v>
      </c>
    </row>
    <row r="13" spans="1:12" s="175" customFormat="1" ht="22.5" customHeight="1">
      <c r="A13" s="172" t="s">
        <v>707</v>
      </c>
      <c r="B13" s="173"/>
      <c r="C13" s="171">
        <f>D13+L13</f>
        <v>23711738</v>
      </c>
      <c r="D13" s="75">
        <f t="shared" si="1"/>
        <v>23702257</v>
      </c>
      <c r="E13" s="67" t="s">
        <v>367</v>
      </c>
      <c r="F13" s="75">
        <v>1121296</v>
      </c>
      <c r="G13" s="67" t="s">
        <v>367</v>
      </c>
      <c r="H13" s="75">
        <v>15004623</v>
      </c>
      <c r="I13" s="75">
        <v>2391879</v>
      </c>
      <c r="J13" s="75">
        <v>5149682</v>
      </c>
      <c r="K13" s="75">
        <v>34777</v>
      </c>
      <c r="L13" s="75">
        <v>9481</v>
      </c>
    </row>
    <row r="14" spans="1:12" s="175" customFormat="1" ht="22.5" customHeight="1">
      <c r="A14" s="172" t="s">
        <v>708</v>
      </c>
      <c r="B14" s="173"/>
      <c r="C14" s="171">
        <v>29649480</v>
      </c>
      <c r="D14" s="75">
        <v>29649480</v>
      </c>
      <c r="E14" s="67" t="s">
        <v>367</v>
      </c>
      <c r="F14" s="75">
        <v>2044925</v>
      </c>
      <c r="G14" s="67" t="s">
        <v>367</v>
      </c>
      <c r="H14" s="75">
        <v>19366824</v>
      </c>
      <c r="I14" s="75">
        <v>2605315</v>
      </c>
      <c r="J14" s="75">
        <v>5591917</v>
      </c>
      <c r="K14" s="75">
        <v>40499</v>
      </c>
      <c r="L14" s="67" t="s">
        <v>367</v>
      </c>
    </row>
    <row r="15" spans="1:12" s="175" customFormat="1" ht="22.5" customHeight="1">
      <c r="A15" s="172" t="s">
        <v>578</v>
      </c>
      <c r="B15" s="173"/>
      <c r="C15" s="171">
        <v>29814200</v>
      </c>
      <c r="D15" s="75">
        <v>29814200</v>
      </c>
      <c r="E15" s="67" t="s">
        <v>913</v>
      </c>
      <c r="F15" s="75">
        <v>-167</v>
      </c>
      <c r="G15" s="67" t="s">
        <v>913</v>
      </c>
      <c r="H15" s="75">
        <v>21467622</v>
      </c>
      <c r="I15" s="75">
        <v>2643796</v>
      </c>
      <c r="J15" s="75">
        <v>5660176</v>
      </c>
      <c r="K15" s="75">
        <v>42773</v>
      </c>
      <c r="L15" s="67" t="s">
        <v>913</v>
      </c>
    </row>
    <row r="16" spans="1:12" s="176" customFormat="1" ht="22.5" customHeight="1">
      <c r="A16" s="172" t="s">
        <v>579</v>
      </c>
      <c r="B16" s="173"/>
      <c r="C16" s="171">
        <f>SUM(D16,L16)</f>
        <v>30663426</v>
      </c>
      <c r="D16" s="174">
        <f>SUM(D17:D26)</f>
        <v>30663426</v>
      </c>
      <c r="E16" s="67" t="s">
        <v>367</v>
      </c>
      <c r="F16" s="67" t="s">
        <v>367</v>
      </c>
      <c r="G16" s="67" t="s">
        <v>367</v>
      </c>
      <c r="H16" s="174">
        <f>SUM(H17:H26)</f>
        <v>22327630</v>
      </c>
      <c r="I16" s="174">
        <f>SUM(I17:I26)</f>
        <v>2654429</v>
      </c>
      <c r="J16" s="174">
        <f>SUM(J17:J26)</f>
        <v>5623254</v>
      </c>
      <c r="K16" s="174">
        <v>58113</v>
      </c>
      <c r="L16" s="67" t="s">
        <v>367</v>
      </c>
    </row>
    <row r="17" spans="1:12" s="175" customFormat="1" ht="22.5" customHeight="1">
      <c r="A17" s="188" t="s">
        <v>680</v>
      </c>
      <c r="B17" s="177" t="s">
        <v>580</v>
      </c>
      <c r="C17" s="171">
        <v>5355769</v>
      </c>
      <c r="D17" s="174">
        <v>5355769</v>
      </c>
      <c r="E17" s="67" t="s">
        <v>367</v>
      </c>
      <c r="F17" s="67" t="s">
        <v>367</v>
      </c>
      <c r="G17" s="67" t="s">
        <v>367</v>
      </c>
      <c r="H17" s="75">
        <v>2677885</v>
      </c>
      <c r="I17" s="75">
        <v>1071154</v>
      </c>
      <c r="J17" s="75">
        <v>1606730</v>
      </c>
      <c r="K17" s="67" t="s">
        <v>913</v>
      </c>
      <c r="L17" s="67" t="s">
        <v>367</v>
      </c>
    </row>
    <row r="18" spans="1:12" s="175" customFormat="1" ht="22.5" customHeight="1">
      <c r="A18" s="188" t="s">
        <v>681</v>
      </c>
      <c r="B18" s="177" t="s">
        <v>581</v>
      </c>
      <c r="C18" s="171">
        <v>10617967</v>
      </c>
      <c r="D18" s="174">
        <v>10617967</v>
      </c>
      <c r="E18" s="67" t="s">
        <v>367</v>
      </c>
      <c r="F18" s="67" t="s">
        <v>367</v>
      </c>
      <c r="G18" s="67" t="s">
        <v>367</v>
      </c>
      <c r="H18" s="75">
        <v>10617967</v>
      </c>
      <c r="I18" s="67" t="s">
        <v>913</v>
      </c>
      <c r="J18" s="67" t="s">
        <v>913</v>
      </c>
      <c r="K18" s="67" t="s">
        <v>913</v>
      </c>
      <c r="L18" s="67" t="s">
        <v>367</v>
      </c>
    </row>
    <row r="19" spans="1:12" s="175" customFormat="1" ht="22.5" customHeight="1">
      <c r="A19" s="188" t="s">
        <v>682</v>
      </c>
      <c r="B19" s="177" t="s">
        <v>582</v>
      </c>
      <c r="C19" s="171">
        <v>6372592</v>
      </c>
      <c r="D19" s="174">
        <v>6372592</v>
      </c>
      <c r="E19" s="67" t="s">
        <v>367</v>
      </c>
      <c r="F19" s="67" t="s">
        <v>367</v>
      </c>
      <c r="G19" s="67" t="s">
        <v>367</v>
      </c>
      <c r="H19" s="75">
        <v>2549037</v>
      </c>
      <c r="I19" s="75">
        <v>1274519</v>
      </c>
      <c r="J19" s="75">
        <v>2549036</v>
      </c>
      <c r="K19" s="67" t="s">
        <v>913</v>
      </c>
      <c r="L19" s="67" t="s">
        <v>367</v>
      </c>
    </row>
    <row r="20" spans="1:12" s="175" customFormat="1" ht="22.5" customHeight="1">
      <c r="A20" s="188" t="s">
        <v>683</v>
      </c>
      <c r="B20" s="177" t="s">
        <v>583</v>
      </c>
      <c r="C20" s="171">
        <v>5545855</v>
      </c>
      <c r="D20" s="174">
        <v>5545855</v>
      </c>
      <c r="E20" s="67" t="s">
        <v>367</v>
      </c>
      <c r="F20" s="67" t="s">
        <v>367</v>
      </c>
      <c r="G20" s="67" t="s">
        <v>367</v>
      </c>
      <c r="H20" s="75">
        <v>5545855</v>
      </c>
      <c r="I20" s="67" t="s">
        <v>913</v>
      </c>
      <c r="J20" s="67" t="s">
        <v>913</v>
      </c>
      <c r="K20" s="67" t="s">
        <v>913</v>
      </c>
      <c r="L20" s="67" t="s">
        <v>367</v>
      </c>
    </row>
    <row r="21" spans="1:12" s="175" customFormat="1" ht="22.5" customHeight="1">
      <c r="A21" s="188" t="s">
        <v>684</v>
      </c>
      <c r="B21" s="177" t="s">
        <v>584</v>
      </c>
      <c r="C21" s="171">
        <v>1543780</v>
      </c>
      <c r="D21" s="174">
        <v>1543780</v>
      </c>
      <c r="E21" s="67" t="s">
        <v>367</v>
      </c>
      <c r="F21" s="67" t="s">
        <v>367</v>
      </c>
      <c r="G21" s="67" t="s">
        <v>367</v>
      </c>
      <c r="H21" s="67" t="s">
        <v>367</v>
      </c>
      <c r="I21" s="75">
        <v>308756</v>
      </c>
      <c r="J21" s="75">
        <v>1235024</v>
      </c>
      <c r="K21" s="67" t="s">
        <v>913</v>
      </c>
      <c r="L21" s="67" t="s">
        <v>367</v>
      </c>
    </row>
    <row r="22" spans="1:12" s="175" customFormat="1" ht="22.5" customHeight="1">
      <c r="A22" s="188" t="s">
        <v>685</v>
      </c>
      <c r="B22" s="177" t="s">
        <v>585</v>
      </c>
      <c r="C22" s="171">
        <v>734636</v>
      </c>
      <c r="D22" s="174">
        <v>734636</v>
      </c>
      <c r="E22" s="67" t="s">
        <v>367</v>
      </c>
      <c r="F22" s="67" t="s">
        <v>367</v>
      </c>
      <c r="G22" s="67" t="s">
        <v>367</v>
      </c>
      <c r="H22" s="178">
        <v>734636</v>
      </c>
      <c r="I22" s="67" t="s">
        <v>913</v>
      </c>
      <c r="J22" s="67" t="s">
        <v>913</v>
      </c>
      <c r="K22" s="67" t="s">
        <v>913</v>
      </c>
      <c r="L22" s="67" t="s">
        <v>367</v>
      </c>
    </row>
    <row r="23" spans="1:12" s="175" customFormat="1" ht="22.5" customHeight="1">
      <c r="A23" s="188" t="s">
        <v>686</v>
      </c>
      <c r="B23" s="177" t="s">
        <v>586</v>
      </c>
      <c r="C23" s="171">
        <v>232464</v>
      </c>
      <c r="D23" s="174">
        <v>232464</v>
      </c>
      <c r="E23" s="67" t="s">
        <v>367</v>
      </c>
      <c r="F23" s="67" t="s">
        <v>367</v>
      </c>
      <c r="G23" s="67" t="s">
        <v>367</v>
      </c>
      <c r="H23" s="67" t="s">
        <v>367</v>
      </c>
      <c r="I23" s="67" t="s">
        <v>367</v>
      </c>
      <c r="J23" s="75">
        <v>232464</v>
      </c>
      <c r="K23" s="67" t="s">
        <v>913</v>
      </c>
      <c r="L23" s="67" t="s">
        <v>367</v>
      </c>
    </row>
    <row r="24" spans="1:12" s="175" customFormat="1" ht="22.5" customHeight="1">
      <c r="A24" s="188" t="s">
        <v>687</v>
      </c>
      <c r="B24" s="177" t="s">
        <v>587</v>
      </c>
      <c r="C24" s="171">
        <v>21</v>
      </c>
      <c r="D24" s="174">
        <v>21</v>
      </c>
      <c r="E24" s="67" t="s">
        <v>367</v>
      </c>
      <c r="F24" s="67" t="s">
        <v>367</v>
      </c>
      <c r="G24" s="67" t="s">
        <v>367</v>
      </c>
      <c r="H24" s="67">
        <v>21</v>
      </c>
      <c r="I24" s="67" t="s">
        <v>367</v>
      </c>
      <c r="J24" s="67" t="s">
        <v>913</v>
      </c>
      <c r="K24" s="67" t="s">
        <v>913</v>
      </c>
      <c r="L24" s="67" t="s">
        <v>367</v>
      </c>
    </row>
    <row r="25" spans="1:12" s="175" customFormat="1" ht="22.5" customHeight="1">
      <c r="A25" s="188" t="s">
        <v>688</v>
      </c>
      <c r="B25" s="50" t="s">
        <v>588</v>
      </c>
      <c r="C25" s="171">
        <v>58113</v>
      </c>
      <c r="D25" s="174">
        <v>58113</v>
      </c>
      <c r="E25" s="67" t="s">
        <v>367</v>
      </c>
      <c r="F25" s="67" t="s">
        <v>367</v>
      </c>
      <c r="G25" s="67" t="s">
        <v>367</v>
      </c>
      <c r="H25" s="67" t="s">
        <v>367</v>
      </c>
      <c r="I25" s="67" t="s">
        <v>367</v>
      </c>
      <c r="J25" s="67" t="s">
        <v>367</v>
      </c>
      <c r="K25" s="75">
        <v>58113</v>
      </c>
      <c r="L25" s="67" t="s">
        <v>367</v>
      </c>
    </row>
    <row r="26" spans="1:12" s="175" customFormat="1" ht="22.5" customHeight="1" thickBot="1">
      <c r="A26" s="189" t="s">
        <v>689</v>
      </c>
      <c r="B26" s="179" t="s">
        <v>589</v>
      </c>
      <c r="C26" s="180">
        <v>202229</v>
      </c>
      <c r="D26" s="181">
        <v>202229</v>
      </c>
      <c r="E26" s="76" t="s">
        <v>367</v>
      </c>
      <c r="F26" s="76" t="s">
        <v>367</v>
      </c>
      <c r="G26" s="76" t="s">
        <v>367</v>
      </c>
      <c r="H26" s="182">
        <v>202229</v>
      </c>
      <c r="I26" s="76" t="s">
        <v>367</v>
      </c>
      <c r="J26" s="76" t="s">
        <v>367</v>
      </c>
      <c r="K26" s="76" t="s">
        <v>367</v>
      </c>
      <c r="L26" s="76" t="s">
        <v>367</v>
      </c>
    </row>
    <row r="27" spans="1:14" s="175" customFormat="1" ht="15" customHeight="1">
      <c r="A27" s="167" t="s">
        <v>567</v>
      </c>
      <c r="B27" s="183"/>
      <c r="C27" s="184"/>
      <c r="D27" s="184"/>
      <c r="G27" s="185" t="s">
        <v>590</v>
      </c>
      <c r="H27" s="186"/>
      <c r="I27" s="186"/>
      <c r="J27" s="186"/>
      <c r="K27" s="186"/>
      <c r="L27" s="186"/>
      <c r="M27" s="187"/>
      <c r="N27" s="187"/>
    </row>
    <row r="28" spans="1:14" s="175" customFormat="1" ht="15" customHeight="1">
      <c r="A28" s="341" t="s">
        <v>591</v>
      </c>
      <c r="B28" s="5"/>
      <c r="C28" s="5"/>
      <c r="D28" s="5"/>
      <c r="E28" s="5"/>
      <c r="G28" s="421" t="s">
        <v>30</v>
      </c>
      <c r="H28" s="422"/>
      <c r="I28" s="422"/>
      <c r="J28" s="422"/>
      <c r="K28" s="422"/>
      <c r="L28" s="422"/>
      <c r="M28" s="187"/>
      <c r="N28" s="187"/>
    </row>
    <row r="29" spans="6:12" s="175" customFormat="1" ht="15" customHeight="1">
      <c r="F29" s="5"/>
      <c r="G29" s="421" t="s">
        <v>592</v>
      </c>
      <c r="H29" s="422"/>
      <c r="I29" s="422"/>
      <c r="J29" s="422"/>
      <c r="K29" s="422"/>
      <c r="L29" s="422"/>
    </row>
  </sheetData>
  <sheetProtection/>
  <mergeCells count="8">
    <mergeCell ref="G29:L29"/>
    <mergeCell ref="G28:L28"/>
    <mergeCell ref="D4:F4"/>
    <mergeCell ref="A2:F2"/>
    <mergeCell ref="G2:L2"/>
    <mergeCell ref="C4:C5"/>
    <mergeCell ref="L4:L5"/>
    <mergeCell ref="A4:B6"/>
  </mergeCells>
  <printOptions horizontalCentered="1"/>
  <pageMargins left="1.1811023622047245" right="1.1811023622047245" top="1.5748031496062993" bottom="1.535433070866142" header="0.5118110236220472" footer="0.9055118110236221"/>
  <pageSetup firstPageNumber="208"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3.xml><?xml version="1.0" encoding="utf-8"?>
<worksheet xmlns="http://schemas.openxmlformats.org/spreadsheetml/2006/main" xmlns:r="http://schemas.openxmlformats.org/officeDocument/2006/relationships">
  <sheetPr>
    <tabColor theme="5" tint="0.5999900102615356"/>
  </sheetPr>
  <dimension ref="A1:Q35"/>
  <sheetViews>
    <sheetView showGridLines="0" zoomScale="120" zoomScaleNormal="120" zoomScalePageLayoutView="0" workbookViewId="0" topLeftCell="A1">
      <selection activeCell="A1" sqref="A1"/>
    </sheetView>
  </sheetViews>
  <sheetFormatPr defaultColWidth="9.00390625" defaultRowHeight="16.5"/>
  <cols>
    <col min="1" max="1" width="12.125" style="46" customWidth="1"/>
    <col min="2" max="3" width="8.125" style="46" customWidth="1"/>
    <col min="4" max="4" width="8.625" style="46" customWidth="1"/>
    <col min="5" max="5" width="13.625" style="46" customWidth="1"/>
    <col min="6" max="6" width="8.625" style="46" customWidth="1"/>
    <col min="7" max="7" width="7.625" style="46" customWidth="1"/>
    <col min="8" max="8" width="9.125" style="46" customWidth="1"/>
    <col min="9" max="9" width="8.625" style="46" customWidth="1"/>
    <col min="10" max="10" width="11.625" style="46" customWidth="1"/>
    <col min="11" max="12" width="9.625" style="46" customWidth="1"/>
    <col min="13" max="13" width="9.125" style="46" customWidth="1"/>
    <col min="14" max="14" width="8.125" style="46" customWidth="1"/>
    <col min="15" max="16" width="9.625" style="46" customWidth="1"/>
    <col min="17" max="16384" width="9.00390625" style="46" customWidth="1"/>
  </cols>
  <sheetData>
    <row r="1" spans="1:16" s="5" customFormat="1" ht="18" customHeight="1">
      <c r="A1" s="88" t="s">
        <v>625</v>
      </c>
      <c r="B1" s="11"/>
      <c r="C1" s="11"/>
      <c r="D1" s="11"/>
      <c r="E1" s="11"/>
      <c r="P1" s="26" t="s">
        <v>626</v>
      </c>
    </row>
    <row r="2" spans="1:16" s="7" customFormat="1" ht="24.75" customHeight="1">
      <c r="A2" s="391" t="s">
        <v>745</v>
      </c>
      <c r="B2" s="392"/>
      <c r="C2" s="392"/>
      <c r="D2" s="392"/>
      <c r="E2" s="392"/>
      <c r="F2" s="392"/>
      <c r="G2" s="392"/>
      <c r="H2" s="392"/>
      <c r="I2" s="392" t="s">
        <v>915</v>
      </c>
      <c r="J2" s="392"/>
      <c r="K2" s="392"/>
      <c r="L2" s="392"/>
      <c r="M2" s="392"/>
      <c r="N2" s="392"/>
      <c r="O2" s="392"/>
      <c r="P2" s="392"/>
    </row>
    <row r="3" spans="1:16" s="7" customFormat="1" ht="19.5" customHeight="1">
      <c r="A3" s="392" t="s">
        <v>176</v>
      </c>
      <c r="B3" s="392"/>
      <c r="C3" s="392"/>
      <c r="D3" s="392"/>
      <c r="E3" s="392"/>
      <c r="F3" s="392"/>
      <c r="G3" s="392"/>
      <c r="H3" s="392"/>
      <c r="I3" s="392" t="s">
        <v>916</v>
      </c>
      <c r="J3" s="392"/>
      <c r="K3" s="392"/>
      <c r="L3" s="392"/>
      <c r="M3" s="392"/>
      <c r="N3" s="392"/>
      <c r="O3" s="392"/>
      <c r="P3" s="392"/>
    </row>
    <row r="4" spans="1:16" s="5" customFormat="1" ht="15" customHeight="1" thickBot="1">
      <c r="A4" s="3"/>
      <c r="B4" s="6"/>
      <c r="C4" s="6"/>
      <c r="D4" s="6"/>
      <c r="E4" s="6"/>
      <c r="F4" s="6"/>
      <c r="G4" s="6"/>
      <c r="H4" s="143" t="s">
        <v>754</v>
      </c>
      <c r="I4" s="1"/>
      <c r="J4" s="1"/>
      <c r="K4" s="1"/>
      <c r="L4" s="1"/>
      <c r="M4" s="1"/>
      <c r="N4" s="1"/>
      <c r="O4" s="21"/>
      <c r="P4" s="10" t="s">
        <v>615</v>
      </c>
    </row>
    <row r="5" spans="1:16" s="5" customFormat="1" ht="18" customHeight="1">
      <c r="A5" s="437" t="s">
        <v>713</v>
      </c>
      <c r="B5" s="54"/>
      <c r="C5" s="25"/>
      <c r="D5" s="162" t="s">
        <v>714</v>
      </c>
      <c r="E5" s="25"/>
      <c r="F5" s="25"/>
      <c r="G5" s="162" t="s">
        <v>715</v>
      </c>
      <c r="H5" s="25"/>
      <c r="I5" s="25"/>
      <c r="J5" s="25"/>
      <c r="K5" s="25"/>
      <c r="L5" s="25" t="s">
        <v>917</v>
      </c>
      <c r="M5" s="25"/>
      <c r="N5" s="25"/>
      <c r="O5" s="25"/>
      <c r="P5" s="25"/>
    </row>
    <row r="6" spans="1:16" s="5" customFormat="1" ht="18" customHeight="1">
      <c r="A6" s="438"/>
      <c r="B6" s="433" t="s">
        <v>716</v>
      </c>
      <c r="C6" s="439" t="s">
        <v>717</v>
      </c>
      <c r="D6" s="440"/>
      <c r="E6" s="440"/>
      <c r="F6" s="440"/>
      <c r="G6" s="440"/>
      <c r="H6" s="440"/>
      <c r="I6" s="55"/>
      <c r="J6" s="55"/>
      <c r="K6" s="55" t="s">
        <v>918</v>
      </c>
      <c r="L6" s="55"/>
      <c r="M6" s="55"/>
      <c r="N6" s="57"/>
      <c r="O6" s="441" t="s">
        <v>718</v>
      </c>
      <c r="P6" s="442" t="s">
        <v>719</v>
      </c>
    </row>
    <row r="7" spans="1:16" s="5" customFormat="1" ht="28.5" customHeight="1">
      <c r="A7" s="435" t="s">
        <v>720</v>
      </c>
      <c r="B7" s="434"/>
      <c r="C7" s="164" t="s">
        <v>721</v>
      </c>
      <c r="D7" s="164" t="s">
        <v>722</v>
      </c>
      <c r="E7" s="161" t="s">
        <v>723</v>
      </c>
      <c r="F7" s="161" t="s">
        <v>724</v>
      </c>
      <c r="G7" s="163" t="s">
        <v>725</v>
      </c>
      <c r="H7" s="165" t="s">
        <v>726</v>
      </c>
      <c r="I7" s="164" t="s">
        <v>727</v>
      </c>
      <c r="J7" s="165" t="s">
        <v>728</v>
      </c>
      <c r="K7" s="165" t="s">
        <v>729</v>
      </c>
      <c r="L7" s="165" t="s">
        <v>730</v>
      </c>
      <c r="M7" s="163" t="s">
        <v>731</v>
      </c>
      <c r="N7" s="163" t="s">
        <v>732</v>
      </c>
      <c r="O7" s="369"/>
      <c r="P7" s="426"/>
    </row>
    <row r="8" spans="1:16" s="16" customFormat="1" ht="39.75" customHeight="1" thickBot="1">
      <c r="A8" s="436"/>
      <c r="B8" s="49" t="s">
        <v>405</v>
      </c>
      <c r="C8" s="32" t="s">
        <v>350</v>
      </c>
      <c r="D8" s="32" t="s">
        <v>406</v>
      </c>
      <c r="E8" s="32" t="s">
        <v>407</v>
      </c>
      <c r="F8" s="32" t="s">
        <v>268</v>
      </c>
      <c r="G8" s="33" t="s">
        <v>409</v>
      </c>
      <c r="H8" s="33" t="s">
        <v>593</v>
      </c>
      <c r="I8" s="32" t="s">
        <v>594</v>
      </c>
      <c r="J8" s="33" t="s">
        <v>412</v>
      </c>
      <c r="K8" s="33" t="s">
        <v>413</v>
      </c>
      <c r="L8" s="33" t="s">
        <v>414</v>
      </c>
      <c r="M8" s="33" t="s">
        <v>595</v>
      </c>
      <c r="N8" s="33" t="s">
        <v>415</v>
      </c>
      <c r="O8" s="33" t="s">
        <v>596</v>
      </c>
      <c r="P8" s="34" t="s">
        <v>597</v>
      </c>
    </row>
    <row r="9" spans="1:17" s="5" customFormat="1" ht="18" customHeight="1">
      <c r="A9" s="66" t="s">
        <v>598</v>
      </c>
      <c r="B9" s="53">
        <f>C9+O9+P9</f>
        <v>41802826</v>
      </c>
      <c r="C9" s="67">
        <f>SUM(D9:N9)</f>
        <v>36893817</v>
      </c>
      <c r="D9" s="67">
        <v>17503692</v>
      </c>
      <c r="E9" s="67" t="s">
        <v>364</v>
      </c>
      <c r="F9" s="67">
        <v>1305493</v>
      </c>
      <c r="G9" s="67">
        <v>873285</v>
      </c>
      <c r="H9" s="67" t="s">
        <v>364</v>
      </c>
      <c r="I9" s="67">
        <v>312391</v>
      </c>
      <c r="J9" s="67" t="s">
        <v>364</v>
      </c>
      <c r="K9" s="67">
        <v>10988554</v>
      </c>
      <c r="L9" s="68">
        <v>20305</v>
      </c>
      <c r="M9" s="67">
        <v>4670033</v>
      </c>
      <c r="N9" s="68">
        <v>1220064</v>
      </c>
      <c r="O9" s="68">
        <v>1135114</v>
      </c>
      <c r="P9" s="68">
        <f>-5081676+3825097+15555+5014919</f>
        <v>3773895</v>
      </c>
      <c r="Q9" s="218"/>
    </row>
    <row r="10" spans="1:16" s="5" customFormat="1" ht="18" customHeight="1">
      <c r="A10" s="66" t="s">
        <v>599</v>
      </c>
      <c r="B10" s="53">
        <v>46834892</v>
      </c>
      <c r="C10" s="67">
        <f>SUM(D10:N10)</f>
        <v>45813778</v>
      </c>
      <c r="D10" s="67">
        <v>21383761</v>
      </c>
      <c r="E10" s="67" t="s">
        <v>367</v>
      </c>
      <c r="F10" s="67">
        <v>1518926</v>
      </c>
      <c r="G10" s="67">
        <v>1246112</v>
      </c>
      <c r="H10" s="67" t="s">
        <v>367</v>
      </c>
      <c r="I10" s="67">
        <v>779705</v>
      </c>
      <c r="J10" s="67" t="s">
        <v>367</v>
      </c>
      <c r="K10" s="67">
        <v>11820072</v>
      </c>
      <c r="L10" s="68">
        <v>65596</v>
      </c>
      <c r="M10" s="67">
        <v>7829968</v>
      </c>
      <c r="N10" s="68">
        <v>1169638</v>
      </c>
      <c r="O10" s="68">
        <v>1485765</v>
      </c>
      <c r="P10" s="67">
        <f>-4676205+85855+5000000-874299</f>
        <v>-464649</v>
      </c>
    </row>
    <row r="11" spans="1:16" s="5" customFormat="1" ht="18" customHeight="1">
      <c r="A11" s="66" t="s">
        <v>600</v>
      </c>
      <c r="B11" s="53">
        <v>58046268</v>
      </c>
      <c r="C11" s="67">
        <v>41076327</v>
      </c>
      <c r="D11" s="67">
        <v>21843660</v>
      </c>
      <c r="E11" s="67" t="s">
        <v>367</v>
      </c>
      <c r="F11" s="67">
        <v>1364696</v>
      </c>
      <c r="G11" s="67">
        <v>1343252</v>
      </c>
      <c r="H11" s="67" t="s">
        <v>367</v>
      </c>
      <c r="I11" s="67">
        <v>735312</v>
      </c>
      <c r="J11" s="67" t="s">
        <v>367</v>
      </c>
      <c r="K11" s="67">
        <v>9450817</v>
      </c>
      <c r="L11" s="68">
        <v>90001</v>
      </c>
      <c r="M11" s="67">
        <v>6000000</v>
      </c>
      <c r="N11" s="68">
        <v>248589</v>
      </c>
      <c r="O11" s="68">
        <v>2014656</v>
      </c>
      <c r="P11" s="67">
        <v>14955284</v>
      </c>
    </row>
    <row r="12" spans="1:16" s="5" customFormat="1" ht="18" customHeight="1">
      <c r="A12" s="66" t="s">
        <v>601</v>
      </c>
      <c r="B12" s="53">
        <v>51824741</v>
      </c>
      <c r="C12" s="67">
        <v>44410059</v>
      </c>
      <c r="D12" s="67">
        <v>21296637</v>
      </c>
      <c r="E12" s="67" t="s">
        <v>367</v>
      </c>
      <c r="F12" s="67">
        <v>1313653</v>
      </c>
      <c r="G12" s="67">
        <v>1477791</v>
      </c>
      <c r="H12" s="67" t="s">
        <v>367</v>
      </c>
      <c r="I12" s="67">
        <v>103013</v>
      </c>
      <c r="J12" s="67" t="s">
        <v>367</v>
      </c>
      <c r="K12" s="67">
        <v>8685872</v>
      </c>
      <c r="L12" s="68">
        <v>31748</v>
      </c>
      <c r="M12" s="67">
        <v>11200000</v>
      </c>
      <c r="N12" s="68">
        <f>26000+275345</f>
        <v>301345</v>
      </c>
      <c r="O12" s="68">
        <v>2021208</v>
      </c>
      <c r="P12" s="67">
        <v>5393474</v>
      </c>
    </row>
    <row r="13" spans="1:16" s="5" customFormat="1" ht="18" customHeight="1">
      <c r="A13" s="66" t="s">
        <v>602</v>
      </c>
      <c r="B13" s="53">
        <f>C13+O13+P13</f>
        <v>54027980</v>
      </c>
      <c r="C13" s="67">
        <v>42610845</v>
      </c>
      <c r="D13" s="67">
        <v>21101231</v>
      </c>
      <c r="E13" s="67" t="s">
        <v>367</v>
      </c>
      <c r="F13" s="67">
        <v>1494727</v>
      </c>
      <c r="G13" s="67">
        <v>1325090</v>
      </c>
      <c r="H13" s="67" t="s">
        <v>367</v>
      </c>
      <c r="I13" s="67">
        <v>148695</v>
      </c>
      <c r="J13" s="67">
        <v>1000000</v>
      </c>
      <c r="K13" s="67">
        <v>9677698</v>
      </c>
      <c r="L13" s="67">
        <v>55434</v>
      </c>
      <c r="M13" s="67">
        <v>7475000</v>
      </c>
      <c r="N13" s="67">
        <v>332970</v>
      </c>
      <c r="O13" s="67">
        <v>2192699</v>
      </c>
      <c r="P13" s="67">
        <v>9224436</v>
      </c>
    </row>
    <row r="14" spans="1:16" s="5" customFormat="1" ht="18" customHeight="1">
      <c r="A14" s="66" t="s">
        <v>603</v>
      </c>
      <c r="B14" s="53">
        <v>49652941</v>
      </c>
      <c r="C14" s="67">
        <v>48830415</v>
      </c>
      <c r="D14" s="67">
        <v>21795751</v>
      </c>
      <c r="E14" s="67" t="s">
        <v>367</v>
      </c>
      <c r="F14" s="67">
        <v>1433065</v>
      </c>
      <c r="G14" s="67">
        <v>1266037</v>
      </c>
      <c r="H14" s="67" t="s">
        <v>367</v>
      </c>
      <c r="I14" s="67">
        <v>248168</v>
      </c>
      <c r="J14" s="67">
        <v>4311446</v>
      </c>
      <c r="K14" s="67">
        <v>13129081</v>
      </c>
      <c r="L14" s="67">
        <v>65375</v>
      </c>
      <c r="M14" s="67">
        <v>6250000</v>
      </c>
      <c r="N14" s="67">
        <v>331492</v>
      </c>
      <c r="O14" s="67">
        <v>1297682</v>
      </c>
      <c r="P14" s="67">
        <v>-475156</v>
      </c>
    </row>
    <row r="15" spans="1:16" s="5" customFormat="1" ht="18" customHeight="1">
      <c r="A15" s="66" t="s">
        <v>604</v>
      </c>
      <c r="B15" s="53">
        <v>96891853</v>
      </c>
      <c r="C15" s="67">
        <v>52118630</v>
      </c>
      <c r="D15" s="67">
        <v>20913621</v>
      </c>
      <c r="E15" s="67" t="s">
        <v>367</v>
      </c>
      <c r="F15" s="67">
        <v>1370387</v>
      </c>
      <c r="G15" s="67">
        <v>1282662</v>
      </c>
      <c r="H15" s="67" t="s">
        <v>367</v>
      </c>
      <c r="I15" s="67">
        <v>986106</v>
      </c>
      <c r="J15" s="67">
        <v>3890504</v>
      </c>
      <c r="K15" s="67">
        <v>15855400</v>
      </c>
      <c r="L15" s="67">
        <v>37810</v>
      </c>
      <c r="M15" s="67">
        <v>7100000</v>
      </c>
      <c r="N15" s="67">
        <v>682140</v>
      </c>
      <c r="O15" s="67">
        <v>804396</v>
      </c>
      <c r="P15" s="67">
        <v>43968827</v>
      </c>
    </row>
    <row r="16" spans="1:16" s="5" customFormat="1" ht="18" customHeight="1">
      <c r="A16" s="66" t="s">
        <v>605</v>
      </c>
      <c r="B16" s="53">
        <v>117634062</v>
      </c>
      <c r="C16" s="67">
        <v>55062050</v>
      </c>
      <c r="D16" s="67">
        <v>25493722</v>
      </c>
      <c r="E16" s="67" t="s">
        <v>367</v>
      </c>
      <c r="F16" s="67">
        <v>1458691</v>
      </c>
      <c r="G16" s="67">
        <v>1590333</v>
      </c>
      <c r="H16" s="67" t="s">
        <v>367</v>
      </c>
      <c r="I16" s="67">
        <v>229365</v>
      </c>
      <c r="J16" s="67">
        <v>800848</v>
      </c>
      <c r="K16" s="67">
        <v>16136050</v>
      </c>
      <c r="L16" s="67">
        <v>74816</v>
      </c>
      <c r="M16" s="67">
        <v>9000000</v>
      </c>
      <c r="N16" s="67">
        <v>285267</v>
      </c>
      <c r="O16" s="67">
        <v>894742</v>
      </c>
      <c r="P16" s="67">
        <v>61677270</v>
      </c>
    </row>
    <row r="17" spans="1:16" s="5" customFormat="1" ht="18" customHeight="1">
      <c r="A17" s="66" t="s">
        <v>606</v>
      </c>
      <c r="B17" s="53">
        <f>C17+O17+P17</f>
        <v>141033994</v>
      </c>
      <c r="C17" s="67">
        <f>SUM(D17:N17)</f>
        <v>67111362</v>
      </c>
      <c r="D17" s="67">
        <v>31529755</v>
      </c>
      <c r="E17" s="67" t="s">
        <v>913</v>
      </c>
      <c r="F17" s="67">
        <v>1444022</v>
      </c>
      <c r="G17" s="67">
        <v>1464921</v>
      </c>
      <c r="H17" s="67" t="s">
        <v>913</v>
      </c>
      <c r="I17" s="67">
        <v>431176</v>
      </c>
      <c r="J17" s="67">
        <v>1784145</v>
      </c>
      <c r="K17" s="67">
        <v>20105452</v>
      </c>
      <c r="L17" s="67">
        <v>28834</v>
      </c>
      <c r="M17" s="67">
        <v>10000000</v>
      </c>
      <c r="N17" s="67">
        <v>323057</v>
      </c>
      <c r="O17" s="67">
        <v>772646</v>
      </c>
      <c r="P17" s="67">
        <v>73149986</v>
      </c>
    </row>
    <row r="18" spans="1:16" s="59" customFormat="1" ht="18" customHeight="1">
      <c r="A18" s="66" t="s">
        <v>607</v>
      </c>
      <c r="B18" s="53">
        <f>C18+O18+P18</f>
        <v>110251328</v>
      </c>
      <c r="C18" s="67">
        <f>SUM(C19:C30)</f>
        <v>71049331</v>
      </c>
      <c r="D18" s="67">
        <f>SUM(D19:D30)</f>
        <v>34239031</v>
      </c>
      <c r="E18" s="67" t="s">
        <v>367</v>
      </c>
      <c r="F18" s="67">
        <f>SUM(F19:F30)</f>
        <v>1463790</v>
      </c>
      <c r="G18" s="67">
        <f>SUM(G19:G30)</f>
        <v>1552387</v>
      </c>
      <c r="H18" s="67" t="s">
        <v>367</v>
      </c>
      <c r="I18" s="67">
        <f aca="true" t="shared" si="0" ref="I18:P18">SUM(I19:I30)</f>
        <v>490112</v>
      </c>
      <c r="J18" s="67">
        <f t="shared" si="0"/>
        <v>6114850</v>
      </c>
      <c r="K18" s="67">
        <f t="shared" si="0"/>
        <v>16747051</v>
      </c>
      <c r="L18" s="67">
        <f t="shared" si="0"/>
        <v>166858</v>
      </c>
      <c r="M18" s="67">
        <f t="shared" si="0"/>
        <v>9500000</v>
      </c>
      <c r="N18" s="67">
        <f t="shared" si="0"/>
        <v>775252</v>
      </c>
      <c r="O18" s="67">
        <f t="shared" si="0"/>
        <v>379635</v>
      </c>
      <c r="P18" s="67">
        <f t="shared" si="0"/>
        <v>38822362</v>
      </c>
    </row>
    <row r="19" spans="1:16" s="5" customFormat="1" ht="18" customHeight="1">
      <c r="A19" s="62" t="s">
        <v>733</v>
      </c>
      <c r="B19" s="53">
        <f>C19+O19+P19</f>
        <v>33327347</v>
      </c>
      <c r="C19" s="67">
        <f>SUM(D19:N19)</f>
        <v>7980849</v>
      </c>
      <c r="D19" s="67">
        <v>2133814</v>
      </c>
      <c r="E19" s="67" t="s">
        <v>367</v>
      </c>
      <c r="F19" s="67">
        <v>6331</v>
      </c>
      <c r="G19" s="67">
        <v>74076</v>
      </c>
      <c r="H19" s="67" t="s">
        <v>367</v>
      </c>
      <c r="I19" s="67">
        <v>11723</v>
      </c>
      <c r="J19" s="67" t="s">
        <v>367</v>
      </c>
      <c r="K19" s="67">
        <v>4125421</v>
      </c>
      <c r="L19" s="67">
        <v>161837</v>
      </c>
      <c r="M19" s="67">
        <v>1250000</v>
      </c>
      <c r="N19" s="67">
        <v>217647</v>
      </c>
      <c r="O19" s="79">
        <v>161927</v>
      </c>
      <c r="P19" s="79">
        <v>25184571</v>
      </c>
    </row>
    <row r="20" spans="1:16" s="5" customFormat="1" ht="18" customHeight="1">
      <c r="A20" s="62" t="s">
        <v>734</v>
      </c>
      <c r="B20" s="53">
        <f aca="true" t="shared" si="1" ref="B20:B29">C20+O20+P20</f>
        <v>4536649</v>
      </c>
      <c r="C20" s="67">
        <f>SUM(D20:N20)</f>
        <v>2471812</v>
      </c>
      <c r="D20" s="67">
        <v>1681701</v>
      </c>
      <c r="E20" s="67" t="s">
        <v>367</v>
      </c>
      <c r="F20" s="67">
        <v>75292</v>
      </c>
      <c r="G20" s="67">
        <v>96893</v>
      </c>
      <c r="H20" s="67" t="s">
        <v>367</v>
      </c>
      <c r="I20" s="67">
        <v>3839</v>
      </c>
      <c r="J20" s="67" t="s">
        <v>367</v>
      </c>
      <c r="K20" s="67">
        <v>597563</v>
      </c>
      <c r="L20" s="67">
        <v>30</v>
      </c>
      <c r="M20" s="67" t="s">
        <v>913</v>
      </c>
      <c r="N20" s="67">
        <v>16494</v>
      </c>
      <c r="O20" s="79">
        <v>72151</v>
      </c>
      <c r="P20" s="79">
        <v>1992686</v>
      </c>
    </row>
    <row r="21" spans="1:16" s="5" customFormat="1" ht="18" customHeight="1">
      <c r="A21" s="62" t="s">
        <v>735</v>
      </c>
      <c r="B21" s="53">
        <f t="shared" si="1"/>
        <v>4837113</v>
      </c>
      <c r="C21" s="67">
        <f aca="true" t="shared" si="2" ref="C21:C29">SUM(D21:N21)</f>
        <v>3897692</v>
      </c>
      <c r="D21" s="67">
        <v>1869149</v>
      </c>
      <c r="E21" s="67" t="s">
        <v>367</v>
      </c>
      <c r="F21" s="67">
        <v>111974</v>
      </c>
      <c r="G21" s="67">
        <v>125188</v>
      </c>
      <c r="H21" s="67" t="s">
        <v>367</v>
      </c>
      <c r="I21" s="67">
        <v>2963</v>
      </c>
      <c r="J21" s="67" t="s">
        <v>367</v>
      </c>
      <c r="K21" s="67">
        <v>1782159</v>
      </c>
      <c r="L21" s="67">
        <v>220</v>
      </c>
      <c r="M21" s="67" t="s">
        <v>913</v>
      </c>
      <c r="N21" s="67">
        <v>6039</v>
      </c>
      <c r="O21" s="79">
        <v>67030</v>
      </c>
      <c r="P21" s="79">
        <v>872391</v>
      </c>
    </row>
    <row r="22" spans="1:16" s="5" customFormat="1" ht="18" customHeight="1">
      <c r="A22" s="62" t="s">
        <v>736</v>
      </c>
      <c r="B22" s="53">
        <f t="shared" si="1"/>
        <v>12003034</v>
      </c>
      <c r="C22" s="67">
        <f t="shared" si="2"/>
        <v>5955072</v>
      </c>
      <c r="D22" s="67">
        <v>4074339</v>
      </c>
      <c r="E22" s="67" t="s">
        <v>367</v>
      </c>
      <c r="F22" s="67">
        <v>107056</v>
      </c>
      <c r="G22" s="67">
        <v>154479</v>
      </c>
      <c r="H22" s="67" t="s">
        <v>367</v>
      </c>
      <c r="I22" s="67">
        <v>112787</v>
      </c>
      <c r="J22" s="67">
        <v>100050</v>
      </c>
      <c r="K22" s="67">
        <v>1332041</v>
      </c>
      <c r="L22" s="67" t="s">
        <v>913</v>
      </c>
      <c r="M22" s="67" t="s">
        <v>913</v>
      </c>
      <c r="N22" s="67">
        <v>74320</v>
      </c>
      <c r="O22" s="79">
        <v>84039</v>
      </c>
      <c r="P22" s="79">
        <v>5963923</v>
      </c>
    </row>
    <row r="23" spans="1:16" s="5" customFormat="1" ht="18" customHeight="1">
      <c r="A23" s="62" t="s">
        <v>737</v>
      </c>
      <c r="B23" s="53">
        <f t="shared" si="1"/>
        <v>10136108</v>
      </c>
      <c r="C23" s="67">
        <f t="shared" si="2"/>
        <v>7695595</v>
      </c>
      <c r="D23" s="67">
        <v>6267641</v>
      </c>
      <c r="E23" s="67" t="s">
        <v>367</v>
      </c>
      <c r="F23" s="67">
        <v>116375</v>
      </c>
      <c r="G23" s="67">
        <v>141729</v>
      </c>
      <c r="H23" s="67" t="s">
        <v>367</v>
      </c>
      <c r="I23" s="67">
        <v>6738</v>
      </c>
      <c r="J23" s="67" t="s">
        <v>913</v>
      </c>
      <c r="K23" s="67">
        <v>1139092</v>
      </c>
      <c r="L23" s="67">
        <v>1301</v>
      </c>
      <c r="M23" s="67" t="s">
        <v>913</v>
      </c>
      <c r="N23" s="67">
        <v>22719</v>
      </c>
      <c r="O23" s="79">
        <v>145806</v>
      </c>
      <c r="P23" s="79">
        <v>2294707</v>
      </c>
    </row>
    <row r="24" spans="1:16" s="5" customFormat="1" ht="18" customHeight="1">
      <c r="A24" s="62" t="s">
        <v>738</v>
      </c>
      <c r="B24" s="53">
        <f t="shared" si="1"/>
        <v>8783995</v>
      </c>
      <c r="C24" s="67">
        <f t="shared" si="2"/>
        <v>4485215</v>
      </c>
      <c r="D24" s="67">
        <v>3436978</v>
      </c>
      <c r="E24" s="67" t="s">
        <v>367</v>
      </c>
      <c r="F24" s="67">
        <v>123830</v>
      </c>
      <c r="G24" s="67">
        <v>131881</v>
      </c>
      <c r="H24" s="67" t="s">
        <v>367</v>
      </c>
      <c r="I24" s="67">
        <v>30443</v>
      </c>
      <c r="J24" s="67" t="s">
        <v>913</v>
      </c>
      <c r="K24" s="67">
        <v>749843</v>
      </c>
      <c r="L24" s="67">
        <v>35</v>
      </c>
      <c r="M24" s="67" t="s">
        <v>913</v>
      </c>
      <c r="N24" s="67">
        <v>12205</v>
      </c>
      <c r="O24" s="79">
        <v>3785</v>
      </c>
      <c r="P24" s="79">
        <v>4294995</v>
      </c>
    </row>
    <row r="25" spans="1:16" s="5" customFormat="1" ht="18" customHeight="1">
      <c r="A25" s="62" t="s">
        <v>739</v>
      </c>
      <c r="B25" s="53">
        <f t="shared" si="1"/>
        <v>14387741</v>
      </c>
      <c r="C25" s="67">
        <f t="shared" si="2"/>
        <v>4869789</v>
      </c>
      <c r="D25" s="67">
        <v>1870963</v>
      </c>
      <c r="E25" s="67" t="s">
        <v>367</v>
      </c>
      <c r="F25" s="67">
        <v>120704</v>
      </c>
      <c r="G25" s="67">
        <v>139427</v>
      </c>
      <c r="H25" s="67" t="s">
        <v>367</v>
      </c>
      <c r="I25" s="67">
        <v>108072</v>
      </c>
      <c r="J25" s="67">
        <v>300000</v>
      </c>
      <c r="K25" s="67">
        <v>2320406</v>
      </c>
      <c r="L25" s="67">
        <v>175</v>
      </c>
      <c r="M25" s="67" t="s">
        <v>913</v>
      </c>
      <c r="N25" s="67">
        <v>10042</v>
      </c>
      <c r="O25" s="79">
        <v>214636</v>
      </c>
      <c r="P25" s="79">
        <v>9303316</v>
      </c>
    </row>
    <row r="26" spans="1:16" s="5" customFormat="1" ht="18" customHeight="1">
      <c r="A26" s="62" t="s">
        <v>740</v>
      </c>
      <c r="B26" s="53">
        <f t="shared" si="1"/>
        <v>6639217</v>
      </c>
      <c r="C26" s="67">
        <f>SUM(D26:N26)</f>
        <v>5054421</v>
      </c>
      <c r="D26" s="67">
        <v>1926312</v>
      </c>
      <c r="E26" s="67" t="s">
        <v>367</v>
      </c>
      <c r="F26" s="67">
        <v>129528</v>
      </c>
      <c r="G26" s="67">
        <v>133571</v>
      </c>
      <c r="H26" s="67" t="s">
        <v>367</v>
      </c>
      <c r="I26" s="67">
        <v>92067</v>
      </c>
      <c r="J26" s="67" t="s">
        <v>913</v>
      </c>
      <c r="K26" s="67">
        <v>940133</v>
      </c>
      <c r="L26" s="67">
        <v>695</v>
      </c>
      <c r="M26" s="67">
        <v>1450000</v>
      </c>
      <c r="N26" s="67">
        <v>382115</v>
      </c>
      <c r="O26" s="79">
        <v>71111</v>
      </c>
      <c r="P26" s="79">
        <v>1513685</v>
      </c>
    </row>
    <row r="27" spans="1:16" s="5" customFormat="1" ht="18" customHeight="1">
      <c r="A27" s="62" t="s">
        <v>741</v>
      </c>
      <c r="B27" s="53">
        <f t="shared" si="1"/>
        <v>10417481</v>
      </c>
      <c r="C27" s="67">
        <f>SUM(D27:N27)</f>
        <v>8701053</v>
      </c>
      <c r="D27" s="67">
        <v>1884262</v>
      </c>
      <c r="E27" s="67" t="s">
        <v>367</v>
      </c>
      <c r="F27" s="67">
        <v>127236</v>
      </c>
      <c r="G27" s="67">
        <v>114508</v>
      </c>
      <c r="H27" s="67" t="s">
        <v>367</v>
      </c>
      <c r="I27" s="67">
        <v>21074</v>
      </c>
      <c r="J27" s="67">
        <v>5707800</v>
      </c>
      <c r="K27" s="67">
        <v>836881</v>
      </c>
      <c r="L27" s="67">
        <v>250</v>
      </c>
      <c r="M27" s="67" t="s">
        <v>913</v>
      </c>
      <c r="N27" s="67">
        <v>9042</v>
      </c>
      <c r="O27" s="79">
        <v>38584</v>
      </c>
      <c r="P27" s="79">
        <v>1677844</v>
      </c>
    </row>
    <row r="28" spans="1:16" s="5" customFormat="1" ht="18" customHeight="1">
      <c r="A28" s="62" t="s">
        <v>742</v>
      </c>
      <c r="B28" s="77">
        <f t="shared" si="1"/>
        <v>9155136</v>
      </c>
      <c r="C28" s="67">
        <f>SUM(D28:N28)</f>
        <v>3121304</v>
      </c>
      <c r="D28" s="67">
        <v>1732729</v>
      </c>
      <c r="E28" s="67" t="s">
        <v>367</v>
      </c>
      <c r="F28" s="67">
        <v>113575</v>
      </c>
      <c r="G28" s="67">
        <v>126126</v>
      </c>
      <c r="H28" s="67" t="s">
        <v>367</v>
      </c>
      <c r="I28" s="67">
        <v>59139</v>
      </c>
      <c r="J28" s="67" t="s">
        <v>913</v>
      </c>
      <c r="K28" s="67">
        <v>1075095</v>
      </c>
      <c r="L28" s="67">
        <v>12875</v>
      </c>
      <c r="M28" s="67" t="s">
        <v>913</v>
      </c>
      <c r="N28" s="67">
        <v>1765</v>
      </c>
      <c r="O28" s="79">
        <v>88404</v>
      </c>
      <c r="P28" s="79">
        <v>5945428</v>
      </c>
    </row>
    <row r="29" spans="1:16" s="5" customFormat="1" ht="18" customHeight="1">
      <c r="A29" s="62" t="s">
        <v>743</v>
      </c>
      <c r="B29" s="77">
        <f t="shared" si="1"/>
        <v>11116872</v>
      </c>
      <c r="C29" s="67">
        <f t="shared" si="2"/>
        <v>4293913</v>
      </c>
      <c r="D29" s="67">
        <v>2780751</v>
      </c>
      <c r="E29" s="67" t="s">
        <v>367</v>
      </c>
      <c r="F29" s="67">
        <v>193190</v>
      </c>
      <c r="G29" s="67">
        <v>141891</v>
      </c>
      <c r="H29" s="67" t="s">
        <v>367</v>
      </c>
      <c r="I29" s="67">
        <v>23859</v>
      </c>
      <c r="J29" s="67" t="s">
        <v>913</v>
      </c>
      <c r="K29" s="67">
        <v>659995</v>
      </c>
      <c r="L29" s="67">
        <v>-10865</v>
      </c>
      <c r="M29" s="67">
        <v>500000</v>
      </c>
      <c r="N29" s="67">
        <v>5092</v>
      </c>
      <c r="O29" s="79">
        <v>27464</v>
      </c>
      <c r="P29" s="79">
        <v>6795495</v>
      </c>
    </row>
    <row r="30" spans="1:16" s="5" customFormat="1" ht="18" customHeight="1" thickBot="1">
      <c r="A30" s="63" t="s">
        <v>744</v>
      </c>
      <c r="B30" s="78">
        <f>C30+O30+P30</f>
        <v>-15089365</v>
      </c>
      <c r="C30" s="76">
        <f>SUM(D30:N30)</f>
        <v>12522616</v>
      </c>
      <c r="D30" s="76">
        <v>4580392</v>
      </c>
      <c r="E30" s="76" t="s">
        <v>367</v>
      </c>
      <c r="F30" s="76">
        <v>238699</v>
      </c>
      <c r="G30" s="76">
        <v>172618</v>
      </c>
      <c r="H30" s="76" t="s">
        <v>367</v>
      </c>
      <c r="I30" s="76">
        <v>17408</v>
      </c>
      <c r="J30" s="76">
        <v>7000</v>
      </c>
      <c r="K30" s="76">
        <v>1188422</v>
      </c>
      <c r="L30" s="76">
        <v>305</v>
      </c>
      <c r="M30" s="76">
        <v>6300000</v>
      </c>
      <c r="N30" s="76">
        <v>17772</v>
      </c>
      <c r="O30" s="80">
        <v>-595302</v>
      </c>
      <c r="P30" s="80">
        <v>-27016679</v>
      </c>
    </row>
    <row r="31" spans="1:9" s="11" customFormat="1" ht="13.5" customHeight="1">
      <c r="A31" s="159" t="s">
        <v>608</v>
      </c>
      <c r="B31" s="56"/>
      <c r="C31" s="56"/>
      <c r="D31" s="56"/>
      <c r="E31" s="56"/>
      <c r="F31" s="56"/>
      <c r="G31" s="56"/>
      <c r="H31" s="56"/>
      <c r="I31" s="11" t="s">
        <v>609</v>
      </c>
    </row>
    <row r="32" spans="1:16" s="5" customFormat="1" ht="13.5" customHeight="1">
      <c r="A32" s="88" t="s">
        <v>610</v>
      </c>
      <c r="I32" s="9" t="s">
        <v>240</v>
      </c>
      <c r="J32" s="9"/>
      <c r="K32" s="9"/>
      <c r="L32" s="9"/>
      <c r="M32" s="9"/>
      <c r="N32" s="9"/>
      <c r="O32" s="9"/>
      <c r="P32" s="9"/>
    </row>
    <row r="33" spans="1:9" s="5" customFormat="1" ht="13.5" customHeight="1">
      <c r="A33" s="88" t="s">
        <v>611</v>
      </c>
      <c r="I33" s="11" t="s">
        <v>241</v>
      </c>
    </row>
    <row r="34" spans="1:16" s="5" customFormat="1" ht="13.5" customHeight="1">
      <c r="A34" s="341" t="s">
        <v>612</v>
      </c>
      <c r="I34" s="9" t="s">
        <v>242</v>
      </c>
      <c r="J34" s="355"/>
      <c r="K34" s="355"/>
      <c r="L34" s="355"/>
      <c r="M34" s="355"/>
      <c r="N34" s="355"/>
      <c r="O34" s="355"/>
      <c r="P34" s="355"/>
    </row>
    <row r="35" s="5" customFormat="1" ht="13.5" customHeight="1">
      <c r="I35" s="11" t="s">
        <v>243</v>
      </c>
    </row>
    <row r="36" ht="13.5" customHeight="1"/>
  </sheetData>
  <sheetProtection/>
  <mergeCells count="10">
    <mergeCell ref="B6:B7"/>
    <mergeCell ref="I2:P2"/>
    <mergeCell ref="A3:H3"/>
    <mergeCell ref="I3:P3"/>
    <mergeCell ref="A2:H2"/>
    <mergeCell ref="A7:A8"/>
    <mergeCell ref="A5:A6"/>
    <mergeCell ref="C6:H6"/>
    <mergeCell ref="O6:O7"/>
    <mergeCell ref="P6:P7"/>
  </mergeCells>
  <printOptions horizontalCentered="1"/>
  <pageMargins left="1.141732283464567" right="1.141732283464567" top="1.5748031496062993" bottom="1.5748031496062993" header="0.5118110236220472" footer="0.9055118110236221"/>
  <pageSetup firstPageNumber="210"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4.xml><?xml version="1.0" encoding="utf-8"?>
<worksheet xmlns="http://schemas.openxmlformats.org/spreadsheetml/2006/main" xmlns:r="http://schemas.openxmlformats.org/officeDocument/2006/relationships">
  <sheetPr>
    <tabColor theme="5" tint="0.5999900102615356"/>
  </sheetPr>
  <dimension ref="A1:R30"/>
  <sheetViews>
    <sheetView showGridLines="0" zoomScale="120" zoomScaleNormal="120" zoomScalePageLayoutView="0" workbookViewId="0" topLeftCell="A1">
      <selection activeCell="A2" sqref="A2:H2"/>
    </sheetView>
  </sheetViews>
  <sheetFormatPr defaultColWidth="9.00390625" defaultRowHeight="16.5"/>
  <cols>
    <col min="1" max="1" width="12.125" style="129" customWidth="1"/>
    <col min="2" max="2" width="8.125" style="129" customWidth="1"/>
    <col min="3" max="3" width="7.625" style="129" customWidth="1"/>
    <col min="4" max="4" width="8.625" style="129" customWidth="1"/>
    <col min="5" max="5" width="10.125" style="129" customWidth="1"/>
    <col min="6" max="6" width="8.125" style="129" customWidth="1"/>
    <col min="7" max="7" width="7.125" style="129" customWidth="1"/>
    <col min="8" max="8" width="14.625" style="129" customWidth="1"/>
    <col min="9" max="9" width="8.625" style="129" customWidth="1"/>
    <col min="10" max="10" width="7.875" style="129" customWidth="1"/>
    <col min="11" max="11" width="8.125" style="129" customWidth="1"/>
    <col min="12" max="12" width="6.625" style="129" customWidth="1"/>
    <col min="13" max="13" width="6.875" style="129" customWidth="1"/>
    <col min="14" max="14" width="10.125" style="129" customWidth="1"/>
    <col min="15" max="15" width="5.625" style="129" customWidth="1"/>
    <col min="16" max="16" width="7.125" style="129" customWidth="1"/>
    <col min="17" max="17" width="7.625" style="129" customWidth="1"/>
    <col min="18" max="18" width="7.125" style="129" customWidth="1"/>
    <col min="19" max="16384" width="9.00390625" style="129" customWidth="1"/>
  </cols>
  <sheetData>
    <row r="1" spans="1:18" s="118" customFormat="1" ht="18" customHeight="1">
      <c r="A1" s="123" t="s">
        <v>625</v>
      </c>
      <c r="B1" s="117"/>
      <c r="C1" s="117"/>
      <c r="D1" s="117"/>
      <c r="E1" s="117"/>
      <c r="R1" s="119" t="s">
        <v>626</v>
      </c>
    </row>
    <row r="2" spans="1:18" s="120" customFormat="1" ht="24.75" customHeight="1">
      <c r="A2" s="404" t="s">
        <v>899</v>
      </c>
      <c r="B2" s="401"/>
      <c r="C2" s="401"/>
      <c r="D2" s="401"/>
      <c r="E2" s="401"/>
      <c r="F2" s="401"/>
      <c r="G2" s="401"/>
      <c r="H2" s="401"/>
      <c r="I2" s="401" t="s">
        <v>919</v>
      </c>
      <c r="J2" s="401"/>
      <c r="K2" s="401"/>
      <c r="L2" s="401"/>
      <c r="M2" s="401"/>
      <c r="N2" s="401"/>
      <c r="O2" s="401"/>
      <c r="P2" s="401"/>
      <c r="Q2" s="401"/>
      <c r="R2" s="401"/>
    </row>
    <row r="3" spans="1:18" s="120" customFormat="1" ht="19.5" customHeight="1">
      <c r="A3" s="401" t="s">
        <v>647</v>
      </c>
      <c r="B3" s="401"/>
      <c r="C3" s="401"/>
      <c r="D3" s="401"/>
      <c r="E3" s="401"/>
      <c r="F3" s="401"/>
      <c r="G3" s="401"/>
      <c r="H3" s="401"/>
      <c r="I3" s="401" t="s">
        <v>648</v>
      </c>
      <c r="J3" s="401"/>
      <c r="K3" s="401"/>
      <c r="L3" s="401"/>
      <c r="M3" s="401"/>
      <c r="N3" s="401"/>
      <c r="O3" s="401"/>
      <c r="P3" s="401"/>
      <c r="Q3" s="401"/>
      <c r="R3" s="401"/>
    </row>
    <row r="4" spans="1:18" s="193" customFormat="1" ht="15" customHeight="1" thickBot="1">
      <c r="A4" s="190"/>
      <c r="B4" s="191"/>
      <c r="C4" s="191"/>
      <c r="D4" s="191"/>
      <c r="E4" s="191"/>
      <c r="F4" s="191"/>
      <c r="G4" s="191"/>
      <c r="H4" s="216" t="s">
        <v>754</v>
      </c>
      <c r="I4" s="192"/>
      <c r="J4" s="192"/>
      <c r="K4" s="192"/>
      <c r="L4" s="192"/>
      <c r="M4" s="192"/>
      <c r="N4" s="192"/>
      <c r="O4" s="192"/>
      <c r="P4" s="192"/>
      <c r="R4" s="194" t="s">
        <v>615</v>
      </c>
    </row>
    <row r="5" spans="1:18" s="193" customFormat="1" ht="21.75" customHeight="1">
      <c r="A5" s="195"/>
      <c r="B5" s="196"/>
      <c r="C5" s="197"/>
      <c r="D5" s="210" t="s">
        <v>632</v>
      </c>
      <c r="E5" s="197"/>
      <c r="F5" s="210" t="s">
        <v>633</v>
      </c>
      <c r="G5" s="197"/>
      <c r="H5" s="197"/>
      <c r="I5" s="197"/>
      <c r="J5" s="197"/>
      <c r="K5" s="197"/>
      <c r="L5" s="197"/>
      <c r="M5" s="197" t="s">
        <v>889</v>
      </c>
      <c r="N5" s="197"/>
      <c r="O5" s="197"/>
      <c r="P5" s="197"/>
      <c r="Q5" s="198"/>
      <c r="R5" s="447" t="s">
        <v>634</v>
      </c>
    </row>
    <row r="6" spans="1:18" s="193" customFormat="1" ht="21.75" customHeight="1">
      <c r="A6" s="211" t="s">
        <v>713</v>
      </c>
      <c r="B6" s="445" t="s">
        <v>635</v>
      </c>
      <c r="C6" s="449" t="s">
        <v>636</v>
      </c>
      <c r="D6" s="450"/>
      <c r="E6" s="450"/>
      <c r="F6" s="450"/>
      <c r="G6" s="450"/>
      <c r="H6" s="450"/>
      <c r="I6" s="199"/>
      <c r="J6" s="200"/>
      <c r="K6" s="199" t="s">
        <v>891</v>
      </c>
      <c r="L6" s="199"/>
      <c r="M6" s="200"/>
      <c r="N6" s="200"/>
      <c r="O6" s="201"/>
      <c r="P6" s="443" t="s">
        <v>637</v>
      </c>
      <c r="Q6" s="443" t="s">
        <v>628</v>
      </c>
      <c r="R6" s="448"/>
    </row>
    <row r="7" spans="1:18" s="193" customFormat="1" ht="31.5" customHeight="1">
      <c r="A7" s="451" t="s">
        <v>720</v>
      </c>
      <c r="B7" s="446"/>
      <c r="C7" s="212" t="s">
        <v>629</v>
      </c>
      <c r="D7" s="213" t="s">
        <v>638</v>
      </c>
      <c r="E7" s="213" t="s">
        <v>639</v>
      </c>
      <c r="F7" s="213" t="s">
        <v>640</v>
      </c>
      <c r="G7" s="214" t="s">
        <v>641</v>
      </c>
      <c r="H7" s="214" t="s">
        <v>630</v>
      </c>
      <c r="I7" s="213" t="s">
        <v>642</v>
      </c>
      <c r="J7" s="212" t="s">
        <v>887</v>
      </c>
      <c r="K7" s="214" t="s">
        <v>888</v>
      </c>
      <c r="L7" s="215" t="s">
        <v>643</v>
      </c>
      <c r="M7" s="214" t="s">
        <v>631</v>
      </c>
      <c r="N7" s="214" t="s">
        <v>644</v>
      </c>
      <c r="O7" s="214" t="s">
        <v>645</v>
      </c>
      <c r="P7" s="444"/>
      <c r="Q7" s="444"/>
      <c r="R7" s="448"/>
    </row>
    <row r="8" spans="1:18" s="202" customFormat="1" ht="43.5" customHeight="1" thickBot="1">
      <c r="A8" s="452"/>
      <c r="B8" s="387" t="s">
        <v>750</v>
      </c>
      <c r="C8" s="388" t="s">
        <v>805</v>
      </c>
      <c r="D8" s="388" t="s">
        <v>31</v>
      </c>
      <c r="E8" s="388" t="s">
        <v>32</v>
      </c>
      <c r="F8" s="388" t="s">
        <v>33</v>
      </c>
      <c r="G8" s="388" t="s">
        <v>34</v>
      </c>
      <c r="H8" s="389" t="s">
        <v>35</v>
      </c>
      <c r="I8" s="388" t="s">
        <v>36</v>
      </c>
      <c r="J8" s="388" t="s">
        <v>37</v>
      </c>
      <c r="K8" s="389" t="s">
        <v>38</v>
      </c>
      <c r="L8" s="389" t="s">
        <v>39</v>
      </c>
      <c r="M8" s="389" t="s">
        <v>40</v>
      </c>
      <c r="N8" s="389" t="s">
        <v>41</v>
      </c>
      <c r="O8" s="389" t="s">
        <v>42</v>
      </c>
      <c r="P8" s="389" t="s">
        <v>43</v>
      </c>
      <c r="Q8" s="389" t="s">
        <v>44</v>
      </c>
      <c r="R8" s="390" t="s">
        <v>45</v>
      </c>
    </row>
    <row r="9" spans="1:18" s="193" customFormat="1" ht="20.25" customHeight="1">
      <c r="A9" s="66" t="s">
        <v>252</v>
      </c>
      <c r="B9" s="204">
        <f>C9+P9+Q9</f>
        <v>41802827</v>
      </c>
      <c r="C9" s="205">
        <f>SUM(D9:O9)</f>
        <v>33771742</v>
      </c>
      <c r="D9" s="205">
        <v>3779615</v>
      </c>
      <c r="E9" s="205">
        <v>15986588</v>
      </c>
      <c r="F9" s="205">
        <v>3074486</v>
      </c>
      <c r="G9" s="205">
        <v>2633687</v>
      </c>
      <c r="H9" s="205">
        <v>780915</v>
      </c>
      <c r="I9" s="205">
        <v>2841831</v>
      </c>
      <c r="J9" s="205">
        <v>4020192</v>
      </c>
      <c r="K9" s="205" t="s">
        <v>253</v>
      </c>
      <c r="L9" s="205">
        <v>324236</v>
      </c>
      <c r="M9" s="205" t="s">
        <v>253</v>
      </c>
      <c r="N9" s="205" t="s">
        <v>253</v>
      </c>
      <c r="O9" s="205">
        <v>330192</v>
      </c>
      <c r="P9" s="205">
        <v>3474198</v>
      </c>
      <c r="Q9" s="205">
        <v>4556887</v>
      </c>
      <c r="R9" s="205">
        <v>308204</v>
      </c>
    </row>
    <row r="10" spans="1:18" s="193" customFormat="1" ht="20.25" customHeight="1">
      <c r="A10" s="66" t="s">
        <v>599</v>
      </c>
      <c r="B10" s="204">
        <f>C10+P10+Q10</f>
        <v>46834892</v>
      </c>
      <c r="C10" s="205">
        <f>SUM(D10:O10)</f>
        <v>37961199</v>
      </c>
      <c r="D10" s="205">
        <v>4082443</v>
      </c>
      <c r="E10" s="205">
        <v>17619646</v>
      </c>
      <c r="F10" s="205">
        <v>3967396</v>
      </c>
      <c r="G10" s="205">
        <v>3157634</v>
      </c>
      <c r="H10" s="205">
        <v>890684</v>
      </c>
      <c r="I10" s="205">
        <v>3459877</v>
      </c>
      <c r="J10" s="205">
        <v>4132357</v>
      </c>
      <c r="K10" s="205" t="s">
        <v>367</v>
      </c>
      <c r="L10" s="205">
        <v>290550</v>
      </c>
      <c r="M10" s="205" t="s">
        <v>367</v>
      </c>
      <c r="N10" s="205" t="s">
        <v>367</v>
      </c>
      <c r="O10" s="205">
        <v>360612</v>
      </c>
      <c r="P10" s="205">
        <v>3418423</v>
      </c>
      <c r="Q10" s="205">
        <v>5455270</v>
      </c>
      <c r="R10" s="205">
        <v>472179</v>
      </c>
    </row>
    <row r="11" spans="1:18" s="193" customFormat="1" ht="20.25" customHeight="1">
      <c r="A11" s="66" t="s">
        <v>600</v>
      </c>
      <c r="B11" s="204">
        <v>48905649</v>
      </c>
      <c r="C11" s="205">
        <v>38909764</v>
      </c>
      <c r="D11" s="205">
        <v>4096391</v>
      </c>
      <c r="E11" s="205">
        <v>17781322</v>
      </c>
      <c r="F11" s="205">
        <v>3444654</v>
      </c>
      <c r="G11" s="205">
        <v>3573878</v>
      </c>
      <c r="H11" s="205">
        <v>1168162</v>
      </c>
      <c r="I11" s="205">
        <v>3677227</v>
      </c>
      <c r="J11" s="205">
        <v>4440799</v>
      </c>
      <c r="K11" s="205" t="s">
        <v>367</v>
      </c>
      <c r="L11" s="205">
        <v>381812</v>
      </c>
      <c r="M11" s="205" t="s">
        <v>367</v>
      </c>
      <c r="N11" s="205" t="s">
        <v>367</v>
      </c>
      <c r="O11" s="205">
        <v>345518</v>
      </c>
      <c r="P11" s="205">
        <v>3953378</v>
      </c>
      <c r="Q11" s="205">
        <v>6042506</v>
      </c>
      <c r="R11" s="205">
        <v>33339</v>
      </c>
    </row>
    <row r="12" spans="1:18" s="193" customFormat="1" ht="20.25" customHeight="1">
      <c r="A12" s="66" t="s">
        <v>601</v>
      </c>
      <c r="B12" s="204">
        <v>51954023</v>
      </c>
      <c r="C12" s="205">
        <v>39287064</v>
      </c>
      <c r="D12" s="205">
        <v>4155347</v>
      </c>
      <c r="E12" s="205">
        <v>18628603</v>
      </c>
      <c r="F12" s="205">
        <v>3089519</v>
      </c>
      <c r="G12" s="205">
        <v>3225177</v>
      </c>
      <c r="H12" s="205">
        <v>1081819</v>
      </c>
      <c r="I12" s="205">
        <v>3839449</v>
      </c>
      <c r="J12" s="205">
        <v>4522443</v>
      </c>
      <c r="K12" s="205" t="s">
        <v>367</v>
      </c>
      <c r="L12" s="205">
        <v>400000</v>
      </c>
      <c r="M12" s="205" t="s">
        <v>367</v>
      </c>
      <c r="N12" s="205" t="s">
        <v>367</v>
      </c>
      <c r="O12" s="205">
        <v>344707</v>
      </c>
      <c r="P12" s="205">
        <v>4302181</v>
      </c>
      <c r="Q12" s="205">
        <f>770497+7425000+169281</f>
        <v>8364778</v>
      </c>
      <c r="R12" s="205">
        <v>435738</v>
      </c>
    </row>
    <row r="13" spans="1:18" s="193" customFormat="1" ht="20.25" customHeight="1">
      <c r="A13" s="66" t="s">
        <v>602</v>
      </c>
      <c r="B13" s="204">
        <v>47279673</v>
      </c>
      <c r="C13" s="205">
        <v>40439515</v>
      </c>
      <c r="D13" s="205">
        <v>4368542</v>
      </c>
      <c r="E13" s="205">
        <v>19823726</v>
      </c>
      <c r="F13" s="205">
        <v>2460917</v>
      </c>
      <c r="G13" s="205">
        <v>3461763</v>
      </c>
      <c r="H13" s="205">
        <v>920294</v>
      </c>
      <c r="I13" s="205">
        <v>3833296</v>
      </c>
      <c r="J13" s="205">
        <v>4682446</v>
      </c>
      <c r="K13" s="205" t="s">
        <v>367</v>
      </c>
      <c r="L13" s="205">
        <v>499999</v>
      </c>
      <c r="M13" s="205" t="s">
        <v>367</v>
      </c>
      <c r="N13" s="205" t="s">
        <v>367</v>
      </c>
      <c r="O13" s="205">
        <v>388534</v>
      </c>
      <c r="P13" s="205">
        <v>1068116</v>
      </c>
      <c r="Q13" s="205">
        <v>5772043</v>
      </c>
      <c r="R13" s="205">
        <v>7243196</v>
      </c>
    </row>
    <row r="14" spans="1:18" s="193" customFormat="1" ht="20.25" customHeight="1">
      <c r="A14" s="66" t="s">
        <v>603</v>
      </c>
      <c r="B14" s="205">
        <v>49652943</v>
      </c>
      <c r="C14" s="205">
        <v>41901452</v>
      </c>
      <c r="D14" s="205">
        <v>4744015</v>
      </c>
      <c r="E14" s="205">
        <v>18428158</v>
      </c>
      <c r="F14" s="205">
        <v>3278673</v>
      </c>
      <c r="G14" s="205">
        <v>4340802</v>
      </c>
      <c r="H14" s="205">
        <v>1077347</v>
      </c>
      <c r="I14" s="205">
        <v>4001371</v>
      </c>
      <c r="J14" s="205">
        <v>4881046</v>
      </c>
      <c r="K14" s="205" t="s">
        <v>367</v>
      </c>
      <c r="L14" s="205">
        <v>780000</v>
      </c>
      <c r="M14" s="205" t="s">
        <v>367</v>
      </c>
      <c r="N14" s="205" t="s">
        <v>367</v>
      </c>
      <c r="O14" s="205">
        <v>370040</v>
      </c>
      <c r="P14" s="205">
        <v>2298885</v>
      </c>
      <c r="Q14" s="205">
        <v>5452606</v>
      </c>
      <c r="R14" s="205">
        <v>244087</v>
      </c>
    </row>
    <row r="15" spans="1:18" s="193" customFormat="1" ht="20.25" customHeight="1">
      <c r="A15" s="66" t="s">
        <v>604</v>
      </c>
      <c r="B15" s="205">
        <v>83793903</v>
      </c>
      <c r="C15" s="205">
        <v>46256901</v>
      </c>
      <c r="D15" s="205">
        <v>4532921</v>
      </c>
      <c r="E15" s="205">
        <v>21956442</v>
      </c>
      <c r="F15" s="205">
        <v>3635341</v>
      </c>
      <c r="G15" s="205">
        <v>4490953</v>
      </c>
      <c r="H15" s="205">
        <v>1080772</v>
      </c>
      <c r="I15" s="205">
        <v>4387676</v>
      </c>
      <c r="J15" s="205">
        <v>5052600</v>
      </c>
      <c r="K15" s="205" t="s">
        <v>367</v>
      </c>
      <c r="L15" s="205">
        <v>689700</v>
      </c>
      <c r="M15" s="205" t="s">
        <v>367</v>
      </c>
      <c r="N15" s="205" t="s">
        <v>367</v>
      </c>
      <c r="O15" s="205">
        <v>430496</v>
      </c>
      <c r="P15" s="205">
        <v>3015056</v>
      </c>
      <c r="Q15" s="205">
        <v>34521946</v>
      </c>
      <c r="R15" s="205">
        <v>13286504</v>
      </c>
    </row>
    <row r="16" spans="1:18" s="193" customFormat="1" ht="20.25" customHeight="1">
      <c r="A16" s="66" t="s">
        <v>605</v>
      </c>
      <c r="B16" s="205">
        <v>104769458</v>
      </c>
      <c r="C16" s="205">
        <v>46871659</v>
      </c>
      <c r="D16" s="205">
        <v>5113754</v>
      </c>
      <c r="E16" s="205">
        <v>21493244</v>
      </c>
      <c r="F16" s="205">
        <v>3680090</v>
      </c>
      <c r="G16" s="205">
        <v>4595287</v>
      </c>
      <c r="H16" s="205">
        <v>1401909</v>
      </c>
      <c r="I16" s="205">
        <v>4608844</v>
      </c>
      <c r="J16" s="205">
        <v>5111955</v>
      </c>
      <c r="K16" s="205" t="s">
        <v>367</v>
      </c>
      <c r="L16" s="205">
        <v>481685</v>
      </c>
      <c r="M16" s="205" t="s">
        <v>367</v>
      </c>
      <c r="N16" s="205" t="s">
        <v>367</v>
      </c>
      <c r="O16" s="205">
        <v>384891</v>
      </c>
      <c r="P16" s="205">
        <v>2256746</v>
      </c>
      <c r="Q16" s="205">
        <v>55641053</v>
      </c>
      <c r="R16" s="205">
        <v>13090719</v>
      </c>
    </row>
    <row r="17" spans="1:18" s="193" customFormat="1" ht="20.25" customHeight="1">
      <c r="A17" s="66" t="s">
        <v>606</v>
      </c>
      <c r="B17" s="205">
        <v>124076423</v>
      </c>
      <c r="C17" s="205">
        <v>55532876</v>
      </c>
      <c r="D17" s="205">
        <v>4763092</v>
      </c>
      <c r="E17" s="205">
        <v>22195664</v>
      </c>
      <c r="F17" s="205">
        <v>5590197</v>
      </c>
      <c r="G17" s="205">
        <v>10874705</v>
      </c>
      <c r="H17" s="205">
        <v>1284533</v>
      </c>
      <c r="I17" s="205">
        <v>4782599</v>
      </c>
      <c r="J17" s="205">
        <v>5282605</v>
      </c>
      <c r="K17" s="205" t="s">
        <v>913</v>
      </c>
      <c r="L17" s="205">
        <v>340442</v>
      </c>
      <c r="M17" s="205" t="s">
        <v>913</v>
      </c>
      <c r="N17" s="205" t="s">
        <v>913</v>
      </c>
      <c r="O17" s="205">
        <v>419039</v>
      </c>
      <c r="P17" s="205">
        <v>1364117</v>
      </c>
      <c r="Q17" s="205">
        <v>67179430</v>
      </c>
      <c r="R17" s="205">
        <v>30242742</v>
      </c>
    </row>
    <row r="18" spans="1:18" s="193" customFormat="1" ht="20.25" customHeight="1">
      <c r="A18" s="66" t="s">
        <v>607</v>
      </c>
      <c r="B18" s="204">
        <f aca="true" t="shared" si="0" ref="B18:J18">SUM(B19:B30)</f>
        <v>122597420</v>
      </c>
      <c r="C18" s="205">
        <f>SUM(C19:C30)</f>
        <v>55680351</v>
      </c>
      <c r="D18" s="205">
        <f t="shared" si="0"/>
        <v>4697664</v>
      </c>
      <c r="E18" s="205">
        <f t="shared" si="0"/>
        <v>23431415</v>
      </c>
      <c r="F18" s="205">
        <f t="shared" si="0"/>
        <v>4789629</v>
      </c>
      <c r="G18" s="205">
        <f t="shared" si="0"/>
        <v>9685397</v>
      </c>
      <c r="H18" s="205">
        <f t="shared" si="0"/>
        <v>1755089</v>
      </c>
      <c r="I18" s="205">
        <f t="shared" si="0"/>
        <v>5004340</v>
      </c>
      <c r="J18" s="205">
        <f t="shared" si="0"/>
        <v>5427752</v>
      </c>
      <c r="K18" s="205" t="s">
        <v>367</v>
      </c>
      <c r="L18" s="205">
        <f>SUM(L19:L30)</f>
        <v>372637</v>
      </c>
      <c r="M18" s="205" t="s">
        <v>367</v>
      </c>
      <c r="N18" s="205" t="s">
        <v>367</v>
      </c>
      <c r="O18" s="205">
        <f>SUM(O19:O30)</f>
        <v>516428</v>
      </c>
      <c r="P18" s="205">
        <f>SUM(P19:P30)</f>
        <v>1355752</v>
      </c>
      <c r="Q18" s="205">
        <f>SUM(Q19:Q30)</f>
        <v>65561317</v>
      </c>
      <c r="R18" s="205">
        <v>17974590</v>
      </c>
    </row>
    <row r="19" spans="1:18" s="193" customFormat="1" ht="20.25" customHeight="1">
      <c r="A19" s="206" t="s">
        <v>254</v>
      </c>
      <c r="B19" s="204">
        <f>SUM(C19,P19,Q19)</f>
        <v>20270611</v>
      </c>
      <c r="C19" s="205">
        <f>SUM(D19:O19)</f>
        <v>12914002</v>
      </c>
      <c r="D19" s="205">
        <v>489289</v>
      </c>
      <c r="E19" s="205">
        <v>7736924</v>
      </c>
      <c r="F19" s="205">
        <v>431873</v>
      </c>
      <c r="G19" s="205">
        <v>1878437</v>
      </c>
      <c r="H19" s="205">
        <v>25487</v>
      </c>
      <c r="I19" s="205">
        <v>1738348</v>
      </c>
      <c r="J19" s="205">
        <v>587313</v>
      </c>
      <c r="K19" s="205" t="s">
        <v>367</v>
      </c>
      <c r="L19" s="205">
        <v>18099</v>
      </c>
      <c r="M19" s="205" t="s">
        <v>367</v>
      </c>
      <c r="N19" s="205" t="s">
        <v>367</v>
      </c>
      <c r="O19" s="205">
        <v>8232</v>
      </c>
      <c r="P19" s="205" t="s">
        <v>913</v>
      </c>
      <c r="Q19" s="205">
        <v>7356609</v>
      </c>
      <c r="R19" s="205">
        <v>47949986</v>
      </c>
    </row>
    <row r="20" spans="1:18" s="193" customFormat="1" ht="20.25" customHeight="1">
      <c r="A20" s="206" t="s">
        <v>255</v>
      </c>
      <c r="B20" s="204">
        <f>SUM(C20,P20,Q20)</f>
        <v>3414094</v>
      </c>
      <c r="C20" s="205">
        <f aca="true" t="shared" si="1" ref="C20:C30">SUM(D20:O20)</f>
        <v>4480976</v>
      </c>
      <c r="D20" s="205">
        <v>428090</v>
      </c>
      <c r="E20" s="205">
        <v>896787</v>
      </c>
      <c r="F20" s="205">
        <v>1022360</v>
      </c>
      <c r="G20" s="205">
        <v>1380955</v>
      </c>
      <c r="H20" s="205">
        <v>320364</v>
      </c>
      <c r="I20" s="205">
        <v>1961</v>
      </c>
      <c r="J20" s="205">
        <v>376074</v>
      </c>
      <c r="K20" s="205" t="s">
        <v>367</v>
      </c>
      <c r="L20" s="205">
        <v>40343</v>
      </c>
      <c r="M20" s="205" t="s">
        <v>367</v>
      </c>
      <c r="N20" s="205" t="s">
        <v>367</v>
      </c>
      <c r="O20" s="205">
        <v>14042</v>
      </c>
      <c r="P20" s="205" t="s">
        <v>913</v>
      </c>
      <c r="Q20" s="205">
        <v>-1066882</v>
      </c>
      <c r="R20" s="205">
        <v>47802654</v>
      </c>
    </row>
    <row r="21" spans="1:18" s="193" customFormat="1" ht="20.25" customHeight="1">
      <c r="A21" s="206" t="s">
        <v>256</v>
      </c>
      <c r="B21" s="204">
        <f aca="true" t="shared" si="2" ref="B21:B30">C21+P21+Q21</f>
        <v>4479699</v>
      </c>
      <c r="C21" s="205">
        <f t="shared" si="1"/>
        <v>1962495</v>
      </c>
      <c r="D21" s="205">
        <v>300241</v>
      </c>
      <c r="E21" s="205">
        <v>266871</v>
      </c>
      <c r="F21" s="205">
        <v>98610</v>
      </c>
      <c r="G21" s="205">
        <v>540577</v>
      </c>
      <c r="H21" s="205">
        <v>264607</v>
      </c>
      <c r="I21" s="205">
        <v>7917</v>
      </c>
      <c r="J21" s="205">
        <v>361491</v>
      </c>
      <c r="K21" s="205" t="s">
        <v>367</v>
      </c>
      <c r="L21" s="205">
        <v>23170</v>
      </c>
      <c r="M21" s="205" t="s">
        <v>367</v>
      </c>
      <c r="N21" s="205" t="s">
        <v>367</v>
      </c>
      <c r="O21" s="205">
        <v>99011</v>
      </c>
      <c r="P21" s="205">
        <v>168815</v>
      </c>
      <c r="Q21" s="205">
        <v>2348389</v>
      </c>
      <c r="R21" s="205">
        <v>44622739</v>
      </c>
    </row>
    <row r="22" spans="1:18" s="193" customFormat="1" ht="20.25" customHeight="1">
      <c r="A22" s="206" t="s">
        <v>257</v>
      </c>
      <c r="B22" s="204">
        <f t="shared" si="2"/>
        <v>12770885</v>
      </c>
      <c r="C22" s="205">
        <f t="shared" si="1"/>
        <v>6800663</v>
      </c>
      <c r="D22" s="205">
        <v>460659</v>
      </c>
      <c r="E22" s="205">
        <v>5053920</v>
      </c>
      <c r="F22" s="205">
        <v>109819</v>
      </c>
      <c r="G22" s="205">
        <v>634426</v>
      </c>
      <c r="H22" s="205">
        <v>94429</v>
      </c>
      <c r="I22" s="205">
        <v>5210</v>
      </c>
      <c r="J22" s="205">
        <v>365679</v>
      </c>
      <c r="K22" s="205" t="s">
        <v>367</v>
      </c>
      <c r="L22" s="205">
        <v>35999</v>
      </c>
      <c r="M22" s="205" t="s">
        <v>367</v>
      </c>
      <c r="N22" s="205" t="s">
        <v>367</v>
      </c>
      <c r="O22" s="205">
        <v>40522</v>
      </c>
      <c r="P22" s="205">
        <v>152079</v>
      </c>
      <c r="Q22" s="205">
        <v>5818143</v>
      </c>
      <c r="R22" s="205">
        <v>43714173</v>
      </c>
    </row>
    <row r="23" spans="1:18" s="193" customFormat="1" ht="20.25" customHeight="1">
      <c r="A23" s="206" t="s">
        <v>258</v>
      </c>
      <c r="B23" s="204">
        <f t="shared" si="2"/>
        <v>5059896</v>
      </c>
      <c r="C23" s="205">
        <f t="shared" si="1"/>
        <v>2119618</v>
      </c>
      <c r="D23" s="205">
        <v>337438</v>
      </c>
      <c r="E23" s="205">
        <v>110627</v>
      </c>
      <c r="F23" s="205">
        <v>175719</v>
      </c>
      <c r="G23" s="205">
        <v>728797</v>
      </c>
      <c r="H23" s="205">
        <v>104198</v>
      </c>
      <c r="I23" s="205">
        <v>705</v>
      </c>
      <c r="J23" s="205">
        <v>640300</v>
      </c>
      <c r="K23" s="205" t="s">
        <v>367</v>
      </c>
      <c r="L23" s="205">
        <v>2745</v>
      </c>
      <c r="M23" s="205" t="s">
        <v>367</v>
      </c>
      <c r="N23" s="205" t="s">
        <v>367</v>
      </c>
      <c r="O23" s="205">
        <v>19089</v>
      </c>
      <c r="P23" s="205">
        <v>172174</v>
      </c>
      <c r="Q23" s="205">
        <v>2768104</v>
      </c>
      <c r="R23" s="205">
        <v>48809981</v>
      </c>
    </row>
    <row r="24" spans="1:18" s="193" customFormat="1" ht="20.25" customHeight="1">
      <c r="A24" s="206" t="s">
        <v>259</v>
      </c>
      <c r="B24" s="204">
        <f t="shared" si="2"/>
        <v>13995270</v>
      </c>
      <c r="C24" s="205">
        <f t="shared" si="1"/>
        <v>4171083</v>
      </c>
      <c r="D24" s="205">
        <v>344812</v>
      </c>
      <c r="E24" s="205">
        <v>63158</v>
      </c>
      <c r="F24" s="205">
        <v>163671</v>
      </c>
      <c r="G24" s="205">
        <v>1176119</v>
      </c>
      <c r="H24" s="205">
        <v>123054</v>
      </c>
      <c r="I24" s="205">
        <v>1770166</v>
      </c>
      <c r="J24" s="205">
        <v>450024</v>
      </c>
      <c r="K24" s="205" t="s">
        <v>367</v>
      </c>
      <c r="L24" s="205">
        <v>62853</v>
      </c>
      <c r="M24" s="205" t="s">
        <v>367</v>
      </c>
      <c r="N24" s="205" t="s">
        <v>367</v>
      </c>
      <c r="O24" s="205">
        <v>17226</v>
      </c>
      <c r="P24" s="205">
        <v>100358</v>
      </c>
      <c r="Q24" s="205">
        <v>9723829</v>
      </c>
      <c r="R24" s="205">
        <v>43556676</v>
      </c>
    </row>
    <row r="25" spans="1:18" s="193" customFormat="1" ht="20.25" customHeight="1">
      <c r="A25" s="206" t="s">
        <v>260</v>
      </c>
      <c r="B25" s="204">
        <f t="shared" si="2"/>
        <v>12921519</v>
      </c>
      <c r="C25" s="205">
        <f t="shared" si="1"/>
        <v>7877573</v>
      </c>
      <c r="D25" s="205">
        <v>327081</v>
      </c>
      <c r="E25" s="205">
        <v>4716624</v>
      </c>
      <c r="F25" s="205">
        <v>262128</v>
      </c>
      <c r="G25" s="205">
        <v>625926</v>
      </c>
      <c r="H25" s="205">
        <v>57039</v>
      </c>
      <c r="I25" s="205">
        <v>1459233</v>
      </c>
      <c r="J25" s="205">
        <v>377541</v>
      </c>
      <c r="K25" s="205" t="s">
        <v>367</v>
      </c>
      <c r="L25" s="205">
        <v>22281</v>
      </c>
      <c r="M25" s="205" t="s">
        <v>367</v>
      </c>
      <c r="N25" s="205" t="s">
        <v>367</v>
      </c>
      <c r="O25" s="205">
        <v>29720</v>
      </c>
      <c r="P25" s="205">
        <v>118112</v>
      </c>
      <c r="Q25" s="205">
        <v>4925834</v>
      </c>
      <c r="R25" s="205">
        <v>45032679</v>
      </c>
    </row>
    <row r="26" spans="1:18" s="193" customFormat="1" ht="20.25" customHeight="1">
      <c r="A26" s="206" t="s">
        <v>261</v>
      </c>
      <c r="B26" s="204">
        <f t="shared" si="2"/>
        <v>5640990</v>
      </c>
      <c r="C26" s="205">
        <f t="shared" si="1"/>
        <v>1833987</v>
      </c>
      <c r="D26" s="205">
        <v>356150</v>
      </c>
      <c r="E26" s="205">
        <v>82327</v>
      </c>
      <c r="F26" s="205">
        <v>210173</v>
      </c>
      <c r="G26" s="205">
        <v>540289</v>
      </c>
      <c r="H26" s="205">
        <v>155062</v>
      </c>
      <c r="I26" s="205">
        <v>3688</v>
      </c>
      <c r="J26" s="205">
        <v>407406</v>
      </c>
      <c r="K26" s="205" t="s">
        <v>367</v>
      </c>
      <c r="L26" s="205">
        <v>18694</v>
      </c>
      <c r="M26" s="205" t="s">
        <v>367</v>
      </c>
      <c r="N26" s="205" t="s">
        <v>367</v>
      </c>
      <c r="O26" s="205">
        <v>60198</v>
      </c>
      <c r="P26" s="205">
        <v>43683</v>
      </c>
      <c r="Q26" s="205">
        <v>3763320</v>
      </c>
      <c r="R26" s="205">
        <v>46051915</v>
      </c>
    </row>
    <row r="27" spans="1:18" s="193" customFormat="1" ht="20.25" customHeight="1">
      <c r="A27" s="206" t="s">
        <v>262</v>
      </c>
      <c r="B27" s="204">
        <f t="shared" si="2"/>
        <v>12052726</v>
      </c>
      <c r="C27" s="205">
        <f t="shared" si="1"/>
        <v>2119106</v>
      </c>
      <c r="D27" s="205">
        <v>305895</v>
      </c>
      <c r="E27" s="205">
        <v>230011</v>
      </c>
      <c r="F27" s="205">
        <v>203615</v>
      </c>
      <c r="G27" s="205">
        <v>831930</v>
      </c>
      <c r="H27" s="205">
        <v>90278</v>
      </c>
      <c r="I27" s="205">
        <v>4191</v>
      </c>
      <c r="J27" s="205">
        <v>380272</v>
      </c>
      <c r="K27" s="205" t="s">
        <v>367</v>
      </c>
      <c r="L27" s="205">
        <v>45707</v>
      </c>
      <c r="M27" s="205" t="s">
        <v>367</v>
      </c>
      <c r="N27" s="205" t="s">
        <v>367</v>
      </c>
      <c r="O27" s="205">
        <v>27207</v>
      </c>
      <c r="P27" s="205">
        <v>52947</v>
      </c>
      <c r="Q27" s="205">
        <v>9880673</v>
      </c>
      <c r="R27" s="205">
        <v>44448093</v>
      </c>
    </row>
    <row r="28" spans="1:18" s="193" customFormat="1" ht="20.25" customHeight="1">
      <c r="A28" s="206" t="s">
        <v>263</v>
      </c>
      <c r="B28" s="204">
        <f t="shared" si="2"/>
        <v>10077595</v>
      </c>
      <c r="C28" s="205">
        <f t="shared" si="1"/>
        <v>3974727</v>
      </c>
      <c r="D28" s="205">
        <v>379499</v>
      </c>
      <c r="E28" s="205">
        <v>2505274</v>
      </c>
      <c r="F28" s="205">
        <v>182914</v>
      </c>
      <c r="G28" s="205">
        <v>246663</v>
      </c>
      <c r="H28" s="205">
        <v>110495</v>
      </c>
      <c r="I28" s="205">
        <v>1932</v>
      </c>
      <c r="J28" s="205">
        <v>385408</v>
      </c>
      <c r="K28" s="205" t="s">
        <v>367</v>
      </c>
      <c r="L28" s="205">
        <v>54236</v>
      </c>
      <c r="M28" s="205" t="s">
        <v>367</v>
      </c>
      <c r="N28" s="205" t="s">
        <v>367</v>
      </c>
      <c r="O28" s="205">
        <v>108306</v>
      </c>
      <c r="P28" s="205">
        <v>84362</v>
      </c>
      <c r="Q28" s="205">
        <v>6018506</v>
      </c>
      <c r="R28" s="205">
        <v>43556314</v>
      </c>
    </row>
    <row r="29" spans="1:18" s="193" customFormat="1" ht="20.25" customHeight="1">
      <c r="A29" s="206" t="s">
        <v>264</v>
      </c>
      <c r="B29" s="204">
        <f t="shared" si="2"/>
        <v>11248980</v>
      </c>
      <c r="C29" s="205">
        <f t="shared" si="1"/>
        <v>3850527</v>
      </c>
      <c r="D29" s="205">
        <v>377908</v>
      </c>
      <c r="E29" s="205">
        <v>1271958</v>
      </c>
      <c r="F29" s="205">
        <v>1191120</v>
      </c>
      <c r="G29" s="205">
        <v>394407</v>
      </c>
      <c r="H29" s="205">
        <v>140212</v>
      </c>
      <c r="I29" s="205">
        <v>2641</v>
      </c>
      <c r="J29" s="205">
        <v>408124</v>
      </c>
      <c r="K29" s="205" t="s">
        <v>367</v>
      </c>
      <c r="L29" s="205">
        <v>17062</v>
      </c>
      <c r="M29" s="205" t="s">
        <v>367</v>
      </c>
      <c r="N29" s="205" t="s">
        <v>367</v>
      </c>
      <c r="O29" s="205">
        <v>47095</v>
      </c>
      <c r="P29" s="205">
        <v>159949</v>
      </c>
      <c r="Q29" s="205">
        <v>7238504</v>
      </c>
      <c r="R29" s="205">
        <v>43556373</v>
      </c>
    </row>
    <row r="30" spans="1:18" s="193" customFormat="1" ht="20.25" customHeight="1" thickBot="1">
      <c r="A30" s="207" t="s">
        <v>265</v>
      </c>
      <c r="B30" s="208">
        <f t="shared" si="2"/>
        <v>10665155</v>
      </c>
      <c r="C30" s="209">
        <f t="shared" si="1"/>
        <v>3575594</v>
      </c>
      <c r="D30" s="209">
        <v>590602</v>
      </c>
      <c r="E30" s="209">
        <v>496934</v>
      </c>
      <c r="F30" s="209">
        <v>737627</v>
      </c>
      <c r="G30" s="209">
        <v>706871</v>
      </c>
      <c r="H30" s="209">
        <v>269864</v>
      </c>
      <c r="I30" s="209">
        <v>8348</v>
      </c>
      <c r="J30" s="209">
        <v>688120</v>
      </c>
      <c r="K30" s="209" t="s">
        <v>367</v>
      </c>
      <c r="L30" s="209">
        <v>31448</v>
      </c>
      <c r="M30" s="209" t="s">
        <v>367</v>
      </c>
      <c r="N30" s="209" t="s">
        <v>367</v>
      </c>
      <c r="O30" s="209">
        <v>45780</v>
      </c>
      <c r="P30" s="209">
        <v>303273</v>
      </c>
      <c r="Q30" s="209">
        <v>6786288</v>
      </c>
      <c r="R30" s="209">
        <v>17974590</v>
      </c>
    </row>
    <row r="31" ht="13.5" customHeight="1"/>
    <row r="32" ht="13.5" customHeight="1"/>
    <row r="33" ht="13.5" customHeight="1"/>
    <row r="34" ht="13.5" customHeight="1"/>
  </sheetData>
  <sheetProtection/>
  <mergeCells count="10">
    <mergeCell ref="A2:H2"/>
    <mergeCell ref="Q6:Q7"/>
    <mergeCell ref="I2:R2"/>
    <mergeCell ref="I3:R3"/>
    <mergeCell ref="B6:B7"/>
    <mergeCell ref="R5:R7"/>
    <mergeCell ref="C6:H6"/>
    <mergeCell ref="A7:A8"/>
    <mergeCell ref="A3:H3"/>
    <mergeCell ref="P6:P7"/>
  </mergeCells>
  <printOptions horizontalCentered="1"/>
  <pageMargins left="1.1023622047244095" right="1.1023622047244095" top="1.5748031496062993" bottom="1.5748031496062993" header="0.5118110236220472" footer="0.9055118110236221"/>
  <pageSetup firstPageNumber="21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5.xml><?xml version="1.0" encoding="utf-8"?>
<worksheet xmlns="http://schemas.openxmlformats.org/spreadsheetml/2006/main" xmlns:r="http://schemas.openxmlformats.org/officeDocument/2006/relationships">
  <sheetPr>
    <tabColor theme="5" tint="0.5999900102615356"/>
  </sheetPr>
  <dimension ref="A1:S34"/>
  <sheetViews>
    <sheetView showGridLines="0" zoomScale="120" zoomScaleNormal="120" zoomScaleSheetLayoutView="100" zoomScalePageLayoutView="0" workbookViewId="0" topLeftCell="A1">
      <selection activeCell="A1" sqref="A1"/>
    </sheetView>
  </sheetViews>
  <sheetFormatPr defaultColWidth="9.00390625" defaultRowHeight="16.5"/>
  <cols>
    <col min="1" max="1" width="12.125" style="46" customWidth="1"/>
    <col min="2" max="4" width="8.625" style="46" customWidth="1"/>
    <col min="5" max="5" width="12.125" style="46" customWidth="1"/>
    <col min="6" max="6" width="9.125" style="46" customWidth="1"/>
    <col min="7" max="7" width="8.125" style="46" customWidth="1"/>
    <col min="8" max="8" width="8.625" style="46" customWidth="1"/>
    <col min="9" max="10" width="7.125" style="46" customWidth="1"/>
    <col min="11" max="11" width="9.125" style="46" customWidth="1"/>
    <col min="12" max="12" width="7.125" style="46" customWidth="1"/>
    <col min="13" max="13" width="8.75390625" style="46" customWidth="1"/>
    <col min="14" max="14" width="8.125" style="46" customWidth="1"/>
    <col min="15" max="15" width="7.125" style="46" customWidth="1"/>
    <col min="16" max="16" width="6.625" style="46" customWidth="1"/>
    <col min="17" max="18" width="7.125" style="46" customWidth="1"/>
    <col min="19" max="16384" width="9.00390625" style="46" customWidth="1"/>
  </cols>
  <sheetData>
    <row r="1" spans="1:18" s="5" customFormat="1" ht="18" customHeight="1">
      <c r="A1" s="88" t="s">
        <v>625</v>
      </c>
      <c r="B1" s="11"/>
      <c r="C1" s="11"/>
      <c r="D1" s="11"/>
      <c r="E1" s="11"/>
      <c r="P1" s="9"/>
      <c r="R1" s="26" t="s">
        <v>626</v>
      </c>
    </row>
    <row r="2" spans="1:18" s="7" customFormat="1" ht="24.75" customHeight="1">
      <c r="A2" s="391" t="s">
        <v>890</v>
      </c>
      <c r="B2" s="392"/>
      <c r="C2" s="392"/>
      <c r="D2" s="392"/>
      <c r="E2" s="392"/>
      <c r="F2" s="392"/>
      <c r="G2" s="392"/>
      <c r="H2" s="392"/>
      <c r="I2" s="392" t="s">
        <v>920</v>
      </c>
      <c r="J2" s="392"/>
      <c r="K2" s="392"/>
      <c r="L2" s="392"/>
      <c r="M2" s="392"/>
      <c r="N2" s="392"/>
      <c r="O2" s="392"/>
      <c r="P2" s="392"/>
      <c r="Q2" s="392"/>
      <c r="R2" s="392"/>
    </row>
    <row r="3" spans="1:18" s="7" customFormat="1" ht="19.5" customHeight="1">
      <c r="A3" s="392" t="s">
        <v>712</v>
      </c>
      <c r="B3" s="392"/>
      <c r="C3" s="392"/>
      <c r="D3" s="392"/>
      <c r="E3" s="392"/>
      <c r="F3" s="392"/>
      <c r="G3" s="392"/>
      <c r="H3" s="392"/>
      <c r="I3" s="392" t="s">
        <v>177</v>
      </c>
      <c r="J3" s="392"/>
      <c r="K3" s="392"/>
      <c r="L3" s="392"/>
      <c r="M3" s="392"/>
      <c r="N3" s="392"/>
      <c r="O3" s="392"/>
      <c r="P3" s="392"/>
      <c r="Q3" s="392"/>
      <c r="R3" s="392"/>
    </row>
    <row r="4" spans="1:18" s="27" customFormat="1" ht="15" customHeight="1" thickBot="1">
      <c r="A4" s="28"/>
      <c r="B4" s="30"/>
      <c r="C4" s="30"/>
      <c r="D4" s="30"/>
      <c r="E4" s="30"/>
      <c r="F4" s="30"/>
      <c r="G4" s="30"/>
      <c r="H4" s="89" t="s">
        <v>754</v>
      </c>
      <c r="I4" s="47"/>
      <c r="J4" s="47"/>
      <c r="K4" s="47"/>
      <c r="L4" s="47"/>
      <c r="M4" s="47"/>
      <c r="N4" s="47"/>
      <c r="O4" s="48"/>
      <c r="R4" s="35" t="s">
        <v>615</v>
      </c>
    </row>
    <row r="5" spans="1:18" s="27" customFormat="1" ht="19.5" customHeight="1">
      <c r="A5" s="455" t="s">
        <v>46</v>
      </c>
      <c r="B5" s="220"/>
      <c r="C5" s="221"/>
      <c r="D5" s="222" t="s">
        <v>47</v>
      </c>
      <c r="E5" s="221"/>
      <c r="F5" s="221"/>
      <c r="G5" s="222" t="s">
        <v>48</v>
      </c>
      <c r="H5" s="221"/>
      <c r="I5" s="221"/>
      <c r="J5" s="221"/>
      <c r="K5" s="221"/>
      <c r="L5" s="221" t="s">
        <v>49</v>
      </c>
      <c r="M5" s="221"/>
      <c r="N5" s="221"/>
      <c r="O5" s="221"/>
      <c r="P5" s="221"/>
      <c r="Q5" s="221"/>
      <c r="R5" s="221"/>
    </row>
    <row r="6" spans="1:18" s="27" customFormat="1" ht="19.5" customHeight="1">
      <c r="A6" s="456"/>
      <c r="B6" s="453" t="s">
        <v>50</v>
      </c>
      <c r="C6" s="457" t="s">
        <v>51</v>
      </c>
      <c r="D6" s="458"/>
      <c r="E6" s="458"/>
      <c r="F6" s="458"/>
      <c r="G6" s="458"/>
      <c r="H6" s="458"/>
      <c r="I6" s="223"/>
      <c r="J6" s="223"/>
      <c r="K6" s="223" t="s">
        <v>52</v>
      </c>
      <c r="L6" s="223"/>
      <c r="M6" s="223"/>
      <c r="N6" s="223"/>
      <c r="O6" s="224"/>
      <c r="P6" s="225"/>
      <c r="Q6" s="463" t="s">
        <v>53</v>
      </c>
      <c r="R6" s="459" t="s">
        <v>64</v>
      </c>
    </row>
    <row r="7" spans="1:18" s="27" customFormat="1" ht="33" customHeight="1">
      <c r="A7" s="435" t="s">
        <v>54</v>
      </c>
      <c r="B7" s="454"/>
      <c r="C7" s="227" t="s">
        <v>55</v>
      </c>
      <c r="D7" s="227" t="s">
        <v>56</v>
      </c>
      <c r="E7" s="228" t="s">
        <v>65</v>
      </c>
      <c r="F7" s="228" t="s">
        <v>66</v>
      </c>
      <c r="G7" s="229" t="s">
        <v>57</v>
      </c>
      <c r="H7" s="226" t="s">
        <v>58</v>
      </c>
      <c r="I7" s="461" t="s">
        <v>67</v>
      </c>
      <c r="J7" s="462"/>
      <c r="K7" s="230" t="s">
        <v>59</v>
      </c>
      <c r="L7" s="230" t="s">
        <v>68</v>
      </c>
      <c r="M7" s="230" t="s">
        <v>69</v>
      </c>
      <c r="N7" s="230" t="s">
        <v>60</v>
      </c>
      <c r="O7" s="229" t="s">
        <v>61</v>
      </c>
      <c r="P7" s="229" t="s">
        <v>62</v>
      </c>
      <c r="Q7" s="464"/>
      <c r="R7" s="460"/>
    </row>
    <row r="8" spans="1:18" s="31" customFormat="1" ht="54.75" customHeight="1" thickBot="1">
      <c r="A8" s="436"/>
      <c r="B8" s="49" t="s">
        <v>244</v>
      </c>
      <c r="C8" s="32" t="s">
        <v>245</v>
      </c>
      <c r="D8" s="32" t="s">
        <v>266</v>
      </c>
      <c r="E8" s="32" t="s">
        <v>267</v>
      </c>
      <c r="F8" s="32" t="s">
        <v>268</v>
      </c>
      <c r="G8" s="33" t="s">
        <v>269</v>
      </c>
      <c r="H8" s="33" t="s">
        <v>270</v>
      </c>
      <c r="I8" s="231" t="s">
        <v>271</v>
      </c>
      <c r="J8" s="232" t="s">
        <v>272</v>
      </c>
      <c r="K8" s="33" t="s">
        <v>273</v>
      </c>
      <c r="L8" s="33" t="s">
        <v>274</v>
      </c>
      <c r="M8" s="33" t="s">
        <v>275</v>
      </c>
      <c r="N8" s="33" t="s">
        <v>276</v>
      </c>
      <c r="O8" s="33" t="s">
        <v>277</v>
      </c>
      <c r="P8" s="33" t="s">
        <v>278</v>
      </c>
      <c r="Q8" s="33" t="s">
        <v>279</v>
      </c>
      <c r="R8" s="34" t="s">
        <v>280</v>
      </c>
    </row>
    <row r="9" spans="1:18" s="27" customFormat="1" ht="19.5" customHeight="1">
      <c r="A9" s="203" t="s">
        <v>281</v>
      </c>
      <c r="B9" s="233">
        <f>C9+Q9+R9</f>
        <v>19426686</v>
      </c>
      <c r="C9" s="234">
        <f>SUM(D9:P9)</f>
        <v>11667216</v>
      </c>
      <c r="D9" s="234">
        <v>7370485</v>
      </c>
      <c r="E9" s="234">
        <v>6947</v>
      </c>
      <c r="F9" s="234">
        <v>19662</v>
      </c>
      <c r="G9" s="234">
        <v>531869</v>
      </c>
      <c r="H9" s="234">
        <v>14796</v>
      </c>
      <c r="I9" s="234">
        <v>127790</v>
      </c>
      <c r="J9" s="234">
        <v>14332</v>
      </c>
      <c r="K9" s="234">
        <v>6000</v>
      </c>
      <c r="L9" s="234">
        <v>2546250</v>
      </c>
      <c r="M9" s="234">
        <v>252216</v>
      </c>
      <c r="N9" s="234" t="s">
        <v>253</v>
      </c>
      <c r="O9" s="234">
        <v>191377</v>
      </c>
      <c r="P9" s="234">
        <v>585492</v>
      </c>
      <c r="Q9" s="234">
        <v>976971</v>
      </c>
      <c r="R9" s="234">
        <v>6782499</v>
      </c>
    </row>
    <row r="10" spans="1:18" s="27" customFormat="1" ht="19.5" customHeight="1">
      <c r="A10" s="203" t="s">
        <v>70</v>
      </c>
      <c r="B10" s="233">
        <f>C10+Q10+R10</f>
        <v>21455638</v>
      </c>
      <c r="C10" s="234">
        <f>SUM(D10:P10)</f>
        <v>12987057</v>
      </c>
      <c r="D10" s="234">
        <v>8207976</v>
      </c>
      <c r="E10" s="234">
        <v>5602</v>
      </c>
      <c r="F10" s="234">
        <v>24005</v>
      </c>
      <c r="G10" s="234">
        <v>547283</v>
      </c>
      <c r="H10" s="234">
        <v>5993</v>
      </c>
      <c r="I10" s="234">
        <v>127371</v>
      </c>
      <c r="J10" s="234">
        <v>62169</v>
      </c>
      <c r="K10" s="234">
        <v>43677</v>
      </c>
      <c r="L10" s="234">
        <v>3242799</v>
      </c>
      <c r="M10" s="234">
        <v>157583</v>
      </c>
      <c r="N10" s="234" t="s">
        <v>460</v>
      </c>
      <c r="O10" s="234">
        <v>90000</v>
      </c>
      <c r="P10" s="234">
        <v>472599</v>
      </c>
      <c r="Q10" s="234">
        <v>1411549</v>
      </c>
      <c r="R10" s="234">
        <v>7057032</v>
      </c>
    </row>
    <row r="11" spans="1:18" s="27" customFormat="1" ht="19.5" customHeight="1">
      <c r="A11" s="203" t="s">
        <v>71</v>
      </c>
      <c r="B11" s="233">
        <v>14166240</v>
      </c>
      <c r="C11" s="234">
        <v>13104416</v>
      </c>
      <c r="D11" s="234">
        <v>8453115</v>
      </c>
      <c r="E11" s="234">
        <v>17706</v>
      </c>
      <c r="F11" s="234">
        <v>26963</v>
      </c>
      <c r="G11" s="234">
        <v>529398</v>
      </c>
      <c r="H11" s="234">
        <v>6382</v>
      </c>
      <c r="I11" s="234">
        <v>291273</v>
      </c>
      <c r="J11" s="234">
        <v>24492</v>
      </c>
      <c r="K11" s="234">
        <v>9400</v>
      </c>
      <c r="L11" s="234">
        <v>2736165</v>
      </c>
      <c r="M11" s="234">
        <v>298475</v>
      </c>
      <c r="N11" s="234" t="s">
        <v>63</v>
      </c>
      <c r="O11" s="234">
        <v>125000</v>
      </c>
      <c r="P11" s="234">
        <v>586047</v>
      </c>
      <c r="Q11" s="234">
        <v>1031030</v>
      </c>
      <c r="R11" s="234">
        <v>30794</v>
      </c>
    </row>
    <row r="12" spans="1:18" s="27" customFormat="1" ht="19.5" customHeight="1">
      <c r="A12" s="203" t="s">
        <v>72</v>
      </c>
      <c r="B12" s="233">
        <v>14848296</v>
      </c>
      <c r="C12" s="234">
        <v>13540958</v>
      </c>
      <c r="D12" s="234">
        <v>8841813</v>
      </c>
      <c r="E12" s="234">
        <v>40820</v>
      </c>
      <c r="F12" s="234">
        <v>37327</v>
      </c>
      <c r="G12" s="234">
        <v>519656</v>
      </c>
      <c r="H12" s="234">
        <v>6560</v>
      </c>
      <c r="I12" s="234">
        <v>297819</v>
      </c>
      <c r="J12" s="234">
        <v>17013</v>
      </c>
      <c r="K12" s="234">
        <v>3000</v>
      </c>
      <c r="L12" s="234">
        <v>2620107</v>
      </c>
      <c r="M12" s="234">
        <v>256150</v>
      </c>
      <c r="N12" s="234" t="s">
        <v>460</v>
      </c>
      <c r="O12" s="234">
        <v>161000</v>
      </c>
      <c r="P12" s="234">
        <v>739694</v>
      </c>
      <c r="Q12" s="234">
        <v>1013565</v>
      </c>
      <c r="R12" s="234">
        <v>293773</v>
      </c>
    </row>
    <row r="13" spans="1:18" s="27" customFormat="1" ht="19.5" customHeight="1">
      <c r="A13" s="203" t="s">
        <v>73</v>
      </c>
      <c r="B13" s="233">
        <v>14076832</v>
      </c>
      <c r="C13" s="234">
        <v>13444743</v>
      </c>
      <c r="D13" s="234">
        <v>9088685</v>
      </c>
      <c r="E13" s="234">
        <v>11895</v>
      </c>
      <c r="F13" s="234">
        <v>39189</v>
      </c>
      <c r="G13" s="234">
        <v>611255</v>
      </c>
      <c r="H13" s="235">
        <v>7493</v>
      </c>
      <c r="I13" s="235">
        <v>297691</v>
      </c>
      <c r="J13" s="235">
        <v>50688</v>
      </c>
      <c r="K13" s="234">
        <v>3325</v>
      </c>
      <c r="L13" s="234">
        <v>2550471</v>
      </c>
      <c r="M13" s="234">
        <v>297668</v>
      </c>
      <c r="N13" s="234" t="s">
        <v>460</v>
      </c>
      <c r="O13" s="234">
        <v>65000</v>
      </c>
      <c r="P13" s="235">
        <v>421383</v>
      </c>
      <c r="Q13" s="235">
        <v>835399</v>
      </c>
      <c r="R13" s="235">
        <v>-203309</v>
      </c>
    </row>
    <row r="14" spans="1:18" s="27" customFormat="1" ht="19.5" customHeight="1">
      <c r="A14" s="203" t="s">
        <v>74</v>
      </c>
      <c r="B14" s="233">
        <v>14911384</v>
      </c>
      <c r="C14" s="234">
        <v>13663726</v>
      </c>
      <c r="D14" s="234">
        <v>8985513</v>
      </c>
      <c r="E14" s="234">
        <v>13270</v>
      </c>
      <c r="F14" s="234">
        <v>28326</v>
      </c>
      <c r="G14" s="234">
        <v>616373</v>
      </c>
      <c r="H14" s="234">
        <v>10391</v>
      </c>
      <c r="I14" s="234">
        <v>325456</v>
      </c>
      <c r="J14" s="234">
        <v>111351</v>
      </c>
      <c r="K14" s="234" t="s">
        <v>460</v>
      </c>
      <c r="L14" s="234">
        <v>2657513</v>
      </c>
      <c r="M14" s="234">
        <v>353961</v>
      </c>
      <c r="N14" s="234" t="s">
        <v>460</v>
      </c>
      <c r="O14" s="234">
        <v>129902</v>
      </c>
      <c r="P14" s="234">
        <v>431670</v>
      </c>
      <c r="Q14" s="234">
        <v>890362</v>
      </c>
      <c r="R14" s="234">
        <v>357296</v>
      </c>
    </row>
    <row r="15" spans="1:19" s="27" customFormat="1" ht="19.5" customHeight="1">
      <c r="A15" s="203" t="s">
        <v>75</v>
      </c>
      <c r="B15" s="233">
        <f aca="true" t="shared" si="0" ref="B15:B21">C15+Q15+R15</f>
        <v>15714654</v>
      </c>
      <c r="C15" s="234">
        <f>SUM(D15:P15)</f>
        <v>15037042</v>
      </c>
      <c r="D15" s="234">
        <v>9338572</v>
      </c>
      <c r="E15" s="234">
        <v>6665</v>
      </c>
      <c r="F15" s="234">
        <v>48369</v>
      </c>
      <c r="G15" s="234">
        <v>599137</v>
      </c>
      <c r="H15" s="234">
        <v>10629</v>
      </c>
      <c r="I15" s="234">
        <v>302315</v>
      </c>
      <c r="J15" s="234">
        <v>189248</v>
      </c>
      <c r="K15" s="234" t="s">
        <v>460</v>
      </c>
      <c r="L15" s="234">
        <v>3231137</v>
      </c>
      <c r="M15" s="234">
        <v>370224</v>
      </c>
      <c r="N15" s="234" t="s">
        <v>460</v>
      </c>
      <c r="O15" s="234">
        <v>45000</v>
      </c>
      <c r="P15" s="234">
        <v>895746</v>
      </c>
      <c r="Q15" s="234">
        <v>1010172</v>
      </c>
      <c r="R15" s="234">
        <v>-332560</v>
      </c>
      <c r="S15" s="236"/>
    </row>
    <row r="16" spans="1:19" s="27" customFormat="1" ht="19.5" customHeight="1">
      <c r="A16" s="203" t="s">
        <v>76</v>
      </c>
      <c r="B16" s="233">
        <f t="shared" si="0"/>
        <v>16827529</v>
      </c>
      <c r="C16" s="234">
        <f>SUM(D16:P16)</f>
        <v>15820733</v>
      </c>
      <c r="D16" s="234">
        <v>10012847</v>
      </c>
      <c r="E16" s="234">
        <v>2234</v>
      </c>
      <c r="F16" s="234">
        <v>35996</v>
      </c>
      <c r="G16" s="234">
        <v>604737</v>
      </c>
      <c r="H16" s="234">
        <v>12236</v>
      </c>
      <c r="I16" s="234">
        <v>293205</v>
      </c>
      <c r="J16" s="234">
        <v>84562</v>
      </c>
      <c r="K16" s="234" t="s">
        <v>460</v>
      </c>
      <c r="L16" s="234">
        <v>3826708</v>
      </c>
      <c r="M16" s="234">
        <v>363388</v>
      </c>
      <c r="N16" s="234" t="s">
        <v>460</v>
      </c>
      <c r="O16" s="234">
        <v>65000</v>
      </c>
      <c r="P16" s="234">
        <v>519820</v>
      </c>
      <c r="Q16" s="234">
        <v>785062</v>
      </c>
      <c r="R16" s="234">
        <v>221734</v>
      </c>
      <c r="S16" s="236"/>
    </row>
    <row r="17" spans="1:19" s="27" customFormat="1" ht="19.5" customHeight="1">
      <c r="A17" s="203" t="s">
        <v>282</v>
      </c>
      <c r="B17" s="233">
        <f>C17+Q17+R17</f>
        <v>17596202</v>
      </c>
      <c r="C17" s="234">
        <f>SUM(D17:P17)</f>
        <v>16632364</v>
      </c>
      <c r="D17" s="234">
        <v>10662269</v>
      </c>
      <c r="E17" s="234">
        <v>1584</v>
      </c>
      <c r="F17" s="234">
        <v>55998</v>
      </c>
      <c r="G17" s="234">
        <v>711828</v>
      </c>
      <c r="H17" s="234">
        <v>14037</v>
      </c>
      <c r="I17" s="234">
        <v>316434</v>
      </c>
      <c r="J17" s="234">
        <v>183850</v>
      </c>
      <c r="K17" s="234" t="s">
        <v>913</v>
      </c>
      <c r="L17" s="234">
        <v>3855287</v>
      </c>
      <c r="M17" s="234">
        <v>255484</v>
      </c>
      <c r="N17" s="234" t="s">
        <v>913</v>
      </c>
      <c r="O17" s="234">
        <v>90000</v>
      </c>
      <c r="P17" s="234">
        <v>485593</v>
      </c>
      <c r="Q17" s="234">
        <v>751757</v>
      </c>
      <c r="R17" s="234">
        <v>212081</v>
      </c>
      <c r="S17" s="236"/>
    </row>
    <row r="18" spans="1:18" s="27" customFormat="1" ht="19.5" customHeight="1">
      <c r="A18" s="203" t="s">
        <v>77</v>
      </c>
      <c r="B18" s="233">
        <f>C18+Q18+R18</f>
        <v>18107748</v>
      </c>
      <c r="C18" s="234">
        <f>SUM(C19:C31)</f>
        <v>17229868</v>
      </c>
      <c r="D18" s="234">
        <f>SUM(D19:D30)</f>
        <v>11233082</v>
      </c>
      <c r="E18" s="234">
        <f aca="true" t="shared" si="1" ref="E18:J18">SUM(E19:E30)</f>
        <v>864</v>
      </c>
      <c r="F18" s="234">
        <f t="shared" si="1"/>
        <v>31136</v>
      </c>
      <c r="G18" s="234">
        <f t="shared" si="1"/>
        <v>652716</v>
      </c>
      <c r="H18" s="234">
        <f>SUM(H19:H30)</f>
        <v>8182</v>
      </c>
      <c r="I18" s="234">
        <f t="shared" si="1"/>
        <v>356293</v>
      </c>
      <c r="J18" s="234">
        <f t="shared" si="1"/>
        <v>256922</v>
      </c>
      <c r="K18" s="234" t="s">
        <v>460</v>
      </c>
      <c r="L18" s="234">
        <f>SUM(L19:L30)</f>
        <v>4021473</v>
      </c>
      <c r="M18" s="234">
        <f>SUM(M19:M30)</f>
        <v>164350</v>
      </c>
      <c r="N18" s="234" t="s">
        <v>460</v>
      </c>
      <c r="O18" s="234" t="s">
        <v>460</v>
      </c>
      <c r="P18" s="234">
        <f>SUM(P19:P30)</f>
        <v>504850</v>
      </c>
      <c r="Q18" s="234">
        <f>SUM(Q19:Q30)</f>
        <v>762729</v>
      </c>
      <c r="R18" s="234">
        <f>SUM(R19:R30)</f>
        <v>115151</v>
      </c>
    </row>
    <row r="19" spans="1:18" s="27" customFormat="1" ht="19.5" customHeight="1">
      <c r="A19" s="168" t="s">
        <v>78</v>
      </c>
      <c r="B19" s="233">
        <f t="shared" si="0"/>
        <v>2062055</v>
      </c>
      <c r="C19" s="234">
        <f>SUM(D19:P19)</f>
        <v>1979820</v>
      </c>
      <c r="D19" s="234">
        <v>920777</v>
      </c>
      <c r="E19" s="234">
        <v>10</v>
      </c>
      <c r="F19" s="234">
        <v>1961</v>
      </c>
      <c r="G19" s="234">
        <v>55132</v>
      </c>
      <c r="H19" s="234">
        <v>547</v>
      </c>
      <c r="I19" s="234">
        <v>38831</v>
      </c>
      <c r="J19" s="234">
        <v>79</v>
      </c>
      <c r="K19" s="234" t="s">
        <v>460</v>
      </c>
      <c r="L19" s="234">
        <v>911243</v>
      </c>
      <c r="M19" s="234">
        <v>11134</v>
      </c>
      <c r="N19" s="234" t="s">
        <v>460</v>
      </c>
      <c r="O19" s="234" t="s">
        <v>460</v>
      </c>
      <c r="P19" s="237">
        <v>40106</v>
      </c>
      <c r="Q19" s="234">
        <v>195774</v>
      </c>
      <c r="R19" s="234">
        <v>-113539</v>
      </c>
    </row>
    <row r="20" spans="1:18" s="27" customFormat="1" ht="19.5" customHeight="1">
      <c r="A20" s="168" t="s">
        <v>79</v>
      </c>
      <c r="B20" s="233">
        <f t="shared" si="0"/>
        <v>893813</v>
      </c>
      <c r="C20" s="234">
        <f>SUM(D20:P20)</f>
        <v>852498</v>
      </c>
      <c r="D20" s="234">
        <v>406369</v>
      </c>
      <c r="E20" s="234">
        <v>128</v>
      </c>
      <c r="F20" s="234">
        <v>1908</v>
      </c>
      <c r="G20" s="234">
        <v>51379</v>
      </c>
      <c r="H20" s="234">
        <v>-135</v>
      </c>
      <c r="I20" s="234">
        <v>38622</v>
      </c>
      <c r="J20" s="234">
        <v>644</v>
      </c>
      <c r="K20" s="234" t="s">
        <v>460</v>
      </c>
      <c r="L20" s="234">
        <v>317561</v>
      </c>
      <c r="M20" s="238">
        <v>4106</v>
      </c>
      <c r="N20" s="234" t="s">
        <v>460</v>
      </c>
      <c r="O20" s="234" t="s">
        <v>460</v>
      </c>
      <c r="P20" s="237">
        <v>31916</v>
      </c>
      <c r="Q20" s="234">
        <v>122851</v>
      </c>
      <c r="R20" s="234">
        <v>-81536</v>
      </c>
    </row>
    <row r="21" spans="1:18" s="27" customFormat="1" ht="19.5" customHeight="1">
      <c r="A21" s="168" t="s">
        <v>80</v>
      </c>
      <c r="B21" s="233">
        <f t="shared" si="0"/>
        <v>709408</v>
      </c>
      <c r="C21" s="234">
        <f aca="true" t="shared" si="2" ref="C21:C29">SUM(D21:P21)</f>
        <v>624611</v>
      </c>
      <c r="D21" s="234">
        <v>384224</v>
      </c>
      <c r="E21" s="234">
        <v>7</v>
      </c>
      <c r="F21" s="234">
        <v>3186</v>
      </c>
      <c r="G21" s="234">
        <v>64825</v>
      </c>
      <c r="H21" s="234" t="s">
        <v>913</v>
      </c>
      <c r="I21" s="234">
        <v>33165</v>
      </c>
      <c r="J21" s="234">
        <v>347</v>
      </c>
      <c r="K21" s="234" t="s">
        <v>460</v>
      </c>
      <c r="L21" s="234">
        <v>106504</v>
      </c>
      <c r="M21" s="239">
        <v>1973</v>
      </c>
      <c r="N21" s="234" t="s">
        <v>460</v>
      </c>
      <c r="O21" s="234" t="s">
        <v>460</v>
      </c>
      <c r="P21" s="237">
        <v>30380</v>
      </c>
      <c r="Q21" s="234">
        <v>78153</v>
      </c>
      <c r="R21" s="234">
        <v>6644</v>
      </c>
    </row>
    <row r="22" spans="1:18" s="27" customFormat="1" ht="19.5" customHeight="1">
      <c r="A22" s="168" t="s">
        <v>81</v>
      </c>
      <c r="B22" s="233">
        <f aca="true" t="shared" si="3" ref="B22:B29">C22+Q22+R22</f>
        <v>1222862</v>
      </c>
      <c r="C22" s="234">
        <f t="shared" si="2"/>
        <v>1185530</v>
      </c>
      <c r="D22" s="234">
        <v>888543</v>
      </c>
      <c r="E22" s="234">
        <v>52</v>
      </c>
      <c r="F22" s="234">
        <v>1735</v>
      </c>
      <c r="G22" s="234">
        <v>52345</v>
      </c>
      <c r="H22" s="234" t="s">
        <v>913</v>
      </c>
      <c r="I22" s="234">
        <v>40416</v>
      </c>
      <c r="J22" s="234">
        <v>4146</v>
      </c>
      <c r="K22" s="234" t="s">
        <v>460</v>
      </c>
      <c r="L22" s="234">
        <v>129424</v>
      </c>
      <c r="M22" s="234">
        <v>31536</v>
      </c>
      <c r="N22" s="234" t="s">
        <v>460</v>
      </c>
      <c r="O22" s="234" t="s">
        <v>460</v>
      </c>
      <c r="P22" s="237">
        <v>37333</v>
      </c>
      <c r="Q22" s="234">
        <v>38535</v>
      </c>
      <c r="R22" s="234">
        <v>-1203</v>
      </c>
    </row>
    <row r="23" spans="1:18" s="27" customFormat="1" ht="19.5" customHeight="1">
      <c r="A23" s="168" t="s">
        <v>82</v>
      </c>
      <c r="B23" s="233">
        <f t="shared" si="3"/>
        <v>2072901</v>
      </c>
      <c r="C23" s="234">
        <f t="shared" si="2"/>
        <v>2030316</v>
      </c>
      <c r="D23" s="234">
        <v>1321471</v>
      </c>
      <c r="E23" s="234" t="s">
        <v>913</v>
      </c>
      <c r="F23" s="234">
        <v>3602</v>
      </c>
      <c r="G23" s="234">
        <v>69502</v>
      </c>
      <c r="H23" s="234">
        <v>1332</v>
      </c>
      <c r="I23" s="234">
        <v>16738</v>
      </c>
      <c r="J23" s="238">
        <v>156</v>
      </c>
      <c r="K23" s="234" t="s">
        <v>460</v>
      </c>
      <c r="L23" s="234">
        <v>578286</v>
      </c>
      <c r="M23" s="234">
        <v>101</v>
      </c>
      <c r="N23" s="234" t="s">
        <v>460</v>
      </c>
      <c r="O23" s="234" t="s">
        <v>460</v>
      </c>
      <c r="P23" s="237">
        <v>39128</v>
      </c>
      <c r="Q23" s="234">
        <v>27768</v>
      </c>
      <c r="R23" s="234">
        <v>14817</v>
      </c>
    </row>
    <row r="24" spans="1:18" s="27" customFormat="1" ht="19.5" customHeight="1">
      <c r="A24" s="168" t="s">
        <v>83</v>
      </c>
      <c r="B24" s="233">
        <f t="shared" si="3"/>
        <v>2708709</v>
      </c>
      <c r="C24" s="234">
        <f t="shared" si="2"/>
        <v>2709159</v>
      </c>
      <c r="D24" s="234">
        <v>2020734</v>
      </c>
      <c r="E24" s="234">
        <v>2</v>
      </c>
      <c r="F24" s="234">
        <v>3543</v>
      </c>
      <c r="G24" s="234">
        <v>53799</v>
      </c>
      <c r="H24" s="234">
        <v>90</v>
      </c>
      <c r="I24" s="234">
        <v>21130</v>
      </c>
      <c r="J24" s="234">
        <v>3346</v>
      </c>
      <c r="K24" s="234" t="s">
        <v>460</v>
      </c>
      <c r="L24" s="234">
        <v>570413</v>
      </c>
      <c r="M24" s="234">
        <v>7462</v>
      </c>
      <c r="N24" s="234" t="s">
        <v>460</v>
      </c>
      <c r="O24" s="234" t="s">
        <v>460</v>
      </c>
      <c r="P24" s="237">
        <v>28640</v>
      </c>
      <c r="Q24" s="234">
        <v>37152</v>
      </c>
      <c r="R24" s="234">
        <v>-37602</v>
      </c>
    </row>
    <row r="25" spans="1:18" s="27" customFormat="1" ht="19.5" customHeight="1">
      <c r="A25" s="168" t="s">
        <v>84</v>
      </c>
      <c r="B25" s="233">
        <f t="shared" si="3"/>
        <v>1562906</v>
      </c>
      <c r="C25" s="234">
        <f t="shared" si="2"/>
        <v>1480795</v>
      </c>
      <c r="D25" s="234">
        <v>1046505</v>
      </c>
      <c r="E25" s="234" t="s">
        <v>913</v>
      </c>
      <c r="F25" s="234">
        <v>1563</v>
      </c>
      <c r="G25" s="234">
        <v>63713</v>
      </c>
      <c r="H25" s="234">
        <v>6</v>
      </c>
      <c r="I25" s="234">
        <v>32185</v>
      </c>
      <c r="J25" s="234">
        <v>17095</v>
      </c>
      <c r="K25" s="234" t="s">
        <v>460</v>
      </c>
      <c r="L25" s="234">
        <v>263423</v>
      </c>
      <c r="M25" s="234">
        <v>8238</v>
      </c>
      <c r="N25" s="234" t="s">
        <v>460</v>
      </c>
      <c r="O25" s="234" t="s">
        <v>460</v>
      </c>
      <c r="P25" s="238">
        <v>48067</v>
      </c>
      <c r="Q25" s="234">
        <v>104349</v>
      </c>
      <c r="R25" s="234">
        <v>-22238</v>
      </c>
    </row>
    <row r="26" spans="1:18" s="27" customFormat="1" ht="19.5" customHeight="1">
      <c r="A26" s="168" t="s">
        <v>85</v>
      </c>
      <c r="B26" s="233">
        <f t="shared" si="3"/>
        <v>705576</v>
      </c>
      <c r="C26" s="234">
        <f t="shared" si="2"/>
        <v>799638</v>
      </c>
      <c r="D26" s="234">
        <v>438208</v>
      </c>
      <c r="E26" s="234">
        <v>562</v>
      </c>
      <c r="F26" s="234">
        <v>2623</v>
      </c>
      <c r="G26" s="234">
        <v>43128</v>
      </c>
      <c r="H26" s="234">
        <v>2140</v>
      </c>
      <c r="I26" s="234">
        <v>18808</v>
      </c>
      <c r="J26" s="234">
        <v>28533</v>
      </c>
      <c r="K26" s="234" t="s">
        <v>460</v>
      </c>
      <c r="L26" s="234">
        <v>129027</v>
      </c>
      <c r="M26" s="234">
        <v>11914</v>
      </c>
      <c r="N26" s="234" t="s">
        <v>460</v>
      </c>
      <c r="O26" s="234" t="s">
        <v>460</v>
      </c>
      <c r="P26" s="237">
        <v>124695</v>
      </c>
      <c r="Q26" s="234">
        <v>14634</v>
      </c>
      <c r="R26" s="234">
        <v>-108696</v>
      </c>
    </row>
    <row r="27" spans="1:18" s="27" customFormat="1" ht="19.5" customHeight="1">
      <c r="A27" s="168" t="s">
        <v>86</v>
      </c>
      <c r="B27" s="233">
        <f t="shared" si="3"/>
        <v>1155303</v>
      </c>
      <c r="C27" s="234">
        <f t="shared" si="2"/>
        <v>1095556</v>
      </c>
      <c r="D27" s="234">
        <v>317943</v>
      </c>
      <c r="E27" s="234">
        <v>5</v>
      </c>
      <c r="F27" s="234">
        <v>2154</v>
      </c>
      <c r="G27" s="234">
        <v>45805</v>
      </c>
      <c r="H27" s="234">
        <v>648</v>
      </c>
      <c r="I27" s="234">
        <v>8667</v>
      </c>
      <c r="J27" s="234">
        <v>185864</v>
      </c>
      <c r="K27" s="234" t="s">
        <v>460</v>
      </c>
      <c r="L27" s="234">
        <v>508771</v>
      </c>
      <c r="M27" s="234" t="s">
        <v>913</v>
      </c>
      <c r="N27" s="234" t="s">
        <v>460</v>
      </c>
      <c r="O27" s="234" t="s">
        <v>460</v>
      </c>
      <c r="P27" s="237">
        <v>25699</v>
      </c>
      <c r="Q27" s="234">
        <v>55441</v>
      </c>
      <c r="R27" s="234">
        <v>4306</v>
      </c>
    </row>
    <row r="28" spans="1:18" s="27" customFormat="1" ht="19.5" customHeight="1">
      <c r="A28" s="168" t="s">
        <v>87</v>
      </c>
      <c r="B28" s="233">
        <f t="shared" si="3"/>
        <v>1420007</v>
      </c>
      <c r="C28" s="234">
        <f t="shared" si="2"/>
        <v>1349352</v>
      </c>
      <c r="D28" s="234">
        <v>945170</v>
      </c>
      <c r="E28" s="234">
        <v>59</v>
      </c>
      <c r="F28" s="234">
        <v>2697</v>
      </c>
      <c r="G28" s="234">
        <v>50728</v>
      </c>
      <c r="H28" s="234" t="s">
        <v>913</v>
      </c>
      <c r="I28" s="234">
        <v>20767</v>
      </c>
      <c r="J28" s="234">
        <v>233</v>
      </c>
      <c r="K28" s="234" t="s">
        <v>460</v>
      </c>
      <c r="L28" s="234">
        <v>201184</v>
      </c>
      <c r="M28" s="234">
        <v>29614</v>
      </c>
      <c r="N28" s="234" t="s">
        <v>460</v>
      </c>
      <c r="O28" s="234" t="s">
        <v>460</v>
      </c>
      <c r="P28" s="237">
        <v>98900</v>
      </c>
      <c r="Q28" s="234">
        <v>45420</v>
      </c>
      <c r="R28" s="234">
        <v>25235</v>
      </c>
    </row>
    <row r="29" spans="1:18" s="27" customFormat="1" ht="19.5" customHeight="1">
      <c r="A29" s="168" t="s">
        <v>88</v>
      </c>
      <c r="B29" s="233">
        <f t="shared" si="3"/>
        <v>1277033</v>
      </c>
      <c r="C29" s="234">
        <f t="shared" si="2"/>
        <v>1257500</v>
      </c>
      <c r="D29" s="234">
        <v>1006718</v>
      </c>
      <c r="E29" s="234">
        <v>5</v>
      </c>
      <c r="F29" s="234">
        <v>2406</v>
      </c>
      <c r="G29" s="234">
        <v>56246</v>
      </c>
      <c r="H29" s="234" t="s">
        <v>913</v>
      </c>
      <c r="I29" s="234">
        <v>18819</v>
      </c>
      <c r="J29" s="234">
        <v>4292</v>
      </c>
      <c r="K29" s="234" t="s">
        <v>460</v>
      </c>
      <c r="L29" s="234">
        <v>186674</v>
      </c>
      <c r="M29" s="234">
        <v>19610</v>
      </c>
      <c r="N29" s="234" t="s">
        <v>460</v>
      </c>
      <c r="O29" s="234" t="s">
        <v>460</v>
      </c>
      <c r="P29" s="234">
        <v>-37270</v>
      </c>
      <c r="Q29" s="234">
        <v>7481</v>
      </c>
      <c r="R29" s="234">
        <v>12052</v>
      </c>
    </row>
    <row r="30" spans="1:18" s="27" customFormat="1" ht="19.5" customHeight="1" thickBot="1">
      <c r="A30" s="169" t="s">
        <v>89</v>
      </c>
      <c r="B30" s="240">
        <v>2317175</v>
      </c>
      <c r="C30" s="241">
        <v>1865093</v>
      </c>
      <c r="D30" s="241">
        <v>1536420</v>
      </c>
      <c r="E30" s="241">
        <v>34</v>
      </c>
      <c r="F30" s="241">
        <v>3758</v>
      </c>
      <c r="G30" s="241">
        <v>46114</v>
      </c>
      <c r="H30" s="241">
        <v>3554</v>
      </c>
      <c r="I30" s="241">
        <v>68145</v>
      </c>
      <c r="J30" s="241">
        <v>12187</v>
      </c>
      <c r="K30" s="241" t="s">
        <v>460</v>
      </c>
      <c r="L30" s="241">
        <v>118963</v>
      </c>
      <c r="M30" s="241">
        <v>38662</v>
      </c>
      <c r="N30" s="241" t="s">
        <v>913</v>
      </c>
      <c r="O30" s="241" t="s">
        <v>913</v>
      </c>
      <c r="P30" s="242">
        <v>37256</v>
      </c>
      <c r="Q30" s="241">
        <v>35171</v>
      </c>
      <c r="R30" s="241">
        <v>416911</v>
      </c>
    </row>
    <row r="31" spans="1:9" s="245" customFormat="1" ht="15" customHeight="1">
      <c r="A31" s="243" t="s">
        <v>283</v>
      </c>
      <c r="B31" s="244"/>
      <c r="C31" s="244"/>
      <c r="D31" s="244"/>
      <c r="E31" s="244"/>
      <c r="F31" s="244"/>
      <c r="G31" s="244"/>
      <c r="H31" s="244"/>
      <c r="I31" s="11" t="s">
        <v>284</v>
      </c>
    </row>
    <row r="32" spans="1:18" ht="13.5">
      <c r="A32" s="5"/>
      <c r="B32" s="5"/>
      <c r="C32" s="5"/>
      <c r="D32" s="5"/>
      <c r="E32" s="5"/>
      <c r="F32" s="218"/>
      <c r="G32" s="5"/>
      <c r="H32" s="5"/>
      <c r="I32" s="5"/>
      <c r="J32" s="5"/>
      <c r="K32" s="5"/>
      <c r="L32" s="5"/>
      <c r="M32" s="5"/>
      <c r="N32" s="5"/>
      <c r="O32" s="5"/>
      <c r="P32" s="5"/>
      <c r="Q32" s="5"/>
      <c r="R32" s="5"/>
    </row>
    <row r="34" ht="12.75">
      <c r="I34" s="219"/>
    </row>
  </sheetData>
  <sheetProtection/>
  <mergeCells count="11">
    <mergeCell ref="R6:R7"/>
    <mergeCell ref="I2:R2"/>
    <mergeCell ref="I3:R3"/>
    <mergeCell ref="I7:J7"/>
    <mergeCell ref="Q6:Q7"/>
    <mergeCell ref="A3:H3"/>
    <mergeCell ref="A2:H2"/>
    <mergeCell ref="B6:B7"/>
    <mergeCell ref="A7:A8"/>
    <mergeCell ref="A5:A6"/>
    <mergeCell ref="C6:H6"/>
  </mergeCells>
  <printOptions horizontalCentered="1"/>
  <pageMargins left="1.141732283464567" right="1.141732283464567" top="1.5748031496062993" bottom="1.5748031496062993" header="0.5118110236220472" footer="0.9055118110236221"/>
  <pageSetup firstPageNumber="214" useFirstPageNumber="1" horizontalDpi="1200" verticalDpi="1200" orientation="portrait" paperSize="9" r:id="rId3"/>
  <headerFooter alignWithMargins="0">
    <oddFooter>&amp;C&amp;"華康中圓體,標準"&amp;11‧&amp;"Times New Roman,標準"&amp;P&amp;"華康中圓體,標準"‧</oddFooter>
  </headerFooter>
  <legacyDrawing r:id="rId2"/>
</worksheet>
</file>

<file path=xl/worksheets/sheet16.xml><?xml version="1.0" encoding="utf-8"?>
<worksheet xmlns="http://schemas.openxmlformats.org/spreadsheetml/2006/main" xmlns:r="http://schemas.openxmlformats.org/officeDocument/2006/relationships">
  <sheetPr>
    <tabColor theme="5" tint="0.5999900102615356"/>
  </sheetPr>
  <dimension ref="A1:P31"/>
  <sheetViews>
    <sheetView showGridLines="0" zoomScale="120" zoomScaleNormal="120" zoomScalePageLayoutView="0" workbookViewId="0" topLeftCell="A1">
      <selection activeCell="A1" sqref="A1"/>
    </sheetView>
  </sheetViews>
  <sheetFormatPr defaultColWidth="9.00390625" defaultRowHeight="16.5"/>
  <cols>
    <col min="1" max="1" width="12.125" style="46" customWidth="1"/>
    <col min="2" max="2" width="7.625" style="46" customWidth="1"/>
    <col min="3" max="3" width="7.125" style="46" customWidth="1"/>
    <col min="4" max="4" width="9.125" style="46" customWidth="1"/>
    <col min="5" max="5" width="10.125" style="46" customWidth="1"/>
    <col min="6" max="6" width="8.125" style="46" customWidth="1"/>
    <col min="7" max="7" width="7.125" style="46" customWidth="1"/>
    <col min="8" max="8" width="14.625" style="46" customWidth="1"/>
    <col min="9" max="9" width="10.625" style="46" customWidth="1"/>
    <col min="10" max="11" width="8.125" style="46" customWidth="1"/>
    <col min="12" max="12" width="11.625" style="46" customWidth="1"/>
    <col min="13" max="13" width="7.625" style="46" customWidth="1"/>
    <col min="14" max="16" width="9.625" style="46" customWidth="1"/>
    <col min="17" max="16384" width="9.00390625" style="46" customWidth="1"/>
  </cols>
  <sheetData>
    <row r="1" spans="1:16" s="5" customFormat="1" ht="18" customHeight="1">
      <c r="A1" s="88" t="s">
        <v>625</v>
      </c>
      <c r="B1" s="11"/>
      <c r="C1" s="11"/>
      <c r="D1" s="11"/>
      <c r="E1" s="11"/>
      <c r="P1" s="26" t="s">
        <v>626</v>
      </c>
    </row>
    <row r="2" spans="1:16" s="7" customFormat="1" ht="24.75" customHeight="1">
      <c r="A2" s="391" t="s">
        <v>646</v>
      </c>
      <c r="B2" s="392"/>
      <c r="C2" s="392"/>
      <c r="D2" s="392"/>
      <c r="E2" s="392"/>
      <c r="F2" s="392"/>
      <c r="G2" s="392"/>
      <c r="H2" s="392"/>
      <c r="I2" s="392" t="s">
        <v>921</v>
      </c>
      <c r="J2" s="392"/>
      <c r="K2" s="392"/>
      <c r="L2" s="392"/>
      <c r="M2" s="392"/>
      <c r="N2" s="392"/>
      <c r="O2" s="392"/>
      <c r="P2" s="392"/>
    </row>
    <row r="3" spans="1:16" s="7" customFormat="1" ht="19.5" customHeight="1">
      <c r="A3" s="392" t="s">
        <v>180</v>
      </c>
      <c r="B3" s="392"/>
      <c r="C3" s="392"/>
      <c r="D3" s="392"/>
      <c r="E3" s="392"/>
      <c r="F3" s="392"/>
      <c r="G3" s="392"/>
      <c r="H3" s="392"/>
      <c r="I3" s="392" t="s">
        <v>181</v>
      </c>
      <c r="J3" s="392"/>
      <c r="K3" s="392"/>
      <c r="L3" s="392"/>
      <c r="M3" s="392"/>
      <c r="N3" s="392"/>
      <c r="O3" s="392"/>
      <c r="P3" s="392"/>
    </row>
    <row r="4" spans="1:16" s="27" customFormat="1" ht="15" customHeight="1" thickBot="1">
      <c r="A4" s="28"/>
      <c r="B4" s="30"/>
      <c r="C4" s="30"/>
      <c r="D4" s="30"/>
      <c r="E4" s="30"/>
      <c r="F4" s="30"/>
      <c r="G4" s="30"/>
      <c r="H4" s="89" t="s">
        <v>754</v>
      </c>
      <c r="I4" s="47"/>
      <c r="J4" s="47"/>
      <c r="K4" s="47"/>
      <c r="L4" s="47"/>
      <c r="M4" s="47"/>
      <c r="N4" s="47"/>
      <c r="P4" s="35" t="s">
        <v>615</v>
      </c>
    </row>
    <row r="5" spans="1:16" s="27" customFormat="1" ht="21.75" customHeight="1">
      <c r="A5" s="246"/>
      <c r="B5" s="220"/>
      <c r="C5" s="221"/>
      <c r="D5" s="222" t="s">
        <v>90</v>
      </c>
      <c r="E5" s="221"/>
      <c r="F5" s="222" t="s">
        <v>91</v>
      </c>
      <c r="G5" s="221"/>
      <c r="H5" s="221"/>
      <c r="I5" s="221"/>
      <c r="J5" s="221"/>
      <c r="K5" s="221" t="s">
        <v>889</v>
      </c>
      <c r="L5" s="221"/>
      <c r="M5" s="221"/>
      <c r="N5" s="221"/>
      <c r="O5" s="247"/>
      <c r="P5" s="466" t="s">
        <v>92</v>
      </c>
    </row>
    <row r="6" spans="1:16" s="27" customFormat="1" ht="21.75" customHeight="1">
      <c r="A6" s="250" t="s">
        <v>93</v>
      </c>
      <c r="B6" s="453" t="s">
        <v>94</v>
      </c>
      <c r="C6" s="457" t="s">
        <v>95</v>
      </c>
      <c r="D6" s="458"/>
      <c r="E6" s="458"/>
      <c r="F6" s="458"/>
      <c r="G6" s="458"/>
      <c r="H6" s="458"/>
      <c r="I6" s="224"/>
      <c r="J6" s="224"/>
      <c r="K6" s="224" t="s">
        <v>891</v>
      </c>
      <c r="L6" s="223"/>
      <c r="M6" s="248"/>
      <c r="N6" s="463" t="s">
        <v>96</v>
      </c>
      <c r="O6" s="463" t="s">
        <v>97</v>
      </c>
      <c r="P6" s="467"/>
    </row>
    <row r="7" spans="1:16" s="27" customFormat="1" ht="25.5" customHeight="1">
      <c r="A7" s="435" t="s">
        <v>98</v>
      </c>
      <c r="B7" s="454"/>
      <c r="C7" s="227" t="s">
        <v>99</v>
      </c>
      <c r="D7" s="228" t="s">
        <v>100</v>
      </c>
      <c r="E7" s="228" t="s">
        <v>101</v>
      </c>
      <c r="F7" s="228" t="s">
        <v>102</v>
      </c>
      <c r="G7" s="230" t="s">
        <v>103</v>
      </c>
      <c r="H7" s="230" t="s">
        <v>104</v>
      </c>
      <c r="I7" s="228" t="s">
        <v>105</v>
      </c>
      <c r="J7" s="229" t="s">
        <v>106</v>
      </c>
      <c r="K7" s="230" t="s">
        <v>107</v>
      </c>
      <c r="L7" s="230" t="s">
        <v>108</v>
      </c>
      <c r="M7" s="230" t="s">
        <v>109</v>
      </c>
      <c r="N7" s="465"/>
      <c r="O7" s="465"/>
      <c r="P7" s="467"/>
    </row>
    <row r="8" spans="1:16" s="31" customFormat="1" ht="50.25" customHeight="1" thickBot="1">
      <c r="A8" s="436"/>
      <c r="B8" s="49" t="s">
        <v>244</v>
      </c>
      <c r="C8" s="32" t="s">
        <v>245</v>
      </c>
      <c r="D8" s="32" t="s">
        <v>285</v>
      </c>
      <c r="E8" s="32" t="s">
        <v>286</v>
      </c>
      <c r="F8" s="32" t="s">
        <v>287</v>
      </c>
      <c r="G8" s="32" t="s">
        <v>288</v>
      </c>
      <c r="H8" s="33" t="s">
        <v>289</v>
      </c>
      <c r="I8" s="32" t="s">
        <v>246</v>
      </c>
      <c r="J8" s="33" t="s">
        <v>247</v>
      </c>
      <c r="K8" s="33" t="s">
        <v>290</v>
      </c>
      <c r="L8" s="33" t="s">
        <v>248</v>
      </c>
      <c r="M8" s="33" t="s">
        <v>291</v>
      </c>
      <c r="N8" s="33" t="s">
        <v>249</v>
      </c>
      <c r="O8" s="33" t="s">
        <v>250</v>
      </c>
      <c r="P8" s="34" t="s">
        <v>251</v>
      </c>
    </row>
    <row r="9" spans="1:16" s="27" customFormat="1" ht="20.25" customHeight="1">
      <c r="A9" s="203" t="s">
        <v>281</v>
      </c>
      <c r="B9" s="233">
        <f>C9+N9+O9</f>
        <v>13260081</v>
      </c>
      <c r="C9" s="234">
        <f>SUM(D9:M9)</f>
        <v>9704317</v>
      </c>
      <c r="D9" s="234">
        <v>2262868</v>
      </c>
      <c r="E9" s="234">
        <v>467671</v>
      </c>
      <c r="F9" s="234">
        <v>2602569</v>
      </c>
      <c r="G9" s="234">
        <v>1645133</v>
      </c>
      <c r="H9" s="234">
        <v>2162930</v>
      </c>
      <c r="I9" s="234">
        <v>211071</v>
      </c>
      <c r="J9" s="234">
        <v>229651</v>
      </c>
      <c r="K9" s="238" t="s">
        <v>253</v>
      </c>
      <c r="L9" s="238" t="s">
        <v>253</v>
      </c>
      <c r="M9" s="234">
        <v>122424</v>
      </c>
      <c r="N9" s="234">
        <v>3099194</v>
      </c>
      <c r="O9" s="234">
        <v>456570</v>
      </c>
      <c r="P9" s="234">
        <v>6784273</v>
      </c>
    </row>
    <row r="10" spans="1:16" s="27" customFormat="1" ht="20.25" customHeight="1">
      <c r="A10" s="203" t="s">
        <v>70</v>
      </c>
      <c r="B10" s="233">
        <f>C10+N10+O10</f>
        <v>15007649</v>
      </c>
      <c r="C10" s="234">
        <f>SUM(D10:M10)</f>
        <v>9986982</v>
      </c>
      <c r="D10" s="234">
        <v>2401690</v>
      </c>
      <c r="E10" s="234">
        <v>615515</v>
      </c>
      <c r="F10" s="234">
        <v>3026607</v>
      </c>
      <c r="G10" s="234">
        <v>1459180</v>
      </c>
      <c r="H10" s="234">
        <v>2119276</v>
      </c>
      <c r="I10" s="234">
        <v>226291</v>
      </c>
      <c r="J10" s="234">
        <v>13684</v>
      </c>
      <c r="K10" s="238" t="s">
        <v>460</v>
      </c>
      <c r="L10" s="238" t="s">
        <v>460</v>
      </c>
      <c r="M10" s="234">
        <v>124739</v>
      </c>
      <c r="N10" s="234">
        <v>3324213</v>
      </c>
      <c r="O10" s="234">
        <v>1696454</v>
      </c>
      <c r="P10" s="234">
        <v>7203503</v>
      </c>
    </row>
    <row r="11" spans="1:16" s="27" customFormat="1" ht="20.25" customHeight="1">
      <c r="A11" s="203" t="s">
        <v>71</v>
      </c>
      <c r="B11" s="233">
        <v>15288844</v>
      </c>
      <c r="C11" s="234">
        <v>11546737</v>
      </c>
      <c r="D11" s="234">
        <v>2654121</v>
      </c>
      <c r="E11" s="234">
        <v>728341</v>
      </c>
      <c r="F11" s="234">
        <v>3272489</v>
      </c>
      <c r="G11" s="234">
        <v>2408762</v>
      </c>
      <c r="H11" s="234">
        <v>2079403</v>
      </c>
      <c r="I11" s="234">
        <v>268109</v>
      </c>
      <c r="J11" s="234">
        <v>8720</v>
      </c>
      <c r="K11" s="238" t="s">
        <v>460</v>
      </c>
      <c r="L11" s="238" t="s">
        <v>460</v>
      </c>
      <c r="M11" s="234">
        <v>126795</v>
      </c>
      <c r="N11" s="234">
        <v>3109475</v>
      </c>
      <c r="O11" s="234">
        <v>632631</v>
      </c>
      <c r="P11" s="234">
        <v>6685106</v>
      </c>
    </row>
    <row r="12" spans="1:16" s="27" customFormat="1" ht="20.25" customHeight="1">
      <c r="A12" s="203" t="s">
        <v>72</v>
      </c>
      <c r="B12" s="233">
        <v>14362972</v>
      </c>
      <c r="C12" s="234">
        <v>10572356</v>
      </c>
      <c r="D12" s="234">
        <v>2760221</v>
      </c>
      <c r="E12" s="234">
        <v>661213</v>
      </c>
      <c r="F12" s="234">
        <v>2350051</v>
      </c>
      <c r="G12" s="234">
        <v>2395570</v>
      </c>
      <c r="H12" s="234">
        <v>2018461</v>
      </c>
      <c r="I12" s="234">
        <v>262733</v>
      </c>
      <c r="J12" s="234">
        <v>9930</v>
      </c>
      <c r="K12" s="238" t="s">
        <v>460</v>
      </c>
      <c r="L12" s="238" t="s">
        <v>460</v>
      </c>
      <c r="M12" s="234">
        <v>114176</v>
      </c>
      <c r="N12" s="234">
        <v>2444505</v>
      </c>
      <c r="O12" s="234">
        <v>1346112</v>
      </c>
      <c r="P12" s="234">
        <v>8451425</v>
      </c>
    </row>
    <row r="13" spans="1:16" s="27" customFormat="1" ht="20.25" customHeight="1">
      <c r="A13" s="203" t="s">
        <v>73</v>
      </c>
      <c r="B13" s="233">
        <v>13183963</v>
      </c>
      <c r="C13" s="234">
        <v>10762070</v>
      </c>
      <c r="D13" s="234">
        <v>2733647</v>
      </c>
      <c r="E13" s="234">
        <v>674144</v>
      </c>
      <c r="F13" s="234">
        <v>2487950</v>
      </c>
      <c r="G13" s="234">
        <v>2467454</v>
      </c>
      <c r="H13" s="234">
        <v>1977795</v>
      </c>
      <c r="I13" s="234">
        <v>297963</v>
      </c>
      <c r="J13" s="234">
        <v>10675</v>
      </c>
      <c r="K13" s="238" t="s">
        <v>460</v>
      </c>
      <c r="L13" s="238" t="s">
        <v>460</v>
      </c>
      <c r="M13" s="234">
        <v>112442</v>
      </c>
      <c r="N13" s="238">
        <v>2091638</v>
      </c>
      <c r="O13" s="238">
        <v>330255</v>
      </c>
      <c r="P13" s="238">
        <v>9430323</v>
      </c>
    </row>
    <row r="14" spans="1:16" s="27" customFormat="1" ht="20.25" customHeight="1">
      <c r="A14" s="203" t="s">
        <v>74</v>
      </c>
      <c r="B14" s="233">
        <v>13183191</v>
      </c>
      <c r="C14" s="234">
        <v>11983675</v>
      </c>
      <c r="D14" s="234">
        <v>2920083</v>
      </c>
      <c r="E14" s="234">
        <v>814093</v>
      </c>
      <c r="F14" s="234">
        <v>3065349</v>
      </c>
      <c r="G14" s="234">
        <v>2660378</v>
      </c>
      <c r="H14" s="234">
        <v>2110730</v>
      </c>
      <c r="I14" s="234">
        <v>304804</v>
      </c>
      <c r="J14" s="234">
        <v>6388</v>
      </c>
      <c r="K14" s="238" t="s">
        <v>460</v>
      </c>
      <c r="L14" s="238" t="s">
        <v>460</v>
      </c>
      <c r="M14" s="234">
        <v>101850</v>
      </c>
      <c r="N14" s="234">
        <v>2232252</v>
      </c>
      <c r="O14" s="234">
        <v>944264</v>
      </c>
      <c r="P14" s="234">
        <v>8923778</v>
      </c>
    </row>
    <row r="15" spans="1:16" s="27" customFormat="1" ht="20.25" customHeight="1">
      <c r="A15" s="203" t="s">
        <v>75</v>
      </c>
      <c r="B15" s="233">
        <v>16572113</v>
      </c>
      <c r="C15" s="234">
        <v>13728633</v>
      </c>
      <c r="D15" s="234">
        <v>2990298</v>
      </c>
      <c r="E15" s="234">
        <v>883033</v>
      </c>
      <c r="F15" s="234">
        <v>4361732</v>
      </c>
      <c r="G15" s="234">
        <v>2872335</v>
      </c>
      <c r="H15" s="234">
        <v>2219581</v>
      </c>
      <c r="I15" s="234">
        <v>301599</v>
      </c>
      <c r="J15" s="234">
        <v>3193</v>
      </c>
      <c r="K15" s="238" t="s">
        <v>460</v>
      </c>
      <c r="L15" s="238" t="s">
        <v>460</v>
      </c>
      <c r="M15" s="234">
        <v>96862</v>
      </c>
      <c r="N15" s="234">
        <v>2957412</v>
      </c>
      <c r="O15" s="234">
        <v>-113932</v>
      </c>
      <c r="P15" s="234">
        <v>8038753</v>
      </c>
    </row>
    <row r="16" spans="1:16" s="27" customFormat="1" ht="20.25" customHeight="1">
      <c r="A16" s="203" t="s">
        <v>76</v>
      </c>
      <c r="B16" s="233">
        <f>C16+N16+O16</f>
        <v>15512358</v>
      </c>
      <c r="C16" s="234">
        <v>12797472</v>
      </c>
      <c r="D16" s="234">
        <v>3130708</v>
      </c>
      <c r="E16" s="234">
        <v>814990</v>
      </c>
      <c r="F16" s="234">
        <v>3192580</v>
      </c>
      <c r="G16" s="234">
        <v>2942161</v>
      </c>
      <c r="H16" s="234">
        <v>2300979</v>
      </c>
      <c r="I16" s="234">
        <v>316995</v>
      </c>
      <c r="J16" s="234">
        <v>2147</v>
      </c>
      <c r="K16" s="238" t="s">
        <v>460</v>
      </c>
      <c r="L16" s="238" t="s">
        <v>460</v>
      </c>
      <c r="M16" s="234">
        <v>96912</v>
      </c>
      <c r="N16" s="234">
        <v>2185102</v>
      </c>
      <c r="O16" s="234">
        <v>529784</v>
      </c>
      <c r="P16" s="234">
        <v>9369887</v>
      </c>
    </row>
    <row r="17" spans="1:16" s="27" customFormat="1" ht="20.25" customHeight="1">
      <c r="A17" s="203" t="s">
        <v>282</v>
      </c>
      <c r="B17" s="233">
        <f>C17+N17+O17</f>
        <v>15631115</v>
      </c>
      <c r="C17" s="234">
        <f>SUM(D17:M17)</f>
        <v>12934065</v>
      </c>
      <c r="D17" s="234">
        <v>3126692</v>
      </c>
      <c r="E17" s="234">
        <v>859549</v>
      </c>
      <c r="F17" s="234">
        <v>2858473</v>
      </c>
      <c r="G17" s="234">
        <v>3324146</v>
      </c>
      <c r="H17" s="234">
        <v>2329993</v>
      </c>
      <c r="I17" s="234">
        <v>339411</v>
      </c>
      <c r="J17" s="234">
        <v>2056</v>
      </c>
      <c r="K17" s="238" t="s">
        <v>913</v>
      </c>
      <c r="L17" s="238" t="s">
        <v>913</v>
      </c>
      <c r="M17" s="234">
        <v>93745</v>
      </c>
      <c r="N17" s="234">
        <v>2308349</v>
      </c>
      <c r="O17" s="234">
        <v>388701</v>
      </c>
      <c r="P17" s="234">
        <v>11297339</v>
      </c>
    </row>
    <row r="18" spans="1:16" s="27" customFormat="1" ht="20.25" customHeight="1">
      <c r="A18" s="203" t="s">
        <v>77</v>
      </c>
      <c r="B18" s="233">
        <f>C18+N18+O18</f>
        <v>15901991</v>
      </c>
      <c r="C18" s="234">
        <f>SUM(C19:C30)</f>
        <v>13125371</v>
      </c>
      <c r="D18" s="234">
        <f aca="true" t="shared" si="0" ref="D18:N18">SUM(D19:D30)</f>
        <v>3138990</v>
      </c>
      <c r="E18" s="234">
        <f t="shared" si="0"/>
        <v>859954</v>
      </c>
      <c r="F18" s="234">
        <f t="shared" si="0"/>
        <v>2742676</v>
      </c>
      <c r="G18" s="234">
        <f t="shared" si="0"/>
        <v>3634992</v>
      </c>
      <c r="H18" s="234">
        <f t="shared" si="0"/>
        <v>2288547</v>
      </c>
      <c r="I18" s="234">
        <f t="shared" si="0"/>
        <v>352543</v>
      </c>
      <c r="J18" s="234">
        <f t="shared" si="0"/>
        <v>1379</v>
      </c>
      <c r="K18" s="238" t="s">
        <v>460</v>
      </c>
      <c r="L18" s="238" t="s">
        <v>460</v>
      </c>
      <c r="M18" s="234">
        <f t="shared" si="0"/>
        <v>106290</v>
      </c>
      <c r="N18" s="234">
        <f t="shared" si="0"/>
        <v>2458238</v>
      </c>
      <c r="O18" s="234">
        <f>SUM(O19:O30)</f>
        <v>318382</v>
      </c>
      <c r="P18" s="234">
        <v>13508948</v>
      </c>
    </row>
    <row r="19" spans="1:16" s="27" customFormat="1" ht="20.25" customHeight="1">
      <c r="A19" s="168" t="s">
        <v>78</v>
      </c>
      <c r="B19" s="233">
        <f>C19+N19+O19</f>
        <v>1491474</v>
      </c>
      <c r="C19" s="234">
        <f>SUM(D19:M19)</f>
        <v>1359463</v>
      </c>
      <c r="D19" s="234">
        <v>375266</v>
      </c>
      <c r="E19" s="234">
        <v>12760</v>
      </c>
      <c r="F19" s="234">
        <v>53619</v>
      </c>
      <c r="G19" s="234">
        <v>484534</v>
      </c>
      <c r="H19" s="234">
        <v>312719</v>
      </c>
      <c r="I19" s="234">
        <v>119557</v>
      </c>
      <c r="J19" s="238" t="s">
        <v>460</v>
      </c>
      <c r="K19" s="238" t="s">
        <v>460</v>
      </c>
      <c r="L19" s="238" t="s">
        <v>460</v>
      </c>
      <c r="M19" s="234">
        <v>1008</v>
      </c>
      <c r="N19" s="234">
        <v>12661</v>
      </c>
      <c r="O19" s="234">
        <v>119350</v>
      </c>
      <c r="P19" s="234">
        <v>11786553</v>
      </c>
    </row>
    <row r="20" spans="1:16" s="27" customFormat="1" ht="20.25" customHeight="1">
      <c r="A20" s="168" t="s">
        <v>79</v>
      </c>
      <c r="B20" s="233">
        <f aca="true" t="shared" si="1" ref="B20:B29">C20+N20+O20</f>
        <v>646139</v>
      </c>
      <c r="C20" s="234">
        <f aca="true" t="shared" si="2" ref="C20:C29">SUM(D20:M20)</f>
        <v>586162</v>
      </c>
      <c r="D20" s="234">
        <v>180752</v>
      </c>
      <c r="E20" s="234">
        <v>22686</v>
      </c>
      <c r="F20" s="234">
        <v>87583</v>
      </c>
      <c r="G20" s="234">
        <v>145882</v>
      </c>
      <c r="H20" s="234">
        <v>142238</v>
      </c>
      <c r="I20" s="234">
        <v>3284</v>
      </c>
      <c r="J20" s="238" t="s">
        <v>460</v>
      </c>
      <c r="K20" s="238" t="s">
        <v>460</v>
      </c>
      <c r="L20" s="238" t="s">
        <v>460</v>
      </c>
      <c r="M20" s="234">
        <v>3737</v>
      </c>
      <c r="N20" s="234">
        <v>132278</v>
      </c>
      <c r="O20" s="234">
        <v>-72301</v>
      </c>
      <c r="P20" s="234">
        <v>12050564</v>
      </c>
    </row>
    <row r="21" spans="1:16" s="27" customFormat="1" ht="20.25" customHeight="1">
      <c r="A21" s="168" t="s">
        <v>80</v>
      </c>
      <c r="B21" s="233">
        <f t="shared" si="1"/>
        <v>1052621</v>
      </c>
      <c r="C21" s="234">
        <f>SUM(D21:M21)</f>
        <v>772151</v>
      </c>
      <c r="D21" s="234">
        <v>200031</v>
      </c>
      <c r="E21" s="234">
        <v>21300</v>
      </c>
      <c r="F21" s="234">
        <v>82915</v>
      </c>
      <c r="G21" s="234">
        <v>174852</v>
      </c>
      <c r="H21" s="234">
        <v>191296</v>
      </c>
      <c r="I21" s="234">
        <v>86810</v>
      </c>
      <c r="J21" s="238" t="s">
        <v>460</v>
      </c>
      <c r="K21" s="238" t="s">
        <v>460</v>
      </c>
      <c r="L21" s="238" t="s">
        <v>460</v>
      </c>
      <c r="M21" s="234">
        <v>14947</v>
      </c>
      <c r="N21" s="234">
        <v>320371</v>
      </c>
      <c r="O21" s="234">
        <v>-39901</v>
      </c>
      <c r="P21" s="234">
        <v>11712543</v>
      </c>
    </row>
    <row r="22" spans="1:16" s="27" customFormat="1" ht="20.25" customHeight="1">
      <c r="A22" s="168" t="s">
        <v>81</v>
      </c>
      <c r="B22" s="233">
        <f t="shared" si="1"/>
        <v>978259</v>
      </c>
      <c r="C22" s="234">
        <f t="shared" si="2"/>
        <v>705374</v>
      </c>
      <c r="D22" s="234">
        <v>238592</v>
      </c>
      <c r="E22" s="234">
        <v>51936</v>
      </c>
      <c r="F22" s="234">
        <v>90657</v>
      </c>
      <c r="G22" s="234">
        <v>153917</v>
      </c>
      <c r="H22" s="234">
        <v>143814</v>
      </c>
      <c r="I22" s="234">
        <v>7383</v>
      </c>
      <c r="J22" s="238" t="s">
        <v>460</v>
      </c>
      <c r="K22" s="238" t="s">
        <v>460</v>
      </c>
      <c r="L22" s="238" t="s">
        <v>460</v>
      </c>
      <c r="M22" s="234">
        <v>19075</v>
      </c>
      <c r="N22" s="234">
        <v>425787</v>
      </c>
      <c r="O22" s="234">
        <v>-152902</v>
      </c>
      <c r="P22" s="234">
        <v>11958672</v>
      </c>
    </row>
    <row r="23" spans="1:16" s="27" customFormat="1" ht="20.25" customHeight="1">
      <c r="A23" s="168" t="s">
        <v>82</v>
      </c>
      <c r="B23" s="233">
        <f t="shared" si="1"/>
        <v>1073059</v>
      </c>
      <c r="C23" s="234">
        <f t="shared" si="2"/>
        <v>711054</v>
      </c>
      <c r="D23" s="234">
        <v>217661</v>
      </c>
      <c r="E23" s="234">
        <v>53390</v>
      </c>
      <c r="F23" s="234">
        <v>108569</v>
      </c>
      <c r="G23" s="234">
        <v>171681</v>
      </c>
      <c r="H23" s="234">
        <v>153525</v>
      </c>
      <c r="I23" s="234">
        <v>3127</v>
      </c>
      <c r="J23" s="234">
        <v>406</v>
      </c>
      <c r="K23" s="238" t="s">
        <v>460</v>
      </c>
      <c r="L23" s="238" t="s">
        <v>460</v>
      </c>
      <c r="M23" s="234">
        <v>2695</v>
      </c>
      <c r="N23" s="234">
        <v>322912</v>
      </c>
      <c r="O23" s="234">
        <v>39093</v>
      </c>
      <c r="P23" s="234">
        <v>12962866</v>
      </c>
    </row>
    <row r="24" spans="1:16" s="27" customFormat="1" ht="20.25" customHeight="1">
      <c r="A24" s="168" t="s">
        <v>83</v>
      </c>
      <c r="B24" s="233">
        <f t="shared" si="1"/>
        <v>1584756</v>
      </c>
      <c r="C24" s="234">
        <f t="shared" si="2"/>
        <v>1511179</v>
      </c>
      <c r="D24" s="234">
        <v>227899</v>
      </c>
      <c r="E24" s="234">
        <v>56410</v>
      </c>
      <c r="F24" s="234">
        <v>439689</v>
      </c>
      <c r="G24" s="234">
        <v>622921</v>
      </c>
      <c r="H24" s="234">
        <v>158500</v>
      </c>
      <c r="I24" s="234">
        <v>3928</v>
      </c>
      <c r="J24" s="234">
        <v>430</v>
      </c>
      <c r="K24" s="238" t="s">
        <v>460</v>
      </c>
      <c r="L24" s="238" t="s">
        <v>460</v>
      </c>
      <c r="M24" s="234">
        <v>1402</v>
      </c>
      <c r="N24" s="234">
        <v>126236</v>
      </c>
      <c r="O24" s="234">
        <v>-52659</v>
      </c>
      <c r="P24" s="234">
        <v>14176431</v>
      </c>
    </row>
    <row r="25" spans="1:16" s="27" customFormat="1" ht="20.25" customHeight="1">
      <c r="A25" s="168" t="s">
        <v>84</v>
      </c>
      <c r="B25" s="233">
        <f t="shared" si="1"/>
        <v>1211735</v>
      </c>
      <c r="C25" s="234">
        <f t="shared" si="2"/>
        <v>1076219</v>
      </c>
      <c r="D25" s="234">
        <v>315326</v>
      </c>
      <c r="E25" s="234">
        <v>59883</v>
      </c>
      <c r="F25" s="234">
        <v>229101</v>
      </c>
      <c r="G25" s="234">
        <v>166752</v>
      </c>
      <c r="H25" s="234">
        <v>191099</v>
      </c>
      <c r="I25" s="234">
        <v>106829</v>
      </c>
      <c r="J25" s="238" t="s">
        <v>460</v>
      </c>
      <c r="K25" s="238" t="s">
        <v>460</v>
      </c>
      <c r="L25" s="238" t="s">
        <v>460</v>
      </c>
      <c r="M25" s="234">
        <v>7229</v>
      </c>
      <c r="N25" s="234">
        <v>199554</v>
      </c>
      <c r="O25" s="234">
        <v>-64038</v>
      </c>
      <c r="P25" s="234">
        <v>14541319</v>
      </c>
    </row>
    <row r="26" spans="1:16" s="27" customFormat="1" ht="20.25" customHeight="1">
      <c r="A26" s="168" t="s">
        <v>85</v>
      </c>
      <c r="B26" s="233">
        <f t="shared" si="1"/>
        <v>998223</v>
      </c>
      <c r="C26" s="234">
        <f t="shared" si="2"/>
        <v>839606</v>
      </c>
      <c r="D26" s="234">
        <v>236692</v>
      </c>
      <c r="E26" s="234">
        <v>72897</v>
      </c>
      <c r="F26" s="234">
        <v>186389</v>
      </c>
      <c r="G26" s="234">
        <v>168812</v>
      </c>
      <c r="H26" s="234">
        <v>163166</v>
      </c>
      <c r="I26" s="234">
        <v>9518</v>
      </c>
      <c r="J26" s="238">
        <v>148</v>
      </c>
      <c r="K26" s="238" t="s">
        <v>460</v>
      </c>
      <c r="L26" s="238" t="s">
        <v>460</v>
      </c>
      <c r="M26" s="238">
        <v>1984</v>
      </c>
      <c r="N26" s="234">
        <v>133711</v>
      </c>
      <c r="O26" s="234">
        <v>24906</v>
      </c>
      <c r="P26" s="234">
        <v>14243577</v>
      </c>
    </row>
    <row r="27" spans="1:16" s="27" customFormat="1" ht="20.25" customHeight="1">
      <c r="A27" s="168" t="s">
        <v>86</v>
      </c>
      <c r="B27" s="233">
        <f t="shared" si="1"/>
        <v>1310027</v>
      </c>
      <c r="C27" s="234">
        <f t="shared" si="2"/>
        <v>1194687</v>
      </c>
      <c r="D27" s="234">
        <v>193030</v>
      </c>
      <c r="E27" s="234">
        <v>62184</v>
      </c>
      <c r="F27" s="234">
        <v>208609</v>
      </c>
      <c r="G27" s="234">
        <v>555395</v>
      </c>
      <c r="H27" s="234">
        <v>163679</v>
      </c>
      <c r="I27" s="234">
        <v>3462</v>
      </c>
      <c r="J27" s="238" t="s">
        <v>460</v>
      </c>
      <c r="K27" s="238" t="s">
        <v>460</v>
      </c>
      <c r="L27" s="238" t="s">
        <v>460</v>
      </c>
      <c r="M27" s="234">
        <v>8328</v>
      </c>
      <c r="N27" s="234">
        <v>138960</v>
      </c>
      <c r="O27" s="234">
        <v>-23620</v>
      </c>
      <c r="P27" s="234">
        <v>14066860</v>
      </c>
    </row>
    <row r="28" spans="1:16" s="27" customFormat="1" ht="20.25" customHeight="1">
      <c r="A28" s="168" t="s">
        <v>87</v>
      </c>
      <c r="B28" s="233">
        <f t="shared" si="1"/>
        <v>1375673</v>
      </c>
      <c r="C28" s="234">
        <f t="shared" si="2"/>
        <v>1070429</v>
      </c>
      <c r="D28" s="234">
        <v>225310</v>
      </c>
      <c r="E28" s="234">
        <v>106442</v>
      </c>
      <c r="F28" s="234">
        <v>153154</v>
      </c>
      <c r="G28" s="234">
        <v>381545</v>
      </c>
      <c r="H28" s="234">
        <v>176119</v>
      </c>
      <c r="I28" s="234">
        <v>341</v>
      </c>
      <c r="J28" s="238" t="s">
        <v>460</v>
      </c>
      <c r="K28" s="238" t="s">
        <v>460</v>
      </c>
      <c r="L28" s="238" t="s">
        <v>460</v>
      </c>
      <c r="M28" s="234">
        <v>27518</v>
      </c>
      <c r="N28" s="234">
        <v>100397</v>
      </c>
      <c r="O28" s="234">
        <v>204847</v>
      </c>
      <c r="P28" s="234">
        <v>14210519</v>
      </c>
    </row>
    <row r="29" spans="1:16" s="27" customFormat="1" ht="20.25" customHeight="1">
      <c r="A29" s="168" t="s">
        <v>88</v>
      </c>
      <c r="B29" s="233">
        <f t="shared" si="1"/>
        <v>1295879</v>
      </c>
      <c r="C29" s="234">
        <f t="shared" si="2"/>
        <v>1022031</v>
      </c>
      <c r="D29" s="234">
        <v>239134</v>
      </c>
      <c r="E29" s="234">
        <v>101676</v>
      </c>
      <c r="F29" s="234">
        <v>263036</v>
      </c>
      <c r="G29" s="234">
        <v>219639</v>
      </c>
      <c r="H29" s="234">
        <v>185080</v>
      </c>
      <c r="I29" s="234">
        <v>5330</v>
      </c>
      <c r="J29" s="238" t="s">
        <v>460</v>
      </c>
      <c r="K29" s="238" t="s">
        <v>460</v>
      </c>
      <c r="L29" s="238" t="s">
        <v>460</v>
      </c>
      <c r="M29" s="234">
        <v>8136</v>
      </c>
      <c r="N29" s="234">
        <v>97525</v>
      </c>
      <c r="O29" s="234">
        <v>176323</v>
      </c>
      <c r="P29" s="234">
        <v>14092405</v>
      </c>
    </row>
    <row r="30" spans="1:16" s="27" customFormat="1" ht="20.25" customHeight="1" thickBot="1">
      <c r="A30" s="169" t="s">
        <v>89</v>
      </c>
      <c r="B30" s="240">
        <v>2884146</v>
      </c>
      <c r="C30" s="241">
        <v>2277016</v>
      </c>
      <c r="D30" s="241">
        <v>489297</v>
      </c>
      <c r="E30" s="241">
        <v>238390</v>
      </c>
      <c r="F30" s="241">
        <v>839355</v>
      </c>
      <c r="G30" s="241">
        <v>389062</v>
      </c>
      <c r="H30" s="241">
        <v>307312</v>
      </c>
      <c r="I30" s="241">
        <v>2974</v>
      </c>
      <c r="J30" s="241">
        <v>395</v>
      </c>
      <c r="K30" s="356" t="s">
        <v>460</v>
      </c>
      <c r="L30" s="356" t="s">
        <v>460</v>
      </c>
      <c r="M30" s="241">
        <v>10231</v>
      </c>
      <c r="N30" s="241">
        <v>447846</v>
      </c>
      <c r="O30" s="241">
        <v>159284</v>
      </c>
      <c r="P30" s="241">
        <v>13508948</v>
      </c>
    </row>
    <row r="31" s="8" customFormat="1" ht="12.75">
      <c r="A31" s="15"/>
    </row>
  </sheetData>
  <sheetProtection/>
  <mergeCells count="10">
    <mergeCell ref="A7:A8"/>
    <mergeCell ref="A3:H3"/>
    <mergeCell ref="N6:N7"/>
    <mergeCell ref="A2:H2"/>
    <mergeCell ref="B6:B7"/>
    <mergeCell ref="C6:H6"/>
    <mergeCell ref="O6:O7"/>
    <mergeCell ref="I2:P2"/>
    <mergeCell ref="I3:P3"/>
    <mergeCell ref="P5:P7"/>
  </mergeCells>
  <printOptions horizontalCentered="1"/>
  <pageMargins left="1.141732283464567" right="1.141732283464567" top="1.5748031496062993" bottom="1.5748031496062993" header="0.5118110236220472" footer="0.9055118110236221"/>
  <pageSetup firstPageNumber="216"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7.xml><?xml version="1.0" encoding="utf-8"?>
<worksheet xmlns="http://schemas.openxmlformats.org/spreadsheetml/2006/main" xmlns:r="http://schemas.openxmlformats.org/officeDocument/2006/relationships">
  <sheetPr>
    <tabColor theme="5" tint="0.5999900102615356"/>
  </sheetPr>
  <dimension ref="A1:N42"/>
  <sheetViews>
    <sheetView showGridLines="0" zoomScale="120" zoomScaleNormal="120" zoomScalePageLayoutView="0" workbookViewId="0" topLeftCell="A1">
      <selection activeCell="A1" sqref="A1"/>
    </sheetView>
  </sheetViews>
  <sheetFormatPr defaultColWidth="9.00390625" defaultRowHeight="16.5"/>
  <cols>
    <col min="1" max="1" width="6.125" style="46" customWidth="1"/>
    <col min="2" max="2" width="17.625" style="46" customWidth="1"/>
    <col min="3" max="3" width="10.125" style="46" customWidth="1"/>
    <col min="4" max="4" width="9.125" style="46" customWidth="1"/>
    <col min="5" max="5" width="13.625" style="46" customWidth="1"/>
    <col min="6" max="6" width="9.25390625" style="46" customWidth="1"/>
    <col min="7" max="7" width="9.125" style="46" customWidth="1"/>
    <col min="8" max="8" width="12.625" style="46" customWidth="1"/>
    <col min="9" max="9" width="9.625" style="46" customWidth="1"/>
    <col min="10" max="10" width="10.125" style="46" customWidth="1"/>
    <col min="11" max="11" width="11.125" style="46" customWidth="1"/>
    <col min="12" max="12" width="10.625" style="46" customWidth="1"/>
    <col min="13" max="13" width="11.125" style="46" customWidth="1"/>
    <col min="14" max="14" width="9.625" style="46" customWidth="1"/>
    <col min="15" max="16384" width="9.00390625" style="46" customWidth="1"/>
  </cols>
  <sheetData>
    <row r="1" spans="1:14" s="5" customFormat="1" ht="18" customHeight="1">
      <c r="A1" s="88" t="s">
        <v>625</v>
      </c>
      <c r="B1" s="11"/>
      <c r="C1" s="11"/>
      <c r="D1" s="11"/>
      <c r="E1" s="11"/>
      <c r="N1" s="26" t="s">
        <v>626</v>
      </c>
    </row>
    <row r="2" spans="1:14" s="7" customFormat="1" ht="21.75" customHeight="1">
      <c r="A2" s="391" t="s">
        <v>660</v>
      </c>
      <c r="B2" s="392"/>
      <c r="C2" s="392"/>
      <c r="D2" s="392"/>
      <c r="E2" s="392"/>
      <c r="F2" s="392"/>
      <c r="G2" s="392"/>
      <c r="H2" s="392" t="s">
        <v>661</v>
      </c>
      <c r="I2" s="392"/>
      <c r="J2" s="392"/>
      <c r="K2" s="392"/>
      <c r="L2" s="392"/>
      <c r="M2" s="392"/>
      <c r="N2" s="392"/>
    </row>
    <row r="3" spans="1:14" s="7" customFormat="1" ht="16.5" customHeight="1">
      <c r="A3" s="392" t="s">
        <v>178</v>
      </c>
      <c r="B3" s="392"/>
      <c r="C3" s="392"/>
      <c r="D3" s="392"/>
      <c r="E3" s="392"/>
      <c r="F3" s="392"/>
      <c r="G3" s="392"/>
      <c r="H3" s="392" t="s">
        <v>179</v>
      </c>
      <c r="I3" s="392"/>
      <c r="J3" s="392"/>
      <c r="K3" s="392"/>
      <c r="L3" s="392"/>
      <c r="M3" s="392"/>
      <c r="N3" s="392"/>
    </row>
    <row r="4" spans="1:14" s="8" customFormat="1" ht="12.75" customHeight="1" thickBot="1">
      <c r="A4" s="270"/>
      <c r="B4" s="271"/>
      <c r="C4" s="272"/>
      <c r="D4" s="272"/>
      <c r="E4" s="272"/>
      <c r="F4" s="272"/>
      <c r="G4" s="273" t="s">
        <v>754</v>
      </c>
      <c r="H4" s="251"/>
      <c r="I4" s="271"/>
      <c r="J4" s="271"/>
      <c r="K4" s="271"/>
      <c r="L4" s="271"/>
      <c r="N4" s="274" t="s">
        <v>618</v>
      </c>
    </row>
    <row r="5" spans="1:14" s="27" customFormat="1" ht="24.75" customHeight="1">
      <c r="A5" s="468" t="s">
        <v>649</v>
      </c>
      <c r="B5" s="469"/>
      <c r="C5" s="265" t="s">
        <v>663</v>
      </c>
      <c r="D5" s="265" t="s">
        <v>664</v>
      </c>
      <c r="E5" s="266" t="s">
        <v>665</v>
      </c>
      <c r="F5" s="266" t="s">
        <v>656</v>
      </c>
      <c r="G5" s="267" t="s">
        <v>667</v>
      </c>
      <c r="H5" s="268" t="s">
        <v>668</v>
      </c>
      <c r="I5" s="266" t="s">
        <v>650</v>
      </c>
      <c r="J5" s="267" t="s">
        <v>669</v>
      </c>
      <c r="K5" s="266" t="s">
        <v>657</v>
      </c>
      <c r="L5" s="266" t="s">
        <v>658</v>
      </c>
      <c r="M5" s="266" t="s">
        <v>659</v>
      </c>
      <c r="N5" s="249" t="s">
        <v>673</v>
      </c>
    </row>
    <row r="6" spans="1:14" s="31" customFormat="1" ht="37.5" customHeight="1" thickBot="1">
      <c r="A6" s="472" t="s">
        <v>292</v>
      </c>
      <c r="B6" s="473"/>
      <c r="C6" s="32" t="s">
        <v>244</v>
      </c>
      <c r="D6" s="32" t="s">
        <v>266</v>
      </c>
      <c r="E6" s="33" t="s">
        <v>267</v>
      </c>
      <c r="F6" s="33" t="s">
        <v>268</v>
      </c>
      <c r="G6" s="33" t="s">
        <v>269</v>
      </c>
      <c r="H6" s="32" t="s">
        <v>293</v>
      </c>
      <c r="I6" s="33" t="s">
        <v>294</v>
      </c>
      <c r="J6" s="33" t="s">
        <v>295</v>
      </c>
      <c r="K6" s="33" t="s">
        <v>273</v>
      </c>
      <c r="L6" s="33" t="s">
        <v>274</v>
      </c>
      <c r="M6" s="33" t="s">
        <v>275</v>
      </c>
      <c r="N6" s="34" t="s">
        <v>278</v>
      </c>
    </row>
    <row r="7" spans="1:14" s="39" customFormat="1" ht="12" customHeight="1">
      <c r="A7" s="251" t="s">
        <v>296</v>
      </c>
      <c r="B7" s="252" t="s">
        <v>297</v>
      </c>
      <c r="C7" s="30">
        <f aca="true" t="shared" si="0" ref="C7:C22">SUM(D7:N7)</f>
        <v>11678660</v>
      </c>
      <c r="D7" s="30">
        <v>6565395</v>
      </c>
      <c r="E7" s="30">
        <v>1000</v>
      </c>
      <c r="F7" s="30">
        <v>12344</v>
      </c>
      <c r="G7" s="30">
        <f>487845-285453</f>
        <v>202392</v>
      </c>
      <c r="H7" s="191">
        <v>285453</v>
      </c>
      <c r="I7" s="30">
        <v>10527</v>
      </c>
      <c r="J7" s="277">
        <v>308043</v>
      </c>
      <c r="K7" s="277">
        <v>16546</v>
      </c>
      <c r="L7" s="30">
        <v>3559578</v>
      </c>
      <c r="M7" s="277">
        <v>228205</v>
      </c>
      <c r="N7" s="30">
        <v>489177</v>
      </c>
    </row>
    <row r="8" spans="1:14" s="39" customFormat="1" ht="21" customHeight="1">
      <c r="A8" s="251">
        <v>2003</v>
      </c>
      <c r="B8" s="252" t="s">
        <v>298</v>
      </c>
      <c r="C8" s="30">
        <f>SUM(D8:N8)</f>
        <v>12723558</v>
      </c>
      <c r="D8" s="30">
        <v>6804870</v>
      </c>
      <c r="E8" s="30">
        <v>4500</v>
      </c>
      <c r="F8" s="30">
        <v>13058</v>
      </c>
      <c r="G8" s="30">
        <v>215113</v>
      </c>
      <c r="H8" s="191">
        <v>285453</v>
      </c>
      <c r="I8" s="30">
        <v>11939</v>
      </c>
      <c r="J8" s="277">
        <v>298199</v>
      </c>
      <c r="K8" s="277">
        <v>16546</v>
      </c>
      <c r="L8" s="30">
        <v>4223773</v>
      </c>
      <c r="M8" s="277">
        <v>299374</v>
      </c>
      <c r="N8" s="30">
        <v>550733</v>
      </c>
    </row>
    <row r="9" spans="1:14" s="39" customFormat="1" ht="12" customHeight="1">
      <c r="A9" s="251" t="s">
        <v>299</v>
      </c>
      <c r="B9" s="252" t="s">
        <v>300</v>
      </c>
      <c r="C9" s="30">
        <f t="shared" si="0"/>
        <v>11749000</v>
      </c>
      <c r="D9" s="30">
        <v>6630095</v>
      </c>
      <c r="E9" s="30">
        <v>1000</v>
      </c>
      <c r="F9" s="30">
        <v>11759</v>
      </c>
      <c r="G9" s="30">
        <f>461355-251472</f>
        <v>209883</v>
      </c>
      <c r="H9" s="191">
        <v>251472</v>
      </c>
      <c r="I9" s="30">
        <v>6078</v>
      </c>
      <c r="J9" s="277">
        <v>154309</v>
      </c>
      <c r="K9" s="277">
        <v>43677</v>
      </c>
      <c r="L9" s="30">
        <v>3865349</v>
      </c>
      <c r="M9" s="277">
        <v>175299</v>
      </c>
      <c r="N9" s="30">
        <v>400079</v>
      </c>
    </row>
    <row r="10" spans="1:14" s="39" customFormat="1" ht="21" customHeight="1">
      <c r="A10" s="251">
        <v>2004</v>
      </c>
      <c r="B10" s="252" t="s">
        <v>298</v>
      </c>
      <c r="C10" s="30">
        <f t="shared" si="0"/>
        <v>13935036</v>
      </c>
      <c r="D10" s="30">
        <v>7325721</v>
      </c>
      <c r="E10" s="30">
        <v>5000</v>
      </c>
      <c r="F10" s="30">
        <v>12940</v>
      </c>
      <c r="G10" s="30">
        <v>220921</v>
      </c>
      <c r="H10" s="191">
        <v>269809</v>
      </c>
      <c r="I10" s="30">
        <v>6015</v>
      </c>
      <c r="J10" s="277">
        <v>169467</v>
      </c>
      <c r="K10" s="277">
        <v>43677</v>
      </c>
      <c r="L10" s="30">
        <v>5144412</v>
      </c>
      <c r="M10" s="277">
        <v>302278</v>
      </c>
      <c r="N10" s="30">
        <v>434796</v>
      </c>
    </row>
    <row r="11" spans="1:14" s="39" customFormat="1" ht="12" customHeight="1">
      <c r="A11" s="251" t="s">
        <v>301</v>
      </c>
      <c r="B11" s="252" t="s">
        <v>300</v>
      </c>
      <c r="C11" s="30">
        <f t="shared" si="0"/>
        <v>12218792</v>
      </c>
      <c r="D11" s="30">
        <v>7523800</v>
      </c>
      <c r="E11" s="30">
        <v>26000</v>
      </c>
      <c r="F11" s="30">
        <v>14466</v>
      </c>
      <c r="G11" s="30">
        <v>185806</v>
      </c>
      <c r="H11" s="191">
        <v>255702</v>
      </c>
      <c r="I11" s="30">
        <v>6025</v>
      </c>
      <c r="J11" s="277">
        <v>545953</v>
      </c>
      <c r="K11" s="277">
        <v>10149</v>
      </c>
      <c r="L11" s="30">
        <v>2940618</v>
      </c>
      <c r="M11" s="277">
        <v>326467</v>
      </c>
      <c r="N11" s="30">
        <v>383806</v>
      </c>
    </row>
    <row r="12" spans="1:14" s="39" customFormat="1" ht="21" customHeight="1">
      <c r="A12" s="251">
        <v>2005</v>
      </c>
      <c r="B12" s="252" t="s">
        <v>298</v>
      </c>
      <c r="C12" s="30">
        <f t="shared" si="0"/>
        <v>13538398</v>
      </c>
      <c r="D12" s="30">
        <v>8054173</v>
      </c>
      <c r="E12" s="30">
        <v>26000</v>
      </c>
      <c r="F12" s="30">
        <v>14431</v>
      </c>
      <c r="G12" s="30">
        <v>192212</v>
      </c>
      <c r="H12" s="191">
        <v>275660</v>
      </c>
      <c r="I12" s="30">
        <v>6035</v>
      </c>
      <c r="J12" s="277">
        <v>550241</v>
      </c>
      <c r="K12" s="277">
        <v>9400</v>
      </c>
      <c r="L12" s="30">
        <v>3586429</v>
      </c>
      <c r="M12" s="277">
        <v>400024</v>
      </c>
      <c r="N12" s="30">
        <v>423793</v>
      </c>
    </row>
    <row r="13" spans="1:14" s="39" customFormat="1" ht="12" customHeight="1">
      <c r="A13" s="251" t="s">
        <v>302</v>
      </c>
      <c r="B13" s="252" t="s">
        <v>300</v>
      </c>
      <c r="C13" s="30">
        <f t="shared" si="0"/>
        <v>11618727</v>
      </c>
      <c r="D13" s="30">
        <v>7810004</v>
      </c>
      <c r="E13" s="30">
        <v>10000</v>
      </c>
      <c r="F13" s="30">
        <v>11804</v>
      </c>
      <c r="G13" s="30">
        <v>472448</v>
      </c>
      <c r="H13" s="191" t="s">
        <v>303</v>
      </c>
      <c r="I13" s="30">
        <v>6189</v>
      </c>
      <c r="J13" s="277">
        <v>259336</v>
      </c>
      <c r="K13" s="277">
        <v>3000</v>
      </c>
      <c r="L13" s="30">
        <v>2360259</v>
      </c>
      <c r="M13" s="277">
        <v>311290</v>
      </c>
      <c r="N13" s="30">
        <v>374397</v>
      </c>
    </row>
    <row r="14" spans="1:14" s="39" customFormat="1" ht="21" customHeight="1">
      <c r="A14" s="251">
        <v>2006</v>
      </c>
      <c r="B14" s="252" t="s">
        <v>298</v>
      </c>
      <c r="C14" s="30">
        <f t="shared" si="0"/>
        <v>12989298</v>
      </c>
      <c r="D14" s="30">
        <v>8278354</v>
      </c>
      <c r="E14" s="30">
        <v>20000</v>
      </c>
      <c r="F14" s="30">
        <v>13849</v>
      </c>
      <c r="G14" s="30">
        <v>473898</v>
      </c>
      <c r="H14" s="191" t="s">
        <v>303</v>
      </c>
      <c r="I14" s="30">
        <v>6188</v>
      </c>
      <c r="J14" s="277">
        <v>265742</v>
      </c>
      <c r="K14" s="277">
        <v>3000</v>
      </c>
      <c r="L14" s="30">
        <v>3182953</v>
      </c>
      <c r="M14" s="277">
        <v>357490</v>
      </c>
      <c r="N14" s="30">
        <v>387824</v>
      </c>
    </row>
    <row r="15" spans="1:14" s="39" customFormat="1" ht="12" customHeight="1">
      <c r="A15" s="251" t="s">
        <v>304</v>
      </c>
      <c r="B15" s="252" t="s">
        <v>300</v>
      </c>
      <c r="C15" s="30">
        <f>SUM(D15:N15)</f>
        <v>12548634</v>
      </c>
      <c r="D15" s="30">
        <v>8260688</v>
      </c>
      <c r="E15" s="30">
        <v>10000</v>
      </c>
      <c r="F15" s="30">
        <v>11793</v>
      </c>
      <c r="G15" s="30">
        <v>569931</v>
      </c>
      <c r="H15" s="191" t="s">
        <v>303</v>
      </c>
      <c r="I15" s="30">
        <v>6329</v>
      </c>
      <c r="J15" s="277">
        <v>328780</v>
      </c>
      <c r="K15" s="277">
        <v>3325</v>
      </c>
      <c r="L15" s="30">
        <v>2718957</v>
      </c>
      <c r="M15" s="277">
        <v>348495</v>
      </c>
      <c r="N15" s="30">
        <v>290336</v>
      </c>
    </row>
    <row r="16" spans="1:14" s="39" customFormat="1" ht="21" customHeight="1">
      <c r="A16" s="251">
        <v>2007</v>
      </c>
      <c r="B16" s="252" t="s">
        <v>298</v>
      </c>
      <c r="C16" s="30">
        <f t="shared" si="0"/>
        <v>13565164</v>
      </c>
      <c r="D16" s="30">
        <v>8823280</v>
      </c>
      <c r="E16" s="30">
        <v>10000</v>
      </c>
      <c r="F16" s="30">
        <v>13488</v>
      </c>
      <c r="G16" s="30">
        <v>577449</v>
      </c>
      <c r="H16" s="191" t="s">
        <v>303</v>
      </c>
      <c r="I16" s="30">
        <v>7118</v>
      </c>
      <c r="J16" s="277">
        <v>333233</v>
      </c>
      <c r="K16" s="277">
        <v>3325</v>
      </c>
      <c r="L16" s="30">
        <v>3089572</v>
      </c>
      <c r="M16" s="277">
        <v>414005</v>
      </c>
      <c r="N16" s="30">
        <v>293694</v>
      </c>
    </row>
    <row r="17" spans="1:14" s="39" customFormat="1" ht="12" customHeight="1">
      <c r="A17" s="251" t="s">
        <v>305</v>
      </c>
      <c r="B17" s="252" t="s">
        <v>300</v>
      </c>
      <c r="C17" s="30">
        <f t="shared" si="0"/>
        <v>12826819</v>
      </c>
      <c r="D17" s="30">
        <v>8647362</v>
      </c>
      <c r="E17" s="30">
        <v>5000</v>
      </c>
      <c r="F17" s="30">
        <v>13234</v>
      </c>
      <c r="G17" s="30">
        <v>593505</v>
      </c>
      <c r="H17" s="191" t="s">
        <v>303</v>
      </c>
      <c r="I17" s="30">
        <v>10530</v>
      </c>
      <c r="J17" s="277">
        <v>372521</v>
      </c>
      <c r="K17" s="191" t="s">
        <v>303</v>
      </c>
      <c r="L17" s="30">
        <v>2431587</v>
      </c>
      <c r="M17" s="277">
        <v>415401</v>
      </c>
      <c r="N17" s="30">
        <v>337679</v>
      </c>
    </row>
    <row r="18" spans="1:14" s="39" customFormat="1" ht="21" customHeight="1">
      <c r="A18" s="251">
        <v>2008</v>
      </c>
      <c r="B18" s="252" t="s">
        <v>298</v>
      </c>
      <c r="C18" s="30">
        <f t="shared" si="0"/>
        <v>14359937</v>
      </c>
      <c r="D18" s="30">
        <v>9148141</v>
      </c>
      <c r="E18" s="30">
        <v>15000</v>
      </c>
      <c r="F18" s="30">
        <v>14237</v>
      </c>
      <c r="G18" s="30">
        <v>600469</v>
      </c>
      <c r="H18" s="191" t="s">
        <v>303</v>
      </c>
      <c r="I18" s="30">
        <v>10530</v>
      </c>
      <c r="J18" s="277">
        <v>605068</v>
      </c>
      <c r="K18" s="191" t="s">
        <v>303</v>
      </c>
      <c r="L18" s="30">
        <v>3116728</v>
      </c>
      <c r="M18" s="277">
        <v>476147</v>
      </c>
      <c r="N18" s="30">
        <v>373617</v>
      </c>
    </row>
    <row r="19" spans="1:14" s="39" customFormat="1" ht="12" customHeight="1">
      <c r="A19" s="251" t="s">
        <v>306</v>
      </c>
      <c r="B19" s="252" t="s">
        <v>300</v>
      </c>
      <c r="C19" s="30">
        <f t="shared" si="0"/>
        <v>13920708</v>
      </c>
      <c r="D19" s="30">
        <v>9341887</v>
      </c>
      <c r="E19" s="30">
        <v>5000</v>
      </c>
      <c r="F19" s="30">
        <v>14239</v>
      </c>
      <c r="G19" s="30">
        <v>595162</v>
      </c>
      <c r="H19" s="191" t="s">
        <v>303</v>
      </c>
      <c r="I19" s="30">
        <v>11347</v>
      </c>
      <c r="J19" s="277">
        <v>422613</v>
      </c>
      <c r="K19" s="191" t="s">
        <v>303</v>
      </c>
      <c r="L19" s="30">
        <v>2696150</v>
      </c>
      <c r="M19" s="277">
        <v>385753</v>
      </c>
      <c r="N19" s="30">
        <v>448557</v>
      </c>
    </row>
    <row r="20" spans="1:14" s="39" customFormat="1" ht="21" customHeight="1">
      <c r="A20" s="251">
        <v>2009</v>
      </c>
      <c r="B20" s="252" t="s">
        <v>298</v>
      </c>
      <c r="C20" s="278">
        <f t="shared" si="0"/>
        <v>15601597</v>
      </c>
      <c r="D20" s="30">
        <v>9407054</v>
      </c>
      <c r="E20" s="30">
        <v>5000</v>
      </c>
      <c r="F20" s="30">
        <v>16680</v>
      </c>
      <c r="G20" s="30">
        <v>602400</v>
      </c>
      <c r="H20" s="191" t="s">
        <v>303</v>
      </c>
      <c r="I20" s="30">
        <v>11350</v>
      </c>
      <c r="J20" s="277">
        <v>420528</v>
      </c>
      <c r="K20" s="191" t="s">
        <v>303</v>
      </c>
      <c r="L20" s="30">
        <v>3929966</v>
      </c>
      <c r="M20" s="277">
        <v>426123</v>
      </c>
      <c r="N20" s="30">
        <v>782496</v>
      </c>
    </row>
    <row r="21" spans="1:14" s="39" customFormat="1" ht="12" customHeight="1">
      <c r="A21" s="251" t="s">
        <v>307</v>
      </c>
      <c r="B21" s="252" t="s">
        <v>300</v>
      </c>
      <c r="C21" s="279">
        <f t="shared" si="0"/>
        <v>13997764</v>
      </c>
      <c r="D21" s="30">
        <v>8597638</v>
      </c>
      <c r="E21" s="30">
        <v>4000</v>
      </c>
      <c r="F21" s="30">
        <v>14624</v>
      </c>
      <c r="G21" s="30">
        <v>588505</v>
      </c>
      <c r="H21" s="191" t="s">
        <v>303</v>
      </c>
      <c r="I21" s="30">
        <v>12010</v>
      </c>
      <c r="J21" s="277">
        <v>387013</v>
      </c>
      <c r="K21" s="191" t="s">
        <v>303</v>
      </c>
      <c r="L21" s="30">
        <v>3635317</v>
      </c>
      <c r="M21" s="277">
        <v>426358</v>
      </c>
      <c r="N21" s="30">
        <v>332299</v>
      </c>
    </row>
    <row r="22" spans="1:14" s="39" customFormat="1" ht="21" customHeight="1">
      <c r="A22" s="251">
        <v>2010</v>
      </c>
      <c r="B22" s="252" t="s">
        <v>298</v>
      </c>
      <c r="C22" s="279">
        <f t="shared" si="0"/>
        <v>15511723</v>
      </c>
      <c r="D22" s="30">
        <v>8998740</v>
      </c>
      <c r="E22" s="30">
        <v>4000</v>
      </c>
      <c r="F22" s="30">
        <v>22704</v>
      </c>
      <c r="G22" s="30">
        <v>591131</v>
      </c>
      <c r="H22" s="191" t="s">
        <v>303</v>
      </c>
      <c r="I22" s="30">
        <v>12014</v>
      </c>
      <c r="J22" s="277">
        <v>390003</v>
      </c>
      <c r="K22" s="191" t="s">
        <v>303</v>
      </c>
      <c r="L22" s="30">
        <v>4571058</v>
      </c>
      <c r="M22" s="277">
        <v>464062</v>
      </c>
      <c r="N22" s="30">
        <v>458011</v>
      </c>
    </row>
    <row r="23" spans="1:14" s="39" customFormat="1" ht="12" customHeight="1">
      <c r="A23" s="251" t="s">
        <v>651</v>
      </c>
      <c r="B23" s="252" t="s">
        <v>652</v>
      </c>
      <c r="C23" s="279">
        <v>15018827</v>
      </c>
      <c r="D23" s="30">
        <v>9039115</v>
      </c>
      <c r="E23" s="30">
        <v>1000</v>
      </c>
      <c r="F23" s="30">
        <v>13685</v>
      </c>
      <c r="G23" s="30">
        <v>624594</v>
      </c>
      <c r="H23" s="191" t="s">
        <v>303</v>
      </c>
      <c r="I23" s="30">
        <v>12443</v>
      </c>
      <c r="J23" s="277">
        <v>357816</v>
      </c>
      <c r="K23" s="191" t="s">
        <v>303</v>
      </c>
      <c r="L23" s="30">
        <v>4272006</v>
      </c>
      <c r="M23" s="277">
        <v>322417</v>
      </c>
      <c r="N23" s="30">
        <v>375751</v>
      </c>
    </row>
    <row r="24" spans="1:14" s="39" customFormat="1" ht="21" customHeight="1">
      <c r="A24" s="251">
        <v>2011</v>
      </c>
      <c r="B24" s="252" t="s">
        <v>653</v>
      </c>
      <c r="C24" s="278">
        <f>SUM(D24:N24)</f>
        <v>16164725</v>
      </c>
      <c r="D24" s="30">
        <v>9435649</v>
      </c>
      <c r="E24" s="30">
        <v>1500</v>
      </c>
      <c r="F24" s="30">
        <v>19919</v>
      </c>
      <c r="G24" s="30">
        <v>684750</v>
      </c>
      <c r="H24" s="191" t="s">
        <v>303</v>
      </c>
      <c r="I24" s="30">
        <v>13169</v>
      </c>
      <c r="J24" s="277">
        <v>440194</v>
      </c>
      <c r="K24" s="191" t="s">
        <v>303</v>
      </c>
      <c r="L24" s="30">
        <v>4765355</v>
      </c>
      <c r="M24" s="277">
        <v>425687</v>
      </c>
      <c r="N24" s="30">
        <v>378502</v>
      </c>
    </row>
    <row r="25" spans="1:14" s="39" customFormat="1" ht="12" customHeight="1">
      <c r="A25" s="251" t="s">
        <v>308</v>
      </c>
      <c r="B25" s="252" t="s">
        <v>652</v>
      </c>
      <c r="C25" s="278">
        <v>15589330</v>
      </c>
      <c r="D25" s="30">
        <v>9863178</v>
      </c>
      <c r="E25" s="30">
        <v>500</v>
      </c>
      <c r="F25" s="30">
        <v>17325</v>
      </c>
      <c r="G25" s="30">
        <v>601099</v>
      </c>
      <c r="H25" s="191" t="s">
        <v>303</v>
      </c>
      <c r="I25" s="30">
        <v>6165</v>
      </c>
      <c r="J25" s="277">
        <v>342934</v>
      </c>
      <c r="K25" s="191" t="s">
        <v>303</v>
      </c>
      <c r="L25" s="30">
        <v>4200065</v>
      </c>
      <c r="M25" s="277">
        <v>206172</v>
      </c>
      <c r="N25" s="30">
        <v>351892</v>
      </c>
    </row>
    <row r="26" spans="1:14" s="39" customFormat="1" ht="21" customHeight="1">
      <c r="A26" s="251">
        <v>2012</v>
      </c>
      <c r="B26" s="252" t="s">
        <v>653</v>
      </c>
      <c r="C26" s="278">
        <v>17052598</v>
      </c>
      <c r="D26" s="30">
        <v>10139025</v>
      </c>
      <c r="E26" s="30">
        <v>500</v>
      </c>
      <c r="F26" s="30">
        <v>17674</v>
      </c>
      <c r="G26" s="30">
        <v>607817</v>
      </c>
      <c r="H26" s="191" t="s">
        <v>303</v>
      </c>
      <c r="I26" s="30">
        <v>6365</v>
      </c>
      <c r="J26" s="277">
        <v>356208</v>
      </c>
      <c r="K26" s="191" t="s">
        <v>303</v>
      </c>
      <c r="L26" s="30">
        <v>5248194</v>
      </c>
      <c r="M26" s="277">
        <v>312446</v>
      </c>
      <c r="N26" s="30">
        <v>364369</v>
      </c>
    </row>
    <row r="27" spans="1:14" s="39" customFormat="1" ht="12" customHeight="1">
      <c r="A27" s="251" t="s">
        <v>309</v>
      </c>
      <c r="B27" s="253" t="s">
        <v>300</v>
      </c>
      <c r="C27" s="278">
        <f>SUM(D27:N27)</f>
        <v>14097950</v>
      </c>
      <c r="D27" s="30">
        <f>SUM(D28:D40)</f>
        <v>10343782</v>
      </c>
      <c r="E27" s="30">
        <f aca="true" t="shared" si="1" ref="E27:N27">SUM(E28:E40)</f>
        <v>50</v>
      </c>
      <c r="F27" s="30">
        <f t="shared" si="1"/>
        <v>16945</v>
      </c>
      <c r="G27" s="30">
        <f t="shared" si="1"/>
        <v>639831</v>
      </c>
      <c r="H27" s="191" t="s">
        <v>303</v>
      </c>
      <c r="I27" s="30">
        <f t="shared" si="1"/>
        <v>6827</v>
      </c>
      <c r="J27" s="30">
        <f>SUM(J28:J40)</f>
        <v>315278</v>
      </c>
      <c r="K27" s="191" t="s">
        <v>303</v>
      </c>
      <c r="L27" s="30">
        <f t="shared" si="1"/>
        <v>2207575</v>
      </c>
      <c r="M27" s="30">
        <f t="shared" si="1"/>
        <v>212751</v>
      </c>
      <c r="N27" s="30">
        <f t="shared" si="1"/>
        <v>354911</v>
      </c>
    </row>
    <row r="28" spans="1:14" s="39" customFormat="1" ht="12" customHeight="1">
      <c r="A28" s="470" t="s">
        <v>310</v>
      </c>
      <c r="B28" s="471"/>
      <c r="C28" s="278">
        <f aca="true" t="shared" si="2" ref="C28:C40">SUM(D28:N28)</f>
        <v>2472715</v>
      </c>
      <c r="D28" s="30">
        <v>1945434</v>
      </c>
      <c r="E28" s="191" t="s">
        <v>303</v>
      </c>
      <c r="F28" s="30">
        <v>5060</v>
      </c>
      <c r="G28" s="30">
        <v>169754</v>
      </c>
      <c r="H28" s="191" t="s">
        <v>303</v>
      </c>
      <c r="I28" s="30">
        <v>428</v>
      </c>
      <c r="J28" s="277">
        <v>53956</v>
      </c>
      <c r="K28" s="191" t="s">
        <v>303</v>
      </c>
      <c r="L28" s="30">
        <v>221629</v>
      </c>
      <c r="M28" s="191" t="s">
        <v>913</v>
      </c>
      <c r="N28" s="30">
        <v>76454</v>
      </c>
    </row>
    <row r="29" spans="1:14" s="39" customFormat="1" ht="12" customHeight="1">
      <c r="A29" s="470" t="s">
        <v>311</v>
      </c>
      <c r="B29" s="471"/>
      <c r="C29" s="278">
        <f>SUM(D29:N29)</f>
        <v>2520410</v>
      </c>
      <c r="D29" s="30">
        <v>1550966</v>
      </c>
      <c r="E29" s="191" t="s">
        <v>303</v>
      </c>
      <c r="F29" s="30">
        <v>2112</v>
      </c>
      <c r="G29" s="30">
        <v>112014</v>
      </c>
      <c r="H29" s="191" t="s">
        <v>303</v>
      </c>
      <c r="I29" s="30">
        <v>610</v>
      </c>
      <c r="J29" s="277">
        <v>112123</v>
      </c>
      <c r="K29" s="191" t="s">
        <v>303</v>
      </c>
      <c r="L29" s="30">
        <v>635731</v>
      </c>
      <c r="M29" s="277">
        <v>32282</v>
      </c>
      <c r="N29" s="30">
        <v>74572</v>
      </c>
    </row>
    <row r="30" spans="1:14" s="39" customFormat="1" ht="12" customHeight="1">
      <c r="A30" s="470" t="s">
        <v>312</v>
      </c>
      <c r="B30" s="471"/>
      <c r="C30" s="278">
        <f t="shared" si="2"/>
        <v>1005187</v>
      </c>
      <c r="D30" s="30">
        <v>857880</v>
      </c>
      <c r="E30" s="191" t="s">
        <v>303</v>
      </c>
      <c r="F30" s="30">
        <v>603</v>
      </c>
      <c r="G30" s="30">
        <v>36404</v>
      </c>
      <c r="H30" s="191" t="s">
        <v>303</v>
      </c>
      <c r="I30" s="30">
        <v>380</v>
      </c>
      <c r="J30" s="277">
        <v>7949</v>
      </c>
      <c r="K30" s="191" t="s">
        <v>303</v>
      </c>
      <c r="L30" s="30">
        <v>65700</v>
      </c>
      <c r="M30" s="277" t="s">
        <v>913</v>
      </c>
      <c r="N30" s="30">
        <v>36271</v>
      </c>
    </row>
    <row r="31" spans="1:14" s="39" customFormat="1" ht="12" customHeight="1">
      <c r="A31" s="470" t="s">
        <v>313</v>
      </c>
      <c r="B31" s="471"/>
      <c r="C31" s="278">
        <f t="shared" si="2"/>
        <v>1290097</v>
      </c>
      <c r="D31" s="30">
        <v>788730</v>
      </c>
      <c r="E31" s="191" t="s">
        <v>303</v>
      </c>
      <c r="F31" s="30">
        <v>499</v>
      </c>
      <c r="G31" s="30">
        <v>40523</v>
      </c>
      <c r="H31" s="191" t="s">
        <v>303</v>
      </c>
      <c r="I31" s="30">
        <v>288</v>
      </c>
      <c r="J31" s="277">
        <v>25584</v>
      </c>
      <c r="K31" s="191" t="s">
        <v>303</v>
      </c>
      <c r="L31" s="30">
        <v>424219</v>
      </c>
      <c r="M31" s="277">
        <v>1</v>
      </c>
      <c r="N31" s="30">
        <v>10253</v>
      </c>
    </row>
    <row r="32" spans="1:14" s="39" customFormat="1" ht="12" customHeight="1">
      <c r="A32" s="470" t="s">
        <v>654</v>
      </c>
      <c r="B32" s="471"/>
      <c r="C32" s="278">
        <f t="shared" si="2"/>
        <v>821485</v>
      </c>
      <c r="D32" s="30">
        <v>706892</v>
      </c>
      <c r="E32" s="191" t="s">
        <v>303</v>
      </c>
      <c r="F32" s="30">
        <v>2020</v>
      </c>
      <c r="G32" s="30">
        <v>31810</v>
      </c>
      <c r="H32" s="191" t="s">
        <v>303</v>
      </c>
      <c r="I32" s="30">
        <v>493</v>
      </c>
      <c r="J32" s="277">
        <v>4135</v>
      </c>
      <c r="K32" s="191" t="s">
        <v>303</v>
      </c>
      <c r="L32" s="30">
        <v>39919</v>
      </c>
      <c r="M32" s="191" t="s">
        <v>913</v>
      </c>
      <c r="N32" s="30">
        <v>36216</v>
      </c>
    </row>
    <row r="33" spans="1:14" s="39" customFormat="1" ht="12" customHeight="1">
      <c r="A33" s="470" t="s">
        <v>314</v>
      </c>
      <c r="B33" s="471"/>
      <c r="C33" s="278">
        <f t="shared" si="2"/>
        <v>674517</v>
      </c>
      <c r="D33" s="30">
        <v>485367</v>
      </c>
      <c r="E33" s="191" t="s">
        <v>303</v>
      </c>
      <c r="F33" s="30">
        <v>456</v>
      </c>
      <c r="G33" s="30">
        <v>15799</v>
      </c>
      <c r="H33" s="191" t="s">
        <v>303</v>
      </c>
      <c r="I33" s="30">
        <v>520</v>
      </c>
      <c r="J33" s="277">
        <v>15224</v>
      </c>
      <c r="K33" s="191" t="s">
        <v>303</v>
      </c>
      <c r="L33" s="30">
        <v>132657</v>
      </c>
      <c r="M33" s="277" t="s">
        <v>913</v>
      </c>
      <c r="N33" s="30">
        <v>24494</v>
      </c>
    </row>
    <row r="34" spans="1:14" s="39" customFormat="1" ht="12" customHeight="1">
      <c r="A34" s="470" t="s">
        <v>315</v>
      </c>
      <c r="B34" s="471"/>
      <c r="C34" s="278">
        <f t="shared" si="2"/>
        <v>1154060</v>
      </c>
      <c r="D34" s="30">
        <v>870696</v>
      </c>
      <c r="E34" s="30">
        <v>50</v>
      </c>
      <c r="F34" s="30">
        <v>3143</v>
      </c>
      <c r="G34" s="30">
        <v>98278</v>
      </c>
      <c r="H34" s="191" t="s">
        <v>303</v>
      </c>
      <c r="I34" s="30">
        <v>1445</v>
      </c>
      <c r="J34" s="277">
        <v>16409</v>
      </c>
      <c r="K34" s="191" t="s">
        <v>303</v>
      </c>
      <c r="L34" s="30">
        <v>143628</v>
      </c>
      <c r="M34" s="277">
        <v>8477</v>
      </c>
      <c r="N34" s="30">
        <v>11934</v>
      </c>
    </row>
    <row r="35" spans="1:14" s="39" customFormat="1" ht="12" customHeight="1">
      <c r="A35" s="470" t="s">
        <v>316</v>
      </c>
      <c r="B35" s="471"/>
      <c r="C35" s="278">
        <f t="shared" si="2"/>
        <v>699861</v>
      </c>
      <c r="D35" s="30">
        <v>466693</v>
      </c>
      <c r="E35" s="191" t="s">
        <v>303</v>
      </c>
      <c r="F35" s="30">
        <v>1260</v>
      </c>
      <c r="G35" s="30">
        <v>22384</v>
      </c>
      <c r="H35" s="191" t="s">
        <v>303</v>
      </c>
      <c r="I35" s="30">
        <v>647</v>
      </c>
      <c r="J35" s="277">
        <v>4325</v>
      </c>
      <c r="K35" s="191" t="s">
        <v>303</v>
      </c>
      <c r="L35" s="30">
        <v>179362</v>
      </c>
      <c r="M35" s="277">
        <v>6000</v>
      </c>
      <c r="N35" s="30">
        <v>19190</v>
      </c>
    </row>
    <row r="36" spans="1:14" s="39" customFormat="1" ht="12" customHeight="1">
      <c r="A36" s="470" t="s">
        <v>317</v>
      </c>
      <c r="B36" s="471"/>
      <c r="C36" s="278">
        <f t="shared" si="2"/>
        <v>1016873</v>
      </c>
      <c r="D36" s="30">
        <v>814203</v>
      </c>
      <c r="E36" s="191" t="s">
        <v>303</v>
      </c>
      <c r="F36" s="30">
        <v>400</v>
      </c>
      <c r="G36" s="30">
        <v>30433</v>
      </c>
      <c r="H36" s="191" t="s">
        <v>303</v>
      </c>
      <c r="I36" s="30">
        <v>332</v>
      </c>
      <c r="J36" s="277">
        <v>63661</v>
      </c>
      <c r="K36" s="191" t="s">
        <v>303</v>
      </c>
      <c r="L36" s="30">
        <v>70420</v>
      </c>
      <c r="M36" s="277">
        <v>13650</v>
      </c>
      <c r="N36" s="30">
        <v>23774</v>
      </c>
    </row>
    <row r="37" spans="1:14" s="39" customFormat="1" ht="12" customHeight="1">
      <c r="A37" s="470" t="s">
        <v>318</v>
      </c>
      <c r="B37" s="471"/>
      <c r="C37" s="278">
        <f t="shared" si="2"/>
        <v>847131</v>
      </c>
      <c r="D37" s="30">
        <v>638554</v>
      </c>
      <c r="E37" s="191" t="s">
        <v>303</v>
      </c>
      <c r="F37" s="30">
        <v>301</v>
      </c>
      <c r="G37" s="30">
        <v>54183</v>
      </c>
      <c r="H37" s="191" t="s">
        <v>303</v>
      </c>
      <c r="I37" s="30">
        <v>600</v>
      </c>
      <c r="J37" s="277">
        <v>5581</v>
      </c>
      <c r="K37" s="191" t="s">
        <v>303</v>
      </c>
      <c r="L37" s="30">
        <v>121800</v>
      </c>
      <c r="M37" s="277">
        <v>5017</v>
      </c>
      <c r="N37" s="30">
        <v>21095</v>
      </c>
    </row>
    <row r="38" spans="1:14" s="39" customFormat="1" ht="12" customHeight="1">
      <c r="A38" s="470" t="s">
        <v>319</v>
      </c>
      <c r="B38" s="471"/>
      <c r="C38" s="278">
        <f t="shared" si="2"/>
        <v>466142</v>
      </c>
      <c r="D38" s="30">
        <v>329094</v>
      </c>
      <c r="E38" s="191" t="s">
        <v>303</v>
      </c>
      <c r="F38" s="30">
        <v>571</v>
      </c>
      <c r="G38" s="30">
        <v>12508</v>
      </c>
      <c r="H38" s="191" t="s">
        <v>303</v>
      </c>
      <c r="I38" s="30">
        <v>805</v>
      </c>
      <c r="J38" s="277">
        <v>4882</v>
      </c>
      <c r="K38" s="191" t="s">
        <v>303</v>
      </c>
      <c r="L38" s="30">
        <v>61308</v>
      </c>
      <c r="M38" s="277">
        <v>50350</v>
      </c>
      <c r="N38" s="30">
        <v>6624</v>
      </c>
    </row>
    <row r="39" spans="1:14" s="39" customFormat="1" ht="12" customHeight="1">
      <c r="A39" s="470" t="s">
        <v>320</v>
      </c>
      <c r="B39" s="471"/>
      <c r="C39" s="278">
        <f t="shared" si="2"/>
        <v>664467</v>
      </c>
      <c r="D39" s="30">
        <v>482122</v>
      </c>
      <c r="E39" s="191" t="s">
        <v>303</v>
      </c>
      <c r="F39" s="30">
        <v>470</v>
      </c>
      <c r="G39" s="30">
        <v>10477</v>
      </c>
      <c r="H39" s="191" t="s">
        <v>303</v>
      </c>
      <c r="I39" s="30">
        <v>279</v>
      </c>
      <c r="J39" s="277">
        <v>399</v>
      </c>
      <c r="K39" s="191" t="s">
        <v>303</v>
      </c>
      <c r="L39" s="30">
        <v>60736</v>
      </c>
      <c r="M39" s="277">
        <v>96974</v>
      </c>
      <c r="N39" s="30">
        <v>13010</v>
      </c>
    </row>
    <row r="40" spans="1:14" s="39" customFormat="1" ht="12" customHeight="1" thickBot="1">
      <c r="A40" s="474" t="s">
        <v>321</v>
      </c>
      <c r="B40" s="475"/>
      <c r="C40" s="280">
        <f t="shared" si="2"/>
        <v>465005</v>
      </c>
      <c r="D40" s="29">
        <v>407151</v>
      </c>
      <c r="E40" s="357" t="s">
        <v>303</v>
      </c>
      <c r="F40" s="29">
        <v>50</v>
      </c>
      <c r="G40" s="29">
        <v>5264</v>
      </c>
      <c r="H40" s="357" t="s">
        <v>303</v>
      </c>
      <c r="I40" s="357" t="s">
        <v>303</v>
      </c>
      <c r="J40" s="281">
        <v>1050</v>
      </c>
      <c r="K40" s="357" t="s">
        <v>303</v>
      </c>
      <c r="L40" s="29">
        <v>50466</v>
      </c>
      <c r="M40" s="357" t="s">
        <v>913</v>
      </c>
      <c r="N40" s="29">
        <v>1024</v>
      </c>
    </row>
    <row r="41" spans="1:8" s="256" customFormat="1" ht="12" customHeight="1">
      <c r="A41" s="254" t="s">
        <v>322</v>
      </c>
      <c r="B41" s="255"/>
      <c r="C41" s="255"/>
      <c r="H41" s="257" t="s">
        <v>323</v>
      </c>
    </row>
    <row r="42" spans="1:8" s="8" customFormat="1" ht="12" customHeight="1">
      <c r="A42" s="217" t="s">
        <v>324</v>
      </c>
      <c r="B42" s="15"/>
      <c r="C42" s="15"/>
      <c r="D42" s="15"/>
      <c r="E42" s="15"/>
      <c r="H42" s="15" t="s">
        <v>110</v>
      </c>
    </row>
  </sheetData>
  <sheetProtection/>
  <mergeCells count="19">
    <mergeCell ref="A34:B34"/>
    <mergeCell ref="A6:B6"/>
    <mergeCell ref="A35:B35"/>
    <mergeCell ref="A40:B40"/>
    <mergeCell ref="A39:B39"/>
    <mergeCell ref="A28:B28"/>
    <mergeCell ref="A36:B36"/>
    <mergeCell ref="A37:B37"/>
    <mergeCell ref="A38:B38"/>
    <mergeCell ref="A29:B29"/>
    <mergeCell ref="A32:B32"/>
    <mergeCell ref="A33:B33"/>
    <mergeCell ref="A30:B30"/>
    <mergeCell ref="A31:B31"/>
    <mergeCell ref="H2:N2"/>
    <mergeCell ref="H3:N3"/>
    <mergeCell ref="A2:G2"/>
    <mergeCell ref="A5:B5"/>
    <mergeCell ref="A3:G3"/>
  </mergeCells>
  <printOptions horizontalCentered="1"/>
  <pageMargins left="1.1811023622047245" right="1.1811023622047245" top="1.5748031496062993" bottom="1.4960629921259843" header="0.5118110236220472" footer="0.9055118110236221"/>
  <pageSetup firstPageNumber="218" useFirstPageNumber="1" horizontalDpi="1200" verticalDpi="1200" orientation="portrait" paperSize="9" r:id="rId3"/>
  <headerFooter alignWithMargins="0">
    <oddFooter>&amp;C&amp;"華康中圓體,標準"&amp;11‧&amp;"Times New Roman,標準"&amp;P&amp;"華康中圓體,標準"‧</oddFooter>
  </headerFooter>
  <legacyDrawing r:id="rId2"/>
</worksheet>
</file>

<file path=xl/worksheets/sheet18.xml><?xml version="1.0" encoding="utf-8"?>
<worksheet xmlns="http://schemas.openxmlformats.org/spreadsheetml/2006/main" xmlns:r="http://schemas.openxmlformats.org/officeDocument/2006/relationships">
  <sheetPr>
    <tabColor theme="5" tint="0.5999900102615356"/>
  </sheetPr>
  <dimension ref="A1:O30"/>
  <sheetViews>
    <sheetView showGridLines="0" zoomScale="120" zoomScaleNormal="120" zoomScalePageLayoutView="0" workbookViewId="0" topLeftCell="A1">
      <selection activeCell="A1" sqref="A1"/>
    </sheetView>
  </sheetViews>
  <sheetFormatPr defaultColWidth="9.00390625" defaultRowHeight="16.5"/>
  <cols>
    <col min="1" max="1" width="19.125" style="46" customWidth="1"/>
    <col min="2" max="2" width="11.125" style="46" customWidth="1"/>
    <col min="3" max="3" width="9.625" style="46" customWidth="1"/>
    <col min="4" max="4" width="14.125" style="46" customWidth="1"/>
    <col min="5" max="6" width="10.125" style="46" customWidth="1"/>
    <col min="7" max="7" width="11.625" style="46" customWidth="1"/>
    <col min="8" max="9" width="10.125" style="46" customWidth="1"/>
    <col min="10" max="10" width="11.625" style="46" customWidth="1"/>
    <col min="11" max="11" width="10.125" style="46" customWidth="1"/>
    <col min="12" max="12" width="10.625" style="46" customWidth="1"/>
    <col min="13" max="13" width="10.125" style="46" customWidth="1"/>
    <col min="14" max="16384" width="9.00390625" style="46" customWidth="1"/>
  </cols>
  <sheetData>
    <row r="1" spans="1:13" s="5" customFormat="1" ht="18" customHeight="1">
      <c r="A1" s="88" t="s">
        <v>625</v>
      </c>
      <c r="B1" s="11"/>
      <c r="M1" s="26" t="s">
        <v>626</v>
      </c>
    </row>
    <row r="2" spans="1:13" s="7" customFormat="1" ht="24.75" customHeight="1">
      <c r="A2" s="391" t="s">
        <v>183</v>
      </c>
      <c r="B2" s="392"/>
      <c r="C2" s="392"/>
      <c r="D2" s="392"/>
      <c r="E2" s="392"/>
      <c r="F2" s="392"/>
      <c r="G2" s="392" t="s">
        <v>184</v>
      </c>
      <c r="H2" s="392"/>
      <c r="I2" s="392"/>
      <c r="J2" s="392"/>
      <c r="K2" s="392"/>
      <c r="L2" s="392"/>
      <c r="M2" s="392"/>
    </row>
    <row r="3" spans="1:15" s="7" customFormat="1" ht="19.5" customHeight="1">
      <c r="A3" s="392" t="s">
        <v>232</v>
      </c>
      <c r="B3" s="392"/>
      <c r="C3" s="392"/>
      <c r="D3" s="392"/>
      <c r="E3" s="392"/>
      <c r="F3" s="392"/>
      <c r="G3" s="392" t="s">
        <v>233</v>
      </c>
      <c r="H3" s="392"/>
      <c r="I3" s="392"/>
      <c r="J3" s="392"/>
      <c r="K3" s="392"/>
      <c r="L3" s="392"/>
      <c r="M3" s="392"/>
      <c r="N3" s="22"/>
      <c r="O3" s="22"/>
    </row>
    <row r="4" spans="1:13" s="5" customFormat="1" ht="15" customHeight="1" thickBot="1">
      <c r="A4" s="1"/>
      <c r="B4" s="6"/>
      <c r="C4" s="6"/>
      <c r="D4" s="6"/>
      <c r="E4" s="6"/>
      <c r="F4" s="143" t="s">
        <v>754</v>
      </c>
      <c r="H4" s="6"/>
      <c r="I4" s="6"/>
      <c r="J4" s="21"/>
      <c r="K4" s="21"/>
      <c r="L4" s="9"/>
      <c r="M4" s="10" t="s">
        <v>615</v>
      </c>
    </row>
    <row r="5" spans="1:13" s="5" customFormat="1" ht="39.75" customHeight="1">
      <c r="A5" s="150" t="s">
        <v>662</v>
      </c>
      <c r="B5" s="116" t="s">
        <v>663</v>
      </c>
      <c r="C5" s="151" t="s">
        <v>664</v>
      </c>
      <c r="D5" s="86" t="s">
        <v>665</v>
      </c>
      <c r="E5" s="86" t="s">
        <v>666</v>
      </c>
      <c r="F5" s="145" t="s">
        <v>667</v>
      </c>
      <c r="G5" s="85" t="s">
        <v>668</v>
      </c>
      <c r="H5" s="86" t="s">
        <v>650</v>
      </c>
      <c r="I5" s="145" t="s">
        <v>669</v>
      </c>
      <c r="J5" s="86" t="s">
        <v>670</v>
      </c>
      <c r="K5" s="86" t="s">
        <v>671</v>
      </c>
      <c r="L5" s="86" t="s">
        <v>672</v>
      </c>
      <c r="M5" s="146" t="s">
        <v>673</v>
      </c>
    </row>
    <row r="6" spans="1:13" s="5" customFormat="1" ht="39.75" customHeight="1" thickBot="1">
      <c r="A6" s="44" t="s">
        <v>404</v>
      </c>
      <c r="B6" s="18" t="s">
        <v>405</v>
      </c>
      <c r="C6" s="32" t="s">
        <v>406</v>
      </c>
      <c r="D6" s="33" t="s">
        <v>407</v>
      </c>
      <c r="E6" s="33" t="s">
        <v>408</v>
      </c>
      <c r="F6" s="33" t="s">
        <v>409</v>
      </c>
      <c r="G6" s="4" t="s">
        <v>928</v>
      </c>
      <c r="H6" s="19" t="s">
        <v>929</v>
      </c>
      <c r="I6" s="19" t="s">
        <v>930</v>
      </c>
      <c r="J6" s="19" t="s">
        <v>926</v>
      </c>
      <c r="K6" s="19" t="s">
        <v>922</v>
      </c>
      <c r="L6" s="19" t="s">
        <v>927</v>
      </c>
      <c r="M6" s="20" t="s">
        <v>923</v>
      </c>
    </row>
    <row r="7" spans="1:14" s="39" customFormat="1" ht="20.25" customHeight="1">
      <c r="A7" s="50" t="s">
        <v>325</v>
      </c>
      <c r="B7" s="6">
        <f aca="true" t="shared" si="0" ref="B7:B13">SUM(C7:M7)</f>
        <v>13128714.927000001</v>
      </c>
      <c r="C7" s="6">
        <v>7647723</v>
      </c>
      <c r="D7" s="6">
        <v>7046.9</v>
      </c>
      <c r="E7" s="6">
        <v>19967</v>
      </c>
      <c r="F7" s="6">
        <v>225663.269</v>
      </c>
      <c r="G7" s="6">
        <v>333957.758</v>
      </c>
      <c r="H7" s="6">
        <v>15124</v>
      </c>
      <c r="I7" s="6">
        <v>270693</v>
      </c>
      <c r="J7" s="6">
        <v>16000</v>
      </c>
      <c r="K7" s="6">
        <v>3709041</v>
      </c>
      <c r="L7" s="6">
        <v>289050</v>
      </c>
      <c r="M7" s="6">
        <v>594449</v>
      </c>
      <c r="N7" s="43"/>
    </row>
    <row r="8" spans="1:14" s="39" customFormat="1" ht="20.25" customHeight="1">
      <c r="A8" s="50" t="s">
        <v>326</v>
      </c>
      <c r="B8" s="6">
        <f>SUM(C8:M8)</f>
        <v>15002212.050999999</v>
      </c>
      <c r="C8" s="6">
        <v>8703364</v>
      </c>
      <c r="D8" s="6">
        <v>6819</v>
      </c>
      <c r="E8" s="6">
        <v>25938</v>
      </c>
      <c r="F8" s="6">
        <v>249444</v>
      </c>
      <c r="G8" s="6">
        <v>322578.051</v>
      </c>
      <c r="H8" s="6">
        <v>5993</v>
      </c>
      <c r="I8" s="6">
        <v>190015</v>
      </c>
      <c r="J8" s="6">
        <v>62299</v>
      </c>
      <c r="K8" s="6">
        <v>4673830</v>
      </c>
      <c r="L8" s="6">
        <v>248758</v>
      </c>
      <c r="M8" s="6">
        <v>513174</v>
      </c>
      <c r="N8" s="43"/>
    </row>
    <row r="9" spans="1:13" s="39" customFormat="1" ht="20.25" customHeight="1">
      <c r="A9" s="50" t="s">
        <v>327</v>
      </c>
      <c r="B9" s="6">
        <f t="shared" si="0"/>
        <v>14358030.73</v>
      </c>
      <c r="C9" s="6">
        <v>8916682</v>
      </c>
      <c r="D9" s="6">
        <v>26706</v>
      </c>
      <c r="E9" s="6">
        <v>29018</v>
      </c>
      <c r="F9" s="6">
        <v>481726</v>
      </c>
      <c r="G9" s="6">
        <v>65377.73</v>
      </c>
      <c r="H9" s="6">
        <v>6385</v>
      </c>
      <c r="I9" s="74">
        <v>662230</v>
      </c>
      <c r="J9" s="74">
        <v>9400</v>
      </c>
      <c r="K9" s="6">
        <v>3174668</v>
      </c>
      <c r="L9" s="74">
        <v>394902</v>
      </c>
      <c r="M9" s="6">
        <v>590936</v>
      </c>
    </row>
    <row r="10" spans="1:13" s="39" customFormat="1" ht="20.25" customHeight="1">
      <c r="A10" s="50" t="s">
        <v>328</v>
      </c>
      <c r="B10" s="6">
        <f>SUM(C10:M10)</f>
        <v>14345152</v>
      </c>
      <c r="C10" s="6">
        <v>9339995</v>
      </c>
      <c r="D10" s="6">
        <v>40820</v>
      </c>
      <c r="E10" s="6">
        <v>39850</v>
      </c>
      <c r="F10" s="6">
        <v>539556</v>
      </c>
      <c r="G10" s="6" t="s">
        <v>367</v>
      </c>
      <c r="H10" s="6">
        <v>6559</v>
      </c>
      <c r="I10" s="74">
        <v>326420</v>
      </c>
      <c r="J10" s="74">
        <v>3000</v>
      </c>
      <c r="K10" s="6">
        <v>2982041</v>
      </c>
      <c r="L10" s="74">
        <v>321711</v>
      </c>
      <c r="M10" s="6">
        <v>745200</v>
      </c>
    </row>
    <row r="11" spans="1:13" s="39" customFormat="1" ht="20.25" customHeight="1">
      <c r="A11" s="50" t="s">
        <v>329</v>
      </c>
      <c r="B11" s="319">
        <f t="shared" si="0"/>
        <v>14247649</v>
      </c>
      <c r="C11" s="6">
        <v>9652021</v>
      </c>
      <c r="D11" s="6">
        <v>11896</v>
      </c>
      <c r="E11" s="6">
        <v>46134</v>
      </c>
      <c r="F11" s="6">
        <v>639250</v>
      </c>
      <c r="G11" s="6" t="s">
        <v>367</v>
      </c>
      <c r="H11" s="6">
        <v>7495</v>
      </c>
      <c r="I11" s="74">
        <v>348443</v>
      </c>
      <c r="J11" s="74">
        <v>3325</v>
      </c>
      <c r="K11" s="6">
        <v>2705190</v>
      </c>
      <c r="L11" s="74">
        <v>404549</v>
      </c>
      <c r="M11" s="6">
        <v>429346</v>
      </c>
    </row>
    <row r="12" spans="1:13" s="39" customFormat="1" ht="20.25" customHeight="1">
      <c r="A12" s="50" t="s">
        <v>330</v>
      </c>
      <c r="B12" s="319">
        <f t="shared" si="0"/>
        <v>14812187</v>
      </c>
      <c r="C12" s="6">
        <v>9487526</v>
      </c>
      <c r="D12" s="6">
        <v>13269</v>
      </c>
      <c r="E12" s="6">
        <v>34275</v>
      </c>
      <c r="F12" s="6">
        <v>635156</v>
      </c>
      <c r="G12" s="6" t="s">
        <v>367</v>
      </c>
      <c r="H12" s="6">
        <v>10789</v>
      </c>
      <c r="I12" s="74">
        <v>662997</v>
      </c>
      <c r="J12" s="74">
        <v>10963</v>
      </c>
      <c r="K12" s="6">
        <v>3054846</v>
      </c>
      <c r="L12" s="74">
        <v>444505</v>
      </c>
      <c r="M12" s="6">
        <v>457861</v>
      </c>
    </row>
    <row r="13" spans="1:13" s="39" customFormat="1" ht="20.25" customHeight="1">
      <c r="A13" s="50" t="s">
        <v>331</v>
      </c>
      <c r="B13" s="275">
        <f t="shared" si="0"/>
        <v>15900878</v>
      </c>
      <c r="C13" s="6">
        <v>9647773</v>
      </c>
      <c r="D13" s="6">
        <v>6664</v>
      </c>
      <c r="E13" s="6">
        <v>56016</v>
      </c>
      <c r="F13" s="6">
        <v>614940</v>
      </c>
      <c r="G13" s="6" t="s">
        <v>367</v>
      </c>
      <c r="H13" s="6">
        <v>11246</v>
      </c>
      <c r="I13" s="74">
        <v>568578</v>
      </c>
      <c r="J13" s="6" t="s">
        <v>367</v>
      </c>
      <c r="K13" s="6">
        <v>3661782</v>
      </c>
      <c r="L13" s="74">
        <v>432370</v>
      </c>
      <c r="M13" s="6">
        <v>901509</v>
      </c>
    </row>
    <row r="14" spans="1:13" s="39" customFormat="1" ht="20.25" customHeight="1">
      <c r="A14" s="50" t="s">
        <v>332</v>
      </c>
      <c r="B14" s="275">
        <v>16761544</v>
      </c>
      <c r="C14" s="6">
        <v>10227301</v>
      </c>
      <c r="D14" s="6">
        <v>2233</v>
      </c>
      <c r="E14" s="6">
        <v>41258</v>
      </c>
      <c r="F14" s="6">
        <v>620168</v>
      </c>
      <c r="G14" s="6" t="s">
        <v>367</v>
      </c>
      <c r="H14" s="6">
        <v>13072</v>
      </c>
      <c r="I14" s="74">
        <v>451014</v>
      </c>
      <c r="J14" s="6" t="s">
        <v>367</v>
      </c>
      <c r="K14" s="6">
        <v>4341398</v>
      </c>
      <c r="L14" s="74">
        <v>453422</v>
      </c>
      <c r="M14" s="6">
        <v>611678</v>
      </c>
    </row>
    <row r="15" spans="1:13" s="39" customFormat="1" ht="20.25" customHeight="1">
      <c r="A15" s="69" t="s">
        <v>333</v>
      </c>
      <c r="B15" s="275">
        <v>17452739</v>
      </c>
      <c r="C15" s="6">
        <v>10823405</v>
      </c>
      <c r="D15" s="6">
        <v>1583</v>
      </c>
      <c r="E15" s="6">
        <v>66734</v>
      </c>
      <c r="F15" s="6">
        <v>725306</v>
      </c>
      <c r="G15" s="6" t="s">
        <v>913</v>
      </c>
      <c r="H15" s="6">
        <v>15239</v>
      </c>
      <c r="I15" s="74">
        <v>531862</v>
      </c>
      <c r="J15" s="6" t="s">
        <v>913</v>
      </c>
      <c r="K15" s="6">
        <v>4393428</v>
      </c>
      <c r="L15" s="74">
        <v>407752</v>
      </c>
      <c r="M15" s="6">
        <v>487430</v>
      </c>
    </row>
    <row r="16" spans="1:13" s="39" customFormat="1" ht="20.25" customHeight="1">
      <c r="A16" s="69" t="s">
        <v>334</v>
      </c>
      <c r="B16" s="71">
        <f>SUM(B17:B29)</f>
        <v>18114652</v>
      </c>
      <c r="C16" s="6">
        <f>SUM(C17:C29)</f>
        <v>11352135</v>
      </c>
      <c r="D16" s="6">
        <f>SUM(D17:D29)</f>
        <v>863</v>
      </c>
      <c r="E16" s="6">
        <f>SUM(E17:E29)</f>
        <v>53205</v>
      </c>
      <c r="F16" s="6">
        <f>SUM(F17:F29)</f>
        <v>674324</v>
      </c>
      <c r="G16" s="6" t="s">
        <v>367</v>
      </c>
      <c r="H16" s="6">
        <f>SUM(H17:H29)</f>
        <v>8542</v>
      </c>
      <c r="I16" s="6">
        <f>SUM(I17:I29)</f>
        <v>621629</v>
      </c>
      <c r="J16" s="6" t="s">
        <v>367</v>
      </c>
      <c r="K16" s="6">
        <f>SUM(K17:K29)</f>
        <v>4574940</v>
      </c>
      <c r="L16" s="6">
        <f>SUM(L17:L29)</f>
        <v>308926</v>
      </c>
      <c r="M16" s="6">
        <f>SUM(M17:M29)</f>
        <v>520088</v>
      </c>
    </row>
    <row r="17" spans="1:13" s="39" customFormat="1" ht="20.25" customHeight="1">
      <c r="A17" s="269" t="s">
        <v>335</v>
      </c>
      <c r="B17" s="71">
        <f>SUM(C17:M17)</f>
        <v>3284177</v>
      </c>
      <c r="C17" s="6">
        <v>2266370</v>
      </c>
      <c r="D17" s="6" t="s">
        <v>913</v>
      </c>
      <c r="E17" s="6">
        <v>8350</v>
      </c>
      <c r="F17" s="6">
        <v>159325</v>
      </c>
      <c r="G17" s="6" t="s">
        <v>367</v>
      </c>
      <c r="H17" s="6">
        <v>526</v>
      </c>
      <c r="I17" s="74">
        <v>129901</v>
      </c>
      <c r="J17" s="6" t="s">
        <v>367</v>
      </c>
      <c r="K17" s="6">
        <v>626786</v>
      </c>
      <c r="L17" s="6" t="s">
        <v>913</v>
      </c>
      <c r="M17" s="6">
        <v>92919</v>
      </c>
    </row>
    <row r="18" spans="1:13" s="39" customFormat="1" ht="20.25" customHeight="1">
      <c r="A18" s="269" t="s">
        <v>336</v>
      </c>
      <c r="B18" s="71">
        <f aca="true" t="shared" si="1" ref="B18:B28">SUM(C18:M18)</f>
        <v>3060782</v>
      </c>
      <c r="C18" s="6">
        <v>1724027</v>
      </c>
      <c r="D18" s="6" t="s">
        <v>913</v>
      </c>
      <c r="E18" s="6">
        <v>5129</v>
      </c>
      <c r="F18" s="6">
        <v>107248</v>
      </c>
      <c r="G18" s="6" t="s">
        <v>253</v>
      </c>
      <c r="H18" s="6">
        <v>810</v>
      </c>
      <c r="I18" s="74">
        <v>121958</v>
      </c>
      <c r="J18" s="6" t="s">
        <v>253</v>
      </c>
      <c r="K18" s="6">
        <v>958912</v>
      </c>
      <c r="L18" s="74">
        <v>35868</v>
      </c>
      <c r="M18" s="6">
        <v>106830</v>
      </c>
    </row>
    <row r="19" spans="1:13" s="39" customFormat="1" ht="20.25" customHeight="1">
      <c r="A19" s="269" t="s">
        <v>337</v>
      </c>
      <c r="B19" s="71">
        <f t="shared" si="1"/>
        <v>1230411</v>
      </c>
      <c r="C19" s="6">
        <v>875300</v>
      </c>
      <c r="D19" s="6" t="s">
        <v>913</v>
      </c>
      <c r="E19" s="6">
        <v>1298</v>
      </c>
      <c r="F19" s="6">
        <v>35144</v>
      </c>
      <c r="G19" s="6" t="s">
        <v>253</v>
      </c>
      <c r="H19" s="6">
        <v>531</v>
      </c>
      <c r="I19" s="74">
        <v>27257</v>
      </c>
      <c r="J19" s="6" t="s">
        <v>253</v>
      </c>
      <c r="K19" s="6">
        <v>261107</v>
      </c>
      <c r="L19" s="74" t="s">
        <v>913</v>
      </c>
      <c r="M19" s="6">
        <v>29774</v>
      </c>
    </row>
    <row r="20" spans="1:13" s="39" customFormat="1" ht="20.25" customHeight="1">
      <c r="A20" s="269" t="s">
        <v>338</v>
      </c>
      <c r="B20" s="71">
        <f t="shared" si="1"/>
        <v>1371024</v>
      </c>
      <c r="C20" s="6">
        <v>742229</v>
      </c>
      <c r="D20" s="6" t="s">
        <v>913</v>
      </c>
      <c r="E20" s="6">
        <v>1023</v>
      </c>
      <c r="F20" s="6">
        <v>42501</v>
      </c>
      <c r="G20" s="6" t="s">
        <v>253</v>
      </c>
      <c r="H20" s="6">
        <v>321</v>
      </c>
      <c r="I20" s="74">
        <v>26907</v>
      </c>
      <c r="J20" s="6" t="s">
        <v>253</v>
      </c>
      <c r="K20" s="6">
        <v>544895</v>
      </c>
      <c r="L20" s="74">
        <v>100</v>
      </c>
      <c r="M20" s="6">
        <v>13048</v>
      </c>
    </row>
    <row r="21" spans="1:13" s="39" customFormat="1" ht="20.25" customHeight="1">
      <c r="A21" s="269" t="s">
        <v>339</v>
      </c>
      <c r="B21" s="71">
        <f t="shared" si="1"/>
        <v>1226214</v>
      </c>
      <c r="C21" s="6">
        <v>792042</v>
      </c>
      <c r="D21" s="6" t="s">
        <v>913</v>
      </c>
      <c r="E21" s="6">
        <v>4242</v>
      </c>
      <c r="F21" s="6">
        <v>35135</v>
      </c>
      <c r="G21" s="6" t="s">
        <v>253</v>
      </c>
      <c r="H21" s="6">
        <v>680</v>
      </c>
      <c r="I21" s="74">
        <v>17545</v>
      </c>
      <c r="J21" s="6" t="s">
        <v>253</v>
      </c>
      <c r="K21" s="6">
        <v>243870</v>
      </c>
      <c r="L21" s="6" t="s">
        <v>913</v>
      </c>
      <c r="M21" s="6">
        <v>132700</v>
      </c>
    </row>
    <row r="22" spans="1:13" s="39" customFormat="1" ht="20.25" customHeight="1">
      <c r="A22" s="269" t="s">
        <v>340</v>
      </c>
      <c r="B22" s="71">
        <f t="shared" si="1"/>
        <v>821466</v>
      </c>
      <c r="C22" s="6">
        <v>508943</v>
      </c>
      <c r="D22" s="6" t="s">
        <v>913</v>
      </c>
      <c r="E22" s="6">
        <v>13977</v>
      </c>
      <c r="F22" s="6">
        <v>16520</v>
      </c>
      <c r="G22" s="6" t="s">
        <v>253</v>
      </c>
      <c r="H22" s="6">
        <v>486</v>
      </c>
      <c r="I22" s="74">
        <v>13139</v>
      </c>
      <c r="J22" s="6" t="s">
        <v>253</v>
      </c>
      <c r="K22" s="6">
        <v>237610</v>
      </c>
      <c r="L22" s="6" t="s">
        <v>913</v>
      </c>
      <c r="M22" s="6">
        <v>30791</v>
      </c>
    </row>
    <row r="23" spans="1:13" s="39" customFormat="1" ht="20.25" customHeight="1">
      <c r="A23" s="269" t="s">
        <v>341</v>
      </c>
      <c r="B23" s="71">
        <f t="shared" si="1"/>
        <v>1809571</v>
      </c>
      <c r="C23" s="6">
        <v>1047222</v>
      </c>
      <c r="D23" s="6">
        <v>863</v>
      </c>
      <c r="E23" s="6">
        <v>3458</v>
      </c>
      <c r="F23" s="320">
        <v>117289</v>
      </c>
      <c r="G23" s="6" t="s">
        <v>253</v>
      </c>
      <c r="H23" s="6">
        <v>1500</v>
      </c>
      <c r="I23" s="74">
        <v>17049</v>
      </c>
      <c r="J23" s="6" t="s">
        <v>253</v>
      </c>
      <c r="K23" s="6">
        <v>568155</v>
      </c>
      <c r="L23" s="74">
        <v>36229</v>
      </c>
      <c r="M23" s="6">
        <v>17806</v>
      </c>
    </row>
    <row r="24" spans="1:13" s="39" customFormat="1" ht="20.25" customHeight="1">
      <c r="A24" s="269" t="s">
        <v>342</v>
      </c>
      <c r="B24" s="71">
        <f t="shared" si="1"/>
        <v>902519</v>
      </c>
      <c r="C24" s="6">
        <v>544112</v>
      </c>
      <c r="D24" s="6" t="s">
        <v>913</v>
      </c>
      <c r="E24" s="6">
        <v>4062</v>
      </c>
      <c r="F24" s="6">
        <v>28914</v>
      </c>
      <c r="G24" s="6" t="s">
        <v>253</v>
      </c>
      <c r="H24" s="6">
        <v>1074</v>
      </c>
      <c r="I24" s="74">
        <v>4408</v>
      </c>
      <c r="J24" s="6" t="s">
        <v>253</v>
      </c>
      <c r="K24" s="6">
        <v>269455</v>
      </c>
      <c r="L24" s="74">
        <v>32459</v>
      </c>
      <c r="M24" s="6">
        <v>18035</v>
      </c>
    </row>
    <row r="25" spans="1:13" s="39" customFormat="1" ht="20.25" customHeight="1">
      <c r="A25" s="269" t="s">
        <v>343</v>
      </c>
      <c r="B25" s="71">
        <f t="shared" si="1"/>
        <v>1472376</v>
      </c>
      <c r="C25" s="6">
        <v>930184</v>
      </c>
      <c r="D25" s="6" t="s">
        <v>913</v>
      </c>
      <c r="E25" s="6">
        <v>1569</v>
      </c>
      <c r="F25" s="6">
        <v>35557</v>
      </c>
      <c r="G25" s="6" t="s">
        <v>253</v>
      </c>
      <c r="H25" s="6">
        <v>437</v>
      </c>
      <c r="I25" s="74">
        <v>236272</v>
      </c>
      <c r="J25" s="6" t="s">
        <v>253</v>
      </c>
      <c r="K25" s="6">
        <v>205131</v>
      </c>
      <c r="L25" s="74">
        <v>37924</v>
      </c>
      <c r="M25" s="6">
        <v>25302</v>
      </c>
    </row>
    <row r="26" spans="1:13" s="39" customFormat="1" ht="20.25" customHeight="1">
      <c r="A26" s="269" t="s">
        <v>344</v>
      </c>
      <c r="B26" s="71">
        <f t="shared" si="1"/>
        <v>911195</v>
      </c>
      <c r="C26" s="6">
        <v>623373</v>
      </c>
      <c r="D26" s="6" t="s">
        <v>913</v>
      </c>
      <c r="E26" s="6">
        <v>1129</v>
      </c>
      <c r="F26" s="6">
        <v>61479</v>
      </c>
      <c r="G26" s="6" t="s">
        <v>253</v>
      </c>
      <c r="H26" s="6">
        <v>630</v>
      </c>
      <c r="I26" s="74">
        <v>9363</v>
      </c>
      <c r="J26" s="6" t="s">
        <v>253</v>
      </c>
      <c r="K26" s="6">
        <v>187265</v>
      </c>
      <c r="L26" s="74" t="s">
        <v>913</v>
      </c>
      <c r="M26" s="6">
        <v>27956</v>
      </c>
    </row>
    <row r="27" spans="1:13" s="39" customFormat="1" ht="20.25" customHeight="1">
      <c r="A27" s="269" t="s">
        <v>345</v>
      </c>
      <c r="B27" s="71">
        <f t="shared" si="1"/>
        <v>628841</v>
      </c>
      <c r="C27" s="6">
        <v>378269</v>
      </c>
      <c r="D27" s="6" t="s">
        <v>913</v>
      </c>
      <c r="E27" s="6">
        <v>888</v>
      </c>
      <c r="F27" s="6">
        <v>12991</v>
      </c>
      <c r="G27" s="6" t="s">
        <v>913</v>
      </c>
      <c r="H27" s="6">
        <v>924</v>
      </c>
      <c r="I27" s="74">
        <v>5730</v>
      </c>
      <c r="J27" s="6" t="s">
        <v>913</v>
      </c>
      <c r="K27" s="6">
        <v>137524</v>
      </c>
      <c r="L27" s="74">
        <v>88346</v>
      </c>
      <c r="M27" s="6">
        <v>4169</v>
      </c>
    </row>
    <row r="28" spans="1:13" s="39" customFormat="1" ht="20.25" customHeight="1">
      <c r="A28" s="269" t="s">
        <v>346</v>
      </c>
      <c r="B28" s="71">
        <f t="shared" si="1"/>
        <v>730017</v>
      </c>
      <c r="C28" s="6">
        <v>508751</v>
      </c>
      <c r="D28" s="6" t="s">
        <v>913</v>
      </c>
      <c r="E28" s="6">
        <v>7884</v>
      </c>
      <c r="F28" s="6">
        <v>11971</v>
      </c>
      <c r="G28" s="6" t="s">
        <v>913</v>
      </c>
      <c r="H28" s="6">
        <v>623</v>
      </c>
      <c r="I28" s="74">
        <v>1605</v>
      </c>
      <c r="J28" s="6" t="s">
        <v>913</v>
      </c>
      <c r="K28" s="6">
        <v>107529</v>
      </c>
      <c r="L28" s="74">
        <v>78000</v>
      </c>
      <c r="M28" s="6">
        <v>13654</v>
      </c>
    </row>
    <row r="29" spans="1:14" s="39" customFormat="1" ht="20.25" customHeight="1" thickBot="1">
      <c r="A29" s="282" t="s">
        <v>347</v>
      </c>
      <c r="B29" s="81">
        <f>SUM(C29:M29)</f>
        <v>666059</v>
      </c>
      <c r="C29" s="14">
        <v>411313</v>
      </c>
      <c r="D29" s="14" t="s">
        <v>913</v>
      </c>
      <c r="E29" s="14">
        <v>196</v>
      </c>
      <c r="F29" s="14">
        <v>10250</v>
      </c>
      <c r="G29" s="14" t="s">
        <v>913</v>
      </c>
      <c r="H29" s="14" t="s">
        <v>913</v>
      </c>
      <c r="I29" s="276">
        <v>10495</v>
      </c>
      <c r="J29" s="14" t="s">
        <v>913</v>
      </c>
      <c r="K29" s="14">
        <v>226701</v>
      </c>
      <c r="L29" s="14" t="s">
        <v>913</v>
      </c>
      <c r="M29" s="14">
        <v>7104</v>
      </c>
      <c r="N29" s="64"/>
    </row>
    <row r="30" spans="1:7" s="9" customFormat="1" ht="15" customHeight="1">
      <c r="A30" s="142" t="s">
        <v>348</v>
      </c>
      <c r="B30" s="37"/>
      <c r="G30" s="11" t="s">
        <v>937</v>
      </c>
    </row>
  </sheetData>
  <sheetProtection/>
  <mergeCells count="4">
    <mergeCell ref="G2:M2"/>
    <mergeCell ref="A3:F3"/>
    <mergeCell ref="A2:F2"/>
    <mergeCell ref="G3:M3"/>
  </mergeCells>
  <printOptions horizontalCentered="1"/>
  <pageMargins left="1.1811023622047245" right="1.1811023622047245" top="1.5748031496062993" bottom="1.5748031496062993" header="0.5118110236220472" footer="0.9055118110236221"/>
  <pageSetup firstPageNumber="220" useFirstPageNumber="1" horizontalDpi="1200" verticalDpi="1200" orientation="portrait" paperSize="9" r:id="rId3"/>
  <headerFooter alignWithMargins="0">
    <oddFooter>&amp;C&amp;"華康中圓體,標準"&amp;11‧&amp;"Times New Roman,標準"&amp;P&amp;"華康中圓體,標準"‧</oddFooter>
  </headerFooter>
  <legacyDrawing r:id="rId2"/>
</worksheet>
</file>

<file path=xl/worksheets/sheet19.xml><?xml version="1.0" encoding="utf-8"?>
<worksheet xmlns="http://schemas.openxmlformats.org/spreadsheetml/2006/main" xmlns:r="http://schemas.openxmlformats.org/officeDocument/2006/relationships">
  <sheetPr>
    <tabColor theme="5" tint="0.5999900102615356"/>
  </sheetPr>
  <dimension ref="A1:P46"/>
  <sheetViews>
    <sheetView showGridLines="0" zoomScale="120" zoomScaleNormal="120" zoomScalePageLayoutView="0" workbookViewId="0" topLeftCell="A1">
      <selection activeCell="A1" sqref="A1"/>
    </sheetView>
  </sheetViews>
  <sheetFormatPr defaultColWidth="9.00390625" defaultRowHeight="16.5"/>
  <cols>
    <col min="1" max="1" width="6.125" style="46" customWidth="1"/>
    <col min="2" max="2" width="18.125" style="46" customWidth="1"/>
    <col min="3" max="3" width="7.625" style="46" customWidth="1"/>
    <col min="4" max="4" width="10.125" style="46" customWidth="1"/>
    <col min="5" max="5" width="8.375" style="46" customWidth="1"/>
    <col min="6" max="6" width="8.125" style="46" customWidth="1"/>
    <col min="7" max="7" width="7.125" style="46" customWidth="1"/>
    <col min="8" max="8" width="9.125" style="46" customWidth="1"/>
    <col min="9" max="9" width="7.625" style="46" customWidth="1"/>
    <col min="10" max="10" width="9.125" style="46" customWidth="1"/>
    <col min="11" max="12" width="9.375" style="46" customWidth="1"/>
    <col min="13" max="13" width="9.625" style="46" customWidth="1"/>
    <col min="14" max="14" width="9.375" style="46" customWidth="1"/>
    <col min="15" max="15" width="11.375" style="46" customWidth="1"/>
    <col min="16" max="16" width="9.125" style="46" customWidth="1"/>
    <col min="17" max="16384" width="9.00390625" style="46" customWidth="1"/>
  </cols>
  <sheetData>
    <row r="1" spans="1:16" s="5" customFormat="1" ht="18" customHeight="1">
      <c r="A1" s="88" t="s">
        <v>625</v>
      </c>
      <c r="B1" s="11"/>
      <c r="C1" s="11"/>
      <c r="P1" s="26" t="s">
        <v>626</v>
      </c>
    </row>
    <row r="2" spans="1:16" s="358" customFormat="1" ht="19.5" customHeight="1">
      <c r="A2" s="478" t="s">
        <v>940</v>
      </c>
      <c r="B2" s="479"/>
      <c r="C2" s="479"/>
      <c r="D2" s="479"/>
      <c r="E2" s="479"/>
      <c r="F2" s="479"/>
      <c r="G2" s="479"/>
      <c r="H2" s="479"/>
      <c r="I2" s="479" t="s">
        <v>941</v>
      </c>
      <c r="J2" s="479"/>
      <c r="K2" s="479"/>
      <c r="L2" s="479"/>
      <c r="M2" s="479"/>
      <c r="N2" s="479"/>
      <c r="O2" s="479"/>
      <c r="P2" s="479"/>
    </row>
    <row r="3" spans="1:16" s="7" customFormat="1" ht="18" customHeight="1">
      <c r="A3" s="392" t="s">
        <v>185</v>
      </c>
      <c r="B3" s="392"/>
      <c r="C3" s="392"/>
      <c r="D3" s="392"/>
      <c r="E3" s="392"/>
      <c r="F3" s="392"/>
      <c r="G3" s="392"/>
      <c r="H3" s="392"/>
      <c r="I3" s="392" t="s">
        <v>186</v>
      </c>
      <c r="J3" s="392"/>
      <c r="K3" s="392"/>
      <c r="L3" s="392"/>
      <c r="M3" s="392"/>
      <c r="N3" s="392"/>
      <c r="O3" s="392"/>
      <c r="P3" s="392"/>
    </row>
    <row r="4" spans="1:16" s="27" customFormat="1" ht="13.5" customHeight="1" thickBot="1">
      <c r="A4" s="47"/>
      <c r="B4" s="47"/>
      <c r="C4" s="30"/>
      <c r="D4" s="30"/>
      <c r="E4" s="30"/>
      <c r="F4" s="30"/>
      <c r="G4" s="30"/>
      <c r="H4" s="89" t="s">
        <v>754</v>
      </c>
      <c r="I4" s="30"/>
      <c r="J4" s="30"/>
      <c r="K4" s="30"/>
      <c r="M4" s="48"/>
      <c r="N4" s="48"/>
      <c r="O4" s="48"/>
      <c r="P4" s="35" t="s">
        <v>615</v>
      </c>
    </row>
    <row r="5" spans="1:16" s="27" customFormat="1" ht="24" customHeight="1">
      <c r="A5" s="480" t="s">
        <v>662</v>
      </c>
      <c r="B5" s="481"/>
      <c r="C5" s="258" t="s">
        <v>663</v>
      </c>
      <c r="D5" s="261" t="s">
        <v>758</v>
      </c>
      <c r="E5" s="259" t="s">
        <v>759</v>
      </c>
      <c r="F5" s="259" t="s">
        <v>760</v>
      </c>
      <c r="G5" s="259" t="s">
        <v>761</v>
      </c>
      <c r="H5" s="260" t="s">
        <v>762</v>
      </c>
      <c r="I5" s="261" t="s">
        <v>763</v>
      </c>
      <c r="J5" s="260" t="s">
        <v>764</v>
      </c>
      <c r="K5" s="259" t="s">
        <v>765</v>
      </c>
      <c r="L5" s="259" t="s">
        <v>766</v>
      </c>
      <c r="M5" s="259" t="s">
        <v>767</v>
      </c>
      <c r="N5" s="259" t="s">
        <v>768</v>
      </c>
      <c r="O5" s="259" t="s">
        <v>769</v>
      </c>
      <c r="P5" s="259" t="s">
        <v>770</v>
      </c>
    </row>
    <row r="6" spans="1:16" s="31" customFormat="1" ht="27" customHeight="1" thickBot="1">
      <c r="A6" s="476" t="s">
        <v>655</v>
      </c>
      <c r="B6" s="477"/>
      <c r="C6" s="262" t="s">
        <v>750</v>
      </c>
      <c r="D6" s="262" t="s">
        <v>771</v>
      </c>
      <c r="E6" s="263" t="s">
        <v>772</v>
      </c>
      <c r="F6" s="263" t="s">
        <v>773</v>
      </c>
      <c r="G6" s="263" t="s">
        <v>774</v>
      </c>
      <c r="H6" s="263" t="s">
        <v>775</v>
      </c>
      <c r="I6" s="262" t="s">
        <v>776</v>
      </c>
      <c r="J6" s="263" t="s">
        <v>777</v>
      </c>
      <c r="K6" s="263" t="s">
        <v>778</v>
      </c>
      <c r="L6" s="263" t="s">
        <v>779</v>
      </c>
      <c r="M6" s="263" t="s">
        <v>780</v>
      </c>
      <c r="N6" s="263" t="s">
        <v>781</v>
      </c>
      <c r="O6" s="263" t="s">
        <v>782</v>
      </c>
      <c r="P6" s="263" t="s">
        <v>757</v>
      </c>
    </row>
    <row r="7" spans="1:16" s="9" customFormat="1" ht="12" customHeight="1">
      <c r="A7" s="331" t="s">
        <v>619</v>
      </c>
      <c r="B7" s="332" t="s">
        <v>620</v>
      </c>
      <c r="C7" s="283">
        <f>SUM(D7:P7)+SUM('6-11-2'!C7:O7)</f>
        <v>14074107</v>
      </c>
      <c r="D7" s="272">
        <v>474104</v>
      </c>
      <c r="E7" s="272">
        <v>1442637</v>
      </c>
      <c r="F7" s="272">
        <v>873560</v>
      </c>
      <c r="G7" s="272">
        <v>78696</v>
      </c>
      <c r="H7" s="272">
        <v>475946</v>
      </c>
      <c r="I7" s="272" t="s">
        <v>627</v>
      </c>
      <c r="J7" s="272">
        <v>110531</v>
      </c>
      <c r="K7" s="272">
        <v>596394</v>
      </c>
      <c r="L7" s="272">
        <v>382828</v>
      </c>
      <c r="M7" s="272">
        <v>3101375</v>
      </c>
      <c r="N7" s="272">
        <v>605349</v>
      </c>
      <c r="O7" s="272">
        <v>1273</v>
      </c>
      <c r="P7" s="272">
        <v>572182</v>
      </c>
    </row>
    <row r="8" spans="1:16" s="9" customFormat="1" ht="19.5" customHeight="1">
      <c r="A8" s="331">
        <v>2003</v>
      </c>
      <c r="B8" s="332" t="s">
        <v>149</v>
      </c>
      <c r="C8" s="283">
        <f>SUM(D8:P8)+SUM('6-11-2'!C8:O8)</f>
        <v>15848397</v>
      </c>
      <c r="D8" s="272">
        <v>476895</v>
      </c>
      <c r="E8" s="272">
        <v>1497171</v>
      </c>
      <c r="F8" s="272">
        <v>981675</v>
      </c>
      <c r="G8" s="272">
        <v>85301</v>
      </c>
      <c r="H8" s="272">
        <v>591584</v>
      </c>
      <c r="I8" s="272" t="s">
        <v>150</v>
      </c>
      <c r="J8" s="272">
        <v>178132</v>
      </c>
      <c r="K8" s="272">
        <v>771641</v>
      </c>
      <c r="L8" s="272">
        <v>430562</v>
      </c>
      <c r="M8" s="272">
        <v>3430885</v>
      </c>
      <c r="N8" s="272">
        <v>1158829</v>
      </c>
      <c r="O8" s="272">
        <v>1273</v>
      </c>
      <c r="P8" s="272">
        <v>568058</v>
      </c>
    </row>
    <row r="9" spans="1:16" s="9" customFormat="1" ht="12" customHeight="1">
      <c r="A9" s="331" t="s">
        <v>151</v>
      </c>
      <c r="B9" s="332" t="s">
        <v>152</v>
      </c>
      <c r="C9" s="283">
        <f>SUM(D9:P9)+SUM('6-11-2'!C9:O9)</f>
        <v>13725508</v>
      </c>
      <c r="D9" s="272">
        <v>379070</v>
      </c>
      <c r="E9" s="272">
        <v>1461151</v>
      </c>
      <c r="F9" s="272">
        <v>1035960</v>
      </c>
      <c r="G9" s="272">
        <v>69346</v>
      </c>
      <c r="H9" s="272">
        <v>451350</v>
      </c>
      <c r="I9" s="272" t="s">
        <v>150</v>
      </c>
      <c r="J9" s="272">
        <v>163814</v>
      </c>
      <c r="K9" s="272">
        <v>613079</v>
      </c>
      <c r="L9" s="272">
        <v>352794</v>
      </c>
      <c r="M9" s="272">
        <v>2967247</v>
      </c>
      <c r="N9" s="272">
        <v>683801</v>
      </c>
      <c r="O9" s="272">
        <v>1127</v>
      </c>
      <c r="P9" s="272">
        <v>537815</v>
      </c>
    </row>
    <row r="10" spans="1:16" s="9" customFormat="1" ht="19.5" customHeight="1">
      <c r="A10" s="331">
        <v>2004</v>
      </c>
      <c r="B10" s="332" t="s">
        <v>149</v>
      </c>
      <c r="C10" s="283">
        <f>SUM(D10:P10)+SUM('6-11-2'!C10:O10)</f>
        <v>16796870</v>
      </c>
      <c r="D10" s="272">
        <v>383553</v>
      </c>
      <c r="E10" s="272">
        <v>1484833</v>
      </c>
      <c r="F10" s="272">
        <v>1252069</v>
      </c>
      <c r="G10" s="272">
        <v>64685</v>
      </c>
      <c r="H10" s="272">
        <v>688641</v>
      </c>
      <c r="I10" s="272" t="s">
        <v>150</v>
      </c>
      <c r="J10" s="272">
        <v>209118</v>
      </c>
      <c r="K10" s="272">
        <v>747487</v>
      </c>
      <c r="L10" s="272">
        <v>369209</v>
      </c>
      <c r="M10" s="272">
        <v>4421801</v>
      </c>
      <c r="N10" s="272">
        <v>1096363</v>
      </c>
      <c r="O10" s="272">
        <v>1127</v>
      </c>
      <c r="P10" s="272">
        <v>590420</v>
      </c>
    </row>
    <row r="11" spans="1:16" s="9" customFormat="1" ht="12" customHeight="1">
      <c r="A11" s="331" t="s">
        <v>153</v>
      </c>
      <c r="B11" s="332" t="s">
        <v>152</v>
      </c>
      <c r="C11" s="283">
        <f>SUM(D11:P11)+SUM('6-11-2'!C11:O11)</f>
        <v>14111703</v>
      </c>
      <c r="D11" s="272">
        <v>380766</v>
      </c>
      <c r="E11" s="272">
        <v>1486839</v>
      </c>
      <c r="F11" s="272">
        <v>1204321</v>
      </c>
      <c r="G11" s="272">
        <v>59995</v>
      </c>
      <c r="H11" s="272">
        <v>508456</v>
      </c>
      <c r="I11" s="272" t="s">
        <v>150</v>
      </c>
      <c r="J11" s="272">
        <v>179884</v>
      </c>
      <c r="K11" s="272">
        <v>607541</v>
      </c>
      <c r="L11" s="272">
        <v>394393</v>
      </c>
      <c r="M11" s="272">
        <v>2161541</v>
      </c>
      <c r="N11" s="272">
        <v>681455</v>
      </c>
      <c r="O11" s="272">
        <v>1010</v>
      </c>
      <c r="P11" s="272">
        <v>702820</v>
      </c>
    </row>
    <row r="12" spans="1:16" s="9" customFormat="1" ht="19.5" customHeight="1">
      <c r="A12" s="331">
        <v>2005</v>
      </c>
      <c r="B12" s="332" t="s">
        <v>149</v>
      </c>
      <c r="C12" s="283">
        <f>SUM(D12:P12)+SUM('6-11-2'!C12:O12)</f>
        <v>16664896</v>
      </c>
      <c r="D12" s="272">
        <v>388241</v>
      </c>
      <c r="E12" s="272">
        <v>1525997</v>
      </c>
      <c r="F12" s="272">
        <v>1413813</v>
      </c>
      <c r="G12" s="272">
        <v>62012</v>
      </c>
      <c r="H12" s="272">
        <v>735016</v>
      </c>
      <c r="I12" s="272" t="s">
        <v>150</v>
      </c>
      <c r="J12" s="272">
        <v>195995</v>
      </c>
      <c r="K12" s="272">
        <v>668818</v>
      </c>
      <c r="L12" s="272">
        <v>454005</v>
      </c>
      <c r="M12" s="272">
        <v>3364655</v>
      </c>
      <c r="N12" s="272">
        <v>950812</v>
      </c>
      <c r="O12" s="272">
        <v>1010</v>
      </c>
      <c r="P12" s="272">
        <v>742010</v>
      </c>
    </row>
    <row r="13" spans="1:16" s="9" customFormat="1" ht="12" customHeight="1">
      <c r="A13" s="331" t="s">
        <v>154</v>
      </c>
      <c r="B13" s="332" t="s">
        <v>152</v>
      </c>
      <c r="C13" s="283">
        <f>SUM(D13:P13)+SUM('6-11-2'!C13:O13)</f>
        <v>12999791</v>
      </c>
      <c r="D13" s="272">
        <v>398174</v>
      </c>
      <c r="E13" s="272">
        <v>1486074</v>
      </c>
      <c r="F13" s="272">
        <v>1336895</v>
      </c>
      <c r="G13" s="272">
        <v>58244</v>
      </c>
      <c r="H13" s="272">
        <v>485178</v>
      </c>
      <c r="I13" s="272" t="s">
        <v>150</v>
      </c>
      <c r="J13" s="272">
        <v>158666</v>
      </c>
      <c r="K13" s="272">
        <v>517069</v>
      </c>
      <c r="L13" s="272">
        <v>360749</v>
      </c>
      <c r="M13" s="272">
        <v>1603667</v>
      </c>
      <c r="N13" s="272">
        <v>678034</v>
      </c>
      <c r="O13" s="272">
        <v>911</v>
      </c>
      <c r="P13" s="272">
        <v>635913</v>
      </c>
    </row>
    <row r="14" spans="1:16" s="9" customFormat="1" ht="19.5" customHeight="1">
      <c r="A14" s="331">
        <v>2006</v>
      </c>
      <c r="B14" s="332" t="s">
        <v>149</v>
      </c>
      <c r="C14" s="283">
        <f>SUM(D14:P14)+SUM('6-11-2'!C14:O14)</f>
        <v>15420595</v>
      </c>
      <c r="D14" s="272">
        <v>401768</v>
      </c>
      <c r="E14" s="272">
        <v>1538176</v>
      </c>
      <c r="F14" s="272">
        <v>1483726</v>
      </c>
      <c r="G14" s="272">
        <v>60575</v>
      </c>
      <c r="H14" s="272">
        <v>607237</v>
      </c>
      <c r="I14" s="272" t="s">
        <v>150</v>
      </c>
      <c r="J14" s="272">
        <v>229385</v>
      </c>
      <c r="K14" s="272">
        <v>684792</v>
      </c>
      <c r="L14" s="272">
        <v>398084</v>
      </c>
      <c r="M14" s="272">
        <v>2724298</v>
      </c>
      <c r="N14" s="272">
        <v>1095815</v>
      </c>
      <c r="O14" s="272">
        <v>911</v>
      </c>
      <c r="P14" s="272">
        <v>646812</v>
      </c>
    </row>
    <row r="15" spans="1:16" s="9" customFormat="1" ht="12" customHeight="1">
      <c r="A15" s="331" t="s">
        <v>155</v>
      </c>
      <c r="B15" s="332" t="s">
        <v>152</v>
      </c>
      <c r="C15" s="283">
        <f>SUM(D15:P15)+SUM('6-11-2'!C15:O15)</f>
        <v>14246464</v>
      </c>
      <c r="D15" s="272">
        <v>436429</v>
      </c>
      <c r="E15" s="272">
        <v>1576726</v>
      </c>
      <c r="F15" s="272">
        <v>1215263</v>
      </c>
      <c r="G15" s="272">
        <v>60265</v>
      </c>
      <c r="H15" s="272">
        <v>542120</v>
      </c>
      <c r="I15" s="272" t="s">
        <v>150</v>
      </c>
      <c r="J15" s="272">
        <v>290860</v>
      </c>
      <c r="K15" s="272">
        <v>420278</v>
      </c>
      <c r="L15" s="272">
        <v>340467</v>
      </c>
      <c r="M15" s="272">
        <v>2353997</v>
      </c>
      <c r="N15" s="272">
        <v>933199</v>
      </c>
      <c r="O15" s="272">
        <v>847</v>
      </c>
      <c r="P15" s="272">
        <v>643805</v>
      </c>
    </row>
    <row r="16" spans="1:16" s="9" customFormat="1" ht="19.5" customHeight="1">
      <c r="A16" s="331">
        <v>2007</v>
      </c>
      <c r="B16" s="332" t="s">
        <v>149</v>
      </c>
      <c r="C16" s="283">
        <f>SUM(D16:P16)+SUM('6-11-2'!C16:O16)</f>
        <v>15693065</v>
      </c>
      <c r="D16" s="272">
        <v>444952</v>
      </c>
      <c r="E16" s="272">
        <v>1610494</v>
      </c>
      <c r="F16" s="272">
        <v>1297270</v>
      </c>
      <c r="G16" s="272">
        <v>61505</v>
      </c>
      <c r="H16" s="272">
        <v>606920</v>
      </c>
      <c r="I16" s="272" t="s">
        <v>150</v>
      </c>
      <c r="J16" s="272">
        <v>333147</v>
      </c>
      <c r="K16" s="272">
        <v>539860</v>
      </c>
      <c r="L16" s="272">
        <v>373478</v>
      </c>
      <c r="M16" s="272">
        <v>2944677</v>
      </c>
      <c r="N16" s="272">
        <v>1130340</v>
      </c>
      <c r="O16" s="272">
        <v>847</v>
      </c>
      <c r="P16" s="272">
        <v>653069</v>
      </c>
    </row>
    <row r="17" spans="1:16" s="9" customFormat="1" ht="12" customHeight="1">
      <c r="A17" s="331" t="s">
        <v>156</v>
      </c>
      <c r="B17" s="332" t="s">
        <v>152</v>
      </c>
      <c r="C17" s="283">
        <f>SUM(D17:P17)+SUM('6-11-2'!C17:O17)</f>
        <v>14792598</v>
      </c>
      <c r="D17" s="272">
        <f>390595+13785</f>
        <v>404380</v>
      </c>
      <c r="E17" s="272">
        <f>1510970+73578</f>
        <v>1584548</v>
      </c>
      <c r="F17" s="272">
        <f>1170170+137027</f>
        <v>1307197</v>
      </c>
      <c r="G17" s="272">
        <f>62213+440</f>
        <v>62653</v>
      </c>
      <c r="H17" s="272">
        <f>229483+349270</f>
        <v>578753</v>
      </c>
      <c r="I17" s="272" t="s">
        <v>150</v>
      </c>
      <c r="J17" s="272">
        <f>204824+125783</f>
        <v>330607</v>
      </c>
      <c r="K17" s="272">
        <f>240123+205563</f>
        <v>445686</v>
      </c>
      <c r="L17" s="272">
        <f>236751+32658</f>
        <v>269409</v>
      </c>
      <c r="M17" s="272">
        <f>23149+2391739</f>
        <v>2414888</v>
      </c>
      <c r="N17" s="272">
        <f>390733+735670</f>
        <v>1126403</v>
      </c>
      <c r="O17" s="272">
        <f>844+0</f>
        <v>844</v>
      </c>
      <c r="P17" s="272">
        <f>715566+400</f>
        <v>715966</v>
      </c>
    </row>
    <row r="18" spans="1:16" s="9" customFormat="1" ht="19.5" customHeight="1">
      <c r="A18" s="331">
        <v>2008</v>
      </c>
      <c r="B18" s="332" t="s">
        <v>149</v>
      </c>
      <c r="C18" s="283">
        <f>SUM(D18:P18)+SUM('6-11-2'!C18:O18)</f>
        <v>17231603</v>
      </c>
      <c r="D18" s="272">
        <v>405031</v>
      </c>
      <c r="E18" s="272">
        <v>1684988</v>
      </c>
      <c r="F18" s="272">
        <v>1366484</v>
      </c>
      <c r="G18" s="272">
        <v>98327</v>
      </c>
      <c r="H18" s="272">
        <v>704791</v>
      </c>
      <c r="I18" s="272" t="s">
        <v>150</v>
      </c>
      <c r="J18" s="272">
        <v>428047</v>
      </c>
      <c r="K18" s="272">
        <v>498618</v>
      </c>
      <c r="L18" s="272">
        <v>284965</v>
      </c>
      <c r="M18" s="272">
        <v>3839401</v>
      </c>
      <c r="N18" s="272">
        <v>1261394</v>
      </c>
      <c r="O18" s="272">
        <v>844</v>
      </c>
      <c r="P18" s="272">
        <v>733452</v>
      </c>
    </row>
    <row r="19" spans="1:16" s="9" customFormat="1" ht="12" customHeight="1">
      <c r="A19" s="331" t="s">
        <v>157</v>
      </c>
      <c r="B19" s="332" t="s">
        <v>152</v>
      </c>
      <c r="C19" s="283">
        <f>SUM(D19:P19)+SUM('6-11-2'!C19:O19)</f>
        <v>16083906</v>
      </c>
      <c r="D19" s="272">
        <v>410682</v>
      </c>
      <c r="E19" s="272">
        <v>1619317</v>
      </c>
      <c r="F19" s="272">
        <v>1341781</v>
      </c>
      <c r="G19" s="272">
        <v>55333</v>
      </c>
      <c r="H19" s="272">
        <v>616560</v>
      </c>
      <c r="I19" s="272" t="s">
        <v>150</v>
      </c>
      <c r="J19" s="272">
        <v>302201</v>
      </c>
      <c r="K19" s="272">
        <v>437558</v>
      </c>
      <c r="L19" s="272">
        <v>325919</v>
      </c>
      <c r="M19" s="272">
        <v>3457355</v>
      </c>
      <c r="N19" s="272">
        <v>1141509</v>
      </c>
      <c r="O19" s="272">
        <v>451</v>
      </c>
      <c r="P19" s="272">
        <v>734244</v>
      </c>
    </row>
    <row r="20" spans="1:16" s="9" customFormat="1" ht="19.5" customHeight="1">
      <c r="A20" s="331">
        <v>2009</v>
      </c>
      <c r="B20" s="332" t="s">
        <v>149</v>
      </c>
      <c r="C20" s="283">
        <f>SUM(D20:P20)+SUM('6-11-2'!C20:O20)</f>
        <v>18515775</v>
      </c>
      <c r="D20" s="272">
        <v>419704</v>
      </c>
      <c r="E20" s="272">
        <v>1653912</v>
      </c>
      <c r="F20" s="272">
        <v>1426486</v>
      </c>
      <c r="G20" s="272">
        <v>57130</v>
      </c>
      <c r="H20" s="272">
        <v>738303</v>
      </c>
      <c r="I20" s="272" t="s">
        <v>150</v>
      </c>
      <c r="J20" s="272">
        <v>394768</v>
      </c>
      <c r="K20" s="272">
        <v>506086</v>
      </c>
      <c r="L20" s="272">
        <v>359217</v>
      </c>
      <c r="M20" s="272">
        <v>4549914</v>
      </c>
      <c r="N20" s="272">
        <v>1629063</v>
      </c>
      <c r="O20" s="272">
        <v>847</v>
      </c>
      <c r="P20" s="272">
        <v>775850</v>
      </c>
    </row>
    <row r="21" spans="1:16" s="9" customFormat="1" ht="12" customHeight="1">
      <c r="A21" s="331" t="s">
        <v>158</v>
      </c>
      <c r="B21" s="332" t="s">
        <v>152</v>
      </c>
      <c r="C21" s="283">
        <f>SUM(D21:P21)+SUM('6-11-2'!C21:O21)</f>
        <v>16212764</v>
      </c>
      <c r="D21" s="272">
        <v>399971</v>
      </c>
      <c r="E21" s="272">
        <v>1589652</v>
      </c>
      <c r="F21" s="272">
        <v>1562486</v>
      </c>
      <c r="G21" s="272">
        <v>55887</v>
      </c>
      <c r="H21" s="272">
        <v>602942</v>
      </c>
      <c r="I21" s="272" t="s">
        <v>150</v>
      </c>
      <c r="J21" s="272">
        <v>299983</v>
      </c>
      <c r="K21" s="272">
        <v>456661</v>
      </c>
      <c r="L21" s="272">
        <v>350659</v>
      </c>
      <c r="M21" s="272">
        <v>2819705</v>
      </c>
      <c r="N21" s="272">
        <v>1236762</v>
      </c>
      <c r="O21" s="272">
        <v>451</v>
      </c>
      <c r="P21" s="272">
        <v>781917</v>
      </c>
    </row>
    <row r="22" spans="1:16" s="9" customFormat="1" ht="19.5" customHeight="1">
      <c r="A22" s="331">
        <v>2010</v>
      </c>
      <c r="B22" s="332" t="s">
        <v>149</v>
      </c>
      <c r="C22" s="283">
        <v>18233382</v>
      </c>
      <c r="D22" s="272">
        <v>400855</v>
      </c>
      <c r="E22" s="272">
        <v>1663104</v>
      </c>
      <c r="F22" s="272">
        <v>1664544</v>
      </c>
      <c r="G22" s="272">
        <v>59122</v>
      </c>
      <c r="H22" s="272">
        <v>749011</v>
      </c>
      <c r="I22" s="272" t="s">
        <v>150</v>
      </c>
      <c r="J22" s="272">
        <v>331463</v>
      </c>
      <c r="K22" s="272">
        <v>485299</v>
      </c>
      <c r="L22" s="272">
        <v>379243</v>
      </c>
      <c r="M22" s="272">
        <v>3931546</v>
      </c>
      <c r="N22" s="272">
        <v>1537536</v>
      </c>
      <c r="O22" s="272">
        <v>451</v>
      </c>
      <c r="P22" s="272">
        <v>790004</v>
      </c>
    </row>
    <row r="23" spans="1:16" s="9" customFormat="1" ht="12" customHeight="1">
      <c r="A23" s="331" t="s">
        <v>674</v>
      </c>
      <c r="B23" s="332" t="s">
        <v>621</v>
      </c>
      <c r="C23" s="283">
        <v>17269325</v>
      </c>
      <c r="D23" s="272">
        <v>430715</v>
      </c>
      <c r="E23" s="272">
        <v>1709401</v>
      </c>
      <c r="F23" s="272">
        <v>1518795</v>
      </c>
      <c r="G23" s="272">
        <v>59417</v>
      </c>
      <c r="H23" s="272">
        <v>630977</v>
      </c>
      <c r="I23" s="272" t="s">
        <v>150</v>
      </c>
      <c r="J23" s="272">
        <v>351092</v>
      </c>
      <c r="K23" s="272">
        <v>420734</v>
      </c>
      <c r="L23" s="272">
        <v>371663</v>
      </c>
      <c r="M23" s="272">
        <v>2769483</v>
      </c>
      <c r="N23" s="272">
        <v>1673448</v>
      </c>
      <c r="O23" s="272">
        <v>989</v>
      </c>
      <c r="P23" s="272">
        <v>899576</v>
      </c>
    </row>
    <row r="24" spans="1:16" s="9" customFormat="1" ht="19.5" customHeight="1">
      <c r="A24" s="331">
        <v>2011</v>
      </c>
      <c r="B24" s="332" t="s">
        <v>149</v>
      </c>
      <c r="C24" s="283">
        <v>19142339</v>
      </c>
      <c r="D24" s="272">
        <v>430910</v>
      </c>
      <c r="E24" s="272">
        <v>1783760</v>
      </c>
      <c r="F24" s="272">
        <v>1638852</v>
      </c>
      <c r="G24" s="272">
        <v>61484</v>
      </c>
      <c r="H24" s="272">
        <v>725818</v>
      </c>
      <c r="I24" s="272" t="s">
        <v>150</v>
      </c>
      <c r="J24" s="272">
        <v>397896</v>
      </c>
      <c r="K24" s="272">
        <v>535465</v>
      </c>
      <c r="L24" s="272">
        <v>418785</v>
      </c>
      <c r="M24" s="272">
        <v>3391158</v>
      </c>
      <c r="N24" s="272">
        <v>2106161</v>
      </c>
      <c r="O24" s="272">
        <v>1391</v>
      </c>
      <c r="P24" s="272">
        <v>937497</v>
      </c>
    </row>
    <row r="25" spans="1:16" s="9" customFormat="1" ht="12" customHeight="1">
      <c r="A25" s="331" t="s">
        <v>159</v>
      </c>
      <c r="B25" s="332" t="s">
        <v>621</v>
      </c>
      <c r="C25" s="283">
        <v>17818916</v>
      </c>
      <c r="D25" s="272">
        <v>421633</v>
      </c>
      <c r="E25" s="272">
        <v>1721378</v>
      </c>
      <c r="F25" s="272">
        <v>1515272</v>
      </c>
      <c r="G25" s="272">
        <v>56836</v>
      </c>
      <c r="H25" s="272">
        <v>696835</v>
      </c>
      <c r="I25" s="272" t="s">
        <v>913</v>
      </c>
      <c r="J25" s="272">
        <v>352281</v>
      </c>
      <c r="K25" s="272">
        <v>395910</v>
      </c>
      <c r="L25" s="272">
        <v>392765</v>
      </c>
      <c r="M25" s="272">
        <v>2735749</v>
      </c>
      <c r="N25" s="272">
        <v>1879254</v>
      </c>
      <c r="O25" s="272">
        <v>949</v>
      </c>
      <c r="P25" s="272">
        <v>1018799</v>
      </c>
    </row>
    <row r="26" spans="1:16" s="9" customFormat="1" ht="19.5" customHeight="1">
      <c r="A26" s="331" t="s">
        <v>160</v>
      </c>
      <c r="B26" s="332" t="s">
        <v>149</v>
      </c>
      <c r="C26" s="283">
        <v>19824223</v>
      </c>
      <c r="D26" s="272">
        <v>422885</v>
      </c>
      <c r="E26" s="272">
        <v>1728033</v>
      </c>
      <c r="F26" s="272">
        <v>1608295</v>
      </c>
      <c r="G26" s="272">
        <v>58407</v>
      </c>
      <c r="H26" s="272">
        <v>726209</v>
      </c>
      <c r="I26" s="272" t="s">
        <v>913</v>
      </c>
      <c r="J26" s="272">
        <v>371504</v>
      </c>
      <c r="K26" s="272">
        <v>446038</v>
      </c>
      <c r="L26" s="272">
        <v>450156</v>
      </c>
      <c r="M26" s="272">
        <v>3184916</v>
      </c>
      <c r="N26" s="272">
        <v>2888986</v>
      </c>
      <c r="O26" s="272">
        <v>949</v>
      </c>
      <c r="P26" s="272">
        <v>1056173</v>
      </c>
    </row>
    <row r="27" spans="1:16" s="9" customFormat="1" ht="12" customHeight="1">
      <c r="A27" s="331" t="s">
        <v>161</v>
      </c>
      <c r="B27" s="332" t="s">
        <v>152</v>
      </c>
      <c r="C27" s="283">
        <f>SUM(D27:P27)+SUM('6-11-2'!C27:O27)</f>
        <v>17767762</v>
      </c>
      <c r="D27" s="272">
        <f>SUM(D28:D40)</f>
        <v>415495</v>
      </c>
      <c r="E27" s="272">
        <f aca="true" t="shared" si="0" ref="E27:O27">SUM(E28:E40)</f>
        <v>1785215</v>
      </c>
      <c r="F27" s="272">
        <f t="shared" si="0"/>
        <v>1580109</v>
      </c>
      <c r="G27" s="272">
        <f t="shared" si="0"/>
        <v>63722</v>
      </c>
      <c r="H27" s="272">
        <f t="shared" si="0"/>
        <v>1209638</v>
      </c>
      <c r="I27" s="272" t="s">
        <v>150</v>
      </c>
      <c r="J27" s="272">
        <f t="shared" si="0"/>
        <v>559215</v>
      </c>
      <c r="K27" s="272">
        <f t="shared" si="0"/>
        <v>488082</v>
      </c>
      <c r="L27" s="272">
        <f t="shared" si="0"/>
        <v>472045</v>
      </c>
      <c r="M27" s="272">
        <f t="shared" si="0"/>
        <v>3312565</v>
      </c>
      <c r="N27" s="272">
        <f t="shared" si="0"/>
        <v>2766201</v>
      </c>
      <c r="O27" s="272">
        <f t="shared" si="0"/>
        <v>948</v>
      </c>
      <c r="P27" s="272">
        <f>SUM(P28:P40)</f>
        <v>190321</v>
      </c>
    </row>
    <row r="28" spans="1:16" s="9" customFormat="1" ht="12" customHeight="1">
      <c r="A28" s="482" t="s">
        <v>162</v>
      </c>
      <c r="B28" s="483"/>
      <c r="C28" s="283">
        <f>SUM(D28:P28)+SUM('6-11-2'!C28:O28)</f>
        <v>3421575</v>
      </c>
      <c r="D28" s="272">
        <v>50369</v>
      </c>
      <c r="E28" s="272">
        <v>259011</v>
      </c>
      <c r="F28" s="272">
        <v>245462</v>
      </c>
      <c r="G28" s="272">
        <v>18593</v>
      </c>
      <c r="H28" s="272">
        <v>291746</v>
      </c>
      <c r="I28" s="272" t="s">
        <v>150</v>
      </c>
      <c r="J28" s="272">
        <v>113706</v>
      </c>
      <c r="K28" s="272">
        <v>50172</v>
      </c>
      <c r="L28" s="272">
        <v>129966</v>
      </c>
      <c r="M28" s="272">
        <v>577881</v>
      </c>
      <c r="N28" s="272">
        <v>719837</v>
      </c>
      <c r="O28" s="272" t="s">
        <v>150</v>
      </c>
      <c r="P28" s="272">
        <v>10859</v>
      </c>
    </row>
    <row r="29" spans="1:16" s="9" customFormat="1" ht="12" customHeight="1">
      <c r="A29" s="482" t="s">
        <v>163</v>
      </c>
      <c r="B29" s="483"/>
      <c r="C29" s="283">
        <f>SUM(D29:P29)+SUM('6-11-2'!C29:O29)</f>
        <v>3247584</v>
      </c>
      <c r="D29" s="272">
        <v>47626</v>
      </c>
      <c r="E29" s="272">
        <v>241348</v>
      </c>
      <c r="F29" s="272">
        <v>271319</v>
      </c>
      <c r="G29" s="272">
        <v>18132</v>
      </c>
      <c r="H29" s="272">
        <v>197577</v>
      </c>
      <c r="I29" s="272" t="s">
        <v>150</v>
      </c>
      <c r="J29" s="272">
        <v>106226</v>
      </c>
      <c r="K29" s="272">
        <v>56945</v>
      </c>
      <c r="L29" s="272">
        <v>7285</v>
      </c>
      <c r="M29" s="272">
        <v>929912</v>
      </c>
      <c r="N29" s="272">
        <v>506404</v>
      </c>
      <c r="O29" s="272" t="s">
        <v>150</v>
      </c>
      <c r="P29" s="272">
        <v>16335</v>
      </c>
    </row>
    <row r="30" spans="1:16" s="9" customFormat="1" ht="12" customHeight="1">
      <c r="A30" s="482" t="s">
        <v>164</v>
      </c>
      <c r="B30" s="483"/>
      <c r="C30" s="283">
        <f>SUM(D30:P30)+SUM('6-11-2'!C30:O30)</f>
        <v>1168696</v>
      </c>
      <c r="D30" s="272">
        <v>31643</v>
      </c>
      <c r="E30" s="272">
        <v>153157</v>
      </c>
      <c r="F30" s="272">
        <v>154309</v>
      </c>
      <c r="G30" s="272">
        <v>2650</v>
      </c>
      <c r="H30" s="272">
        <v>18077</v>
      </c>
      <c r="I30" s="272" t="s">
        <v>150</v>
      </c>
      <c r="J30" s="272">
        <v>28276</v>
      </c>
      <c r="K30" s="272">
        <v>27897</v>
      </c>
      <c r="L30" s="272">
        <v>36470</v>
      </c>
      <c r="M30" s="272">
        <v>170928</v>
      </c>
      <c r="N30" s="272">
        <v>11563</v>
      </c>
      <c r="O30" s="272" t="s">
        <v>150</v>
      </c>
      <c r="P30" s="272">
        <v>47055</v>
      </c>
    </row>
    <row r="31" spans="1:16" s="9" customFormat="1" ht="12" customHeight="1">
      <c r="A31" s="482" t="s">
        <v>165</v>
      </c>
      <c r="B31" s="483"/>
      <c r="C31" s="283">
        <f>SUM(D31:P31)+SUM('6-11-2'!C31:O31)</f>
        <v>1456542</v>
      </c>
      <c r="D31" s="272">
        <v>33861</v>
      </c>
      <c r="E31" s="272">
        <v>140135</v>
      </c>
      <c r="F31" s="272">
        <v>126212</v>
      </c>
      <c r="G31" s="272">
        <v>2137</v>
      </c>
      <c r="H31" s="272">
        <v>51707</v>
      </c>
      <c r="I31" s="272" t="s">
        <v>150</v>
      </c>
      <c r="J31" s="272">
        <v>27277</v>
      </c>
      <c r="K31" s="272">
        <v>24339</v>
      </c>
      <c r="L31" s="272">
        <v>2526</v>
      </c>
      <c r="M31" s="272">
        <v>540395</v>
      </c>
      <c r="N31" s="272">
        <v>144560</v>
      </c>
      <c r="O31" s="272" t="s">
        <v>150</v>
      </c>
      <c r="P31" s="272">
        <v>17679</v>
      </c>
    </row>
    <row r="32" spans="1:16" s="9" customFormat="1" ht="12" customHeight="1">
      <c r="A32" s="482" t="s">
        <v>166</v>
      </c>
      <c r="B32" s="483"/>
      <c r="C32" s="283">
        <f>SUM(D32:P32)+SUM('6-11-2'!C32:O32)</f>
        <v>1182960</v>
      </c>
      <c r="D32" s="272">
        <v>31255</v>
      </c>
      <c r="E32" s="272">
        <v>112696</v>
      </c>
      <c r="F32" s="272">
        <v>111228</v>
      </c>
      <c r="G32" s="272">
        <v>3081</v>
      </c>
      <c r="H32" s="272">
        <v>66946</v>
      </c>
      <c r="I32" s="272" t="s">
        <v>150</v>
      </c>
      <c r="J32" s="272">
        <v>131173</v>
      </c>
      <c r="K32" s="272">
        <v>26635</v>
      </c>
      <c r="L32" s="272">
        <v>36158</v>
      </c>
      <c r="M32" s="272">
        <v>159969</v>
      </c>
      <c r="N32" s="272">
        <v>199262</v>
      </c>
      <c r="O32" s="272" t="s">
        <v>150</v>
      </c>
      <c r="P32" s="272">
        <v>7159</v>
      </c>
    </row>
    <row r="33" spans="1:16" s="9" customFormat="1" ht="12" customHeight="1">
      <c r="A33" s="482" t="s">
        <v>167</v>
      </c>
      <c r="B33" s="483"/>
      <c r="C33" s="283">
        <f>SUM(D33:P33)+SUM('6-11-2'!C33:O33)</f>
        <v>841033</v>
      </c>
      <c r="D33" s="272">
        <v>29885</v>
      </c>
      <c r="E33" s="272">
        <v>98491</v>
      </c>
      <c r="F33" s="272">
        <v>76121</v>
      </c>
      <c r="G33" s="272">
        <v>2772</v>
      </c>
      <c r="H33" s="272">
        <v>59387</v>
      </c>
      <c r="I33" s="272" t="s">
        <v>150</v>
      </c>
      <c r="J33" s="272">
        <v>23019</v>
      </c>
      <c r="K33" s="272">
        <v>38346</v>
      </c>
      <c r="L33" s="272">
        <v>27214</v>
      </c>
      <c r="M33" s="272">
        <v>78798</v>
      </c>
      <c r="N33" s="272">
        <v>227146</v>
      </c>
      <c r="O33" s="272" t="s">
        <v>150</v>
      </c>
      <c r="P33" s="272">
        <v>3604</v>
      </c>
    </row>
    <row r="34" spans="1:16" s="9" customFormat="1" ht="12" customHeight="1">
      <c r="A34" s="482" t="s">
        <v>168</v>
      </c>
      <c r="B34" s="483"/>
      <c r="C34" s="283">
        <f>SUM(D34:P34)+SUM('6-11-2'!C34:O34)</f>
        <v>1394705</v>
      </c>
      <c r="D34" s="272">
        <v>31763</v>
      </c>
      <c r="E34" s="272">
        <v>121764</v>
      </c>
      <c r="F34" s="272">
        <v>136846</v>
      </c>
      <c r="G34" s="272">
        <v>3379</v>
      </c>
      <c r="H34" s="272">
        <v>125597</v>
      </c>
      <c r="I34" s="272" t="s">
        <v>150</v>
      </c>
      <c r="J34" s="272">
        <v>30372</v>
      </c>
      <c r="K34" s="272">
        <v>96925</v>
      </c>
      <c r="L34" s="272">
        <v>58219</v>
      </c>
      <c r="M34" s="272">
        <v>157961</v>
      </c>
      <c r="N34" s="272">
        <v>231421</v>
      </c>
      <c r="O34" s="272" t="s">
        <v>150</v>
      </c>
      <c r="P34" s="272">
        <v>11036</v>
      </c>
    </row>
    <row r="35" spans="1:16" s="9" customFormat="1" ht="12" customHeight="1">
      <c r="A35" s="482" t="s">
        <v>169</v>
      </c>
      <c r="B35" s="483"/>
      <c r="C35" s="283">
        <f>SUM(D35:P35)+SUM('6-11-2'!C35:O35)</f>
        <v>949527</v>
      </c>
      <c r="D35" s="272">
        <v>25166</v>
      </c>
      <c r="E35" s="272">
        <v>118266</v>
      </c>
      <c r="F35" s="272">
        <v>59545</v>
      </c>
      <c r="G35" s="272">
        <v>2953</v>
      </c>
      <c r="H35" s="272">
        <v>77369</v>
      </c>
      <c r="I35" s="272" t="s">
        <v>150</v>
      </c>
      <c r="J35" s="272">
        <v>20117</v>
      </c>
      <c r="K35" s="272">
        <v>23295</v>
      </c>
      <c r="L35" s="272">
        <v>30842</v>
      </c>
      <c r="M35" s="272">
        <v>81759</v>
      </c>
      <c r="N35" s="272">
        <v>278756</v>
      </c>
      <c r="O35" s="272" t="s">
        <v>150</v>
      </c>
      <c r="P35" s="272">
        <v>8271</v>
      </c>
    </row>
    <row r="36" spans="1:16" s="9" customFormat="1" ht="12" customHeight="1">
      <c r="A36" s="482" t="s">
        <v>170</v>
      </c>
      <c r="B36" s="483"/>
      <c r="C36" s="283">
        <f>SUM(D36:P36)+SUM('6-11-2'!C36:O36)</f>
        <v>1247704</v>
      </c>
      <c r="D36" s="272">
        <v>34217</v>
      </c>
      <c r="E36" s="272">
        <v>133113</v>
      </c>
      <c r="F36" s="272">
        <v>118410</v>
      </c>
      <c r="G36" s="272">
        <v>2758</v>
      </c>
      <c r="H36" s="272">
        <v>88715</v>
      </c>
      <c r="I36" s="272" t="s">
        <v>150</v>
      </c>
      <c r="J36" s="272">
        <v>34089</v>
      </c>
      <c r="K36" s="272">
        <v>29057</v>
      </c>
      <c r="L36" s="272">
        <v>37506</v>
      </c>
      <c r="M36" s="272">
        <v>181742</v>
      </c>
      <c r="N36" s="272">
        <v>187791</v>
      </c>
      <c r="O36" s="272">
        <v>948</v>
      </c>
      <c r="P36" s="272">
        <v>9532</v>
      </c>
    </row>
    <row r="37" spans="1:16" s="9" customFormat="1" ht="12" customHeight="1">
      <c r="A37" s="482" t="s">
        <v>171</v>
      </c>
      <c r="B37" s="483"/>
      <c r="C37" s="283">
        <f>SUM(D37:P37)+SUM('6-11-2'!C37:O37)</f>
        <v>882071</v>
      </c>
      <c r="D37" s="272">
        <v>29220</v>
      </c>
      <c r="E37" s="272">
        <v>158958</v>
      </c>
      <c r="F37" s="272">
        <v>128583</v>
      </c>
      <c r="G37" s="272">
        <v>3351</v>
      </c>
      <c r="H37" s="272">
        <v>85632</v>
      </c>
      <c r="I37" s="272" t="s">
        <v>150</v>
      </c>
      <c r="J37" s="272">
        <v>15060</v>
      </c>
      <c r="K37" s="272">
        <v>25070</v>
      </c>
      <c r="L37" s="272">
        <v>26205</v>
      </c>
      <c r="M37" s="272">
        <v>99428</v>
      </c>
      <c r="N37" s="272">
        <v>80752</v>
      </c>
      <c r="O37" s="272" t="s">
        <v>150</v>
      </c>
      <c r="P37" s="272">
        <v>34186</v>
      </c>
    </row>
    <row r="38" spans="1:16" s="9" customFormat="1" ht="12" customHeight="1">
      <c r="A38" s="482" t="s">
        <v>172</v>
      </c>
      <c r="B38" s="483"/>
      <c r="C38" s="283">
        <f>SUM(D38:P38)+SUM('6-11-2'!C38:O38)</f>
        <v>503444</v>
      </c>
      <c r="D38" s="272">
        <v>21727</v>
      </c>
      <c r="E38" s="272">
        <v>83017</v>
      </c>
      <c r="F38" s="272">
        <v>42425</v>
      </c>
      <c r="G38" s="272">
        <v>1505</v>
      </c>
      <c r="H38" s="272">
        <v>67822</v>
      </c>
      <c r="I38" s="272" t="s">
        <v>150</v>
      </c>
      <c r="J38" s="272">
        <v>10768</v>
      </c>
      <c r="K38" s="272">
        <v>23760</v>
      </c>
      <c r="L38" s="272">
        <v>28765</v>
      </c>
      <c r="M38" s="272">
        <v>80499</v>
      </c>
      <c r="N38" s="272">
        <v>7521</v>
      </c>
      <c r="O38" s="272" t="s">
        <v>150</v>
      </c>
      <c r="P38" s="272">
        <v>7117</v>
      </c>
    </row>
    <row r="39" spans="1:16" s="9" customFormat="1" ht="12" customHeight="1">
      <c r="A39" s="482" t="s">
        <v>173</v>
      </c>
      <c r="B39" s="483"/>
      <c r="C39" s="283">
        <f>SUM(D39:P39)+SUM('6-11-2'!C39:O39)</f>
        <v>996926</v>
      </c>
      <c r="D39" s="272">
        <v>28301</v>
      </c>
      <c r="E39" s="272">
        <v>92126</v>
      </c>
      <c r="F39" s="272">
        <v>60300</v>
      </c>
      <c r="G39" s="272">
        <v>1961</v>
      </c>
      <c r="H39" s="272">
        <v>60233</v>
      </c>
      <c r="I39" s="272" t="s">
        <v>150</v>
      </c>
      <c r="J39" s="272">
        <v>6653</v>
      </c>
      <c r="K39" s="272">
        <v>51012</v>
      </c>
      <c r="L39" s="272">
        <v>44838</v>
      </c>
      <c r="M39" s="272">
        <v>223293</v>
      </c>
      <c r="N39" s="272">
        <v>104493</v>
      </c>
      <c r="O39" s="272" t="s">
        <v>150</v>
      </c>
      <c r="P39" s="272">
        <v>1871</v>
      </c>
    </row>
    <row r="40" spans="1:16" s="9" customFormat="1" ht="12" customHeight="1" thickBot="1">
      <c r="A40" s="484" t="s">
        <v>174</v>
      </c>
      <c r="B40" s="485"/>
      <c r="C40" s="284">
        <f>SUM(D40:P40)+SUM('6-11-2'!C40:O40)</f>
        <v>474995</v>
      </c>
      <c r="D40" s="285">
        <v>20462</v>
      </c>
      <c r="E40" s="285">
        <v>73133</v>
      </c>
      <c r="F40" s="285">
        <v>49349</v>
      </c>
      <c r="G40" s="285">
        <v>450</v>
      </c>
      <c r="H40" s="285">
        <v>18830</v>
      </c>
      <c r="I40" s="285" t="s">
        <v>913</v>
      </c>
      <c r="J40" s="285">
        <v>12479</v>
      </c>
      <c r="K40" s="285">
        <v>14629</v>
      </c>
      <c r="L40" s="285">
        <v>6051</v>
      </c>
      <c r="M40" s="285">
        <v>30000</v>
      </c>
      <c r="N40" s="285">
        <v>66695</v>
      </c>
      <c r="O40" s="285" t="s">
        <v>150</v>
      </c>
      <c r="P40" s="285">
        <v>15617</v>
      </c>
    </row>
    <row r="41" spans="1:9" s="8" customFormat="1" ht="12" customHeight="1">
      <c r="A41" s="217" t="s">
        <v>935</v>
      </c>
      <c r="I41" s="15" t="s">
        <v>937</v>
      </c>
    </row>
    <row r="42" spans="1:9" s="8" customFormat="1" ht="12" customHeight="1">
      <c r="A42" s="217" t="s">
        <v>175</v>
      </c>
      <c r="B42" s="15"/>
      <c r="C42" s="15"/>
      <c r="D42" s="15"/>
      <c r="E42" s="15"/>
      <c r="I42" s="15" t="s">
        <v>2</v>
      </c>
    </row>
    <row r="44" spans="3:5" ht="12.75">
      <c r="C44" s="149"/>
      <c r="E44" s="149"/>
    </row>
    <row r="45" spans="3:4" ht="13.5">
      <c r="C45" s="149"/>
      <c r="D45" s="6"/>
    </row>
    <row r="46" ht="12.75">
      <c r="C46" s="149"/>
    </row>
  </sheetData>
  <sheetProtection/>
  <mergeCells count="19">
    <mergeCell ref="A32:B32"/>
    <mergeCell ref="A33:B33"/>
    <mergeCell ref="A39:B39"/>
    <mergeCell ref="A40:B40"/>
    <mergeCell ref="A34:B34"/>
    <mergeCell ref="A35:B35"/>
    <mergeCell ref="A36:B36"/>
    <mergeCell ref="A37:B37"/>
    <mergeCell ref="A38:B38"/>
    <mergeCell ref="A28:B28"/>
    <mergeCell ref="A29:B29"/>
    <mergeCell ref="A30:B30"/>
    <mergeCell ref="A31:B31"/>
    <mergeCell ref="A6:B6"/>
    <mergeCell ref="A2:H2"/>
    <mergeCell ref="I2:P2"/>
    <mergeCell ref="A3:H3"/>
    <mergeCell ref="I3:P3"/>
    <mergeCell ref="A5:B5"/>
  </mergeCells>
  <printOptions horizontalCentered="1"/>
  <pageMargins left="1.1811023622047245" right="1.1811023622047245" top="1.5748031496062993" bottom="1.4960629921259843" header="0.5118110236220472" footer="0.9055118110236221"/>
  <pageSetup firstPageNumber="22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xml><?xml version="1.0" encoding="utf-8"?>
<worksheet xmlns="http://schemas.openxmlformats.org/spreadsheetml/2006/main" xmlns:r="http://schemas.openxmlformats.org/officeDocument/2006/relationships">
  <sheetPr>
    <tabColor theme="5" tint="0.5999900102615356"/>
  </sheetPr>
  <dimension ref="A1:J40"/>
  <sheetViews>
    <sheetView showGridLines="0" zoomScale="120" zoomScaleNormal="120" zoomScaleSheetLayoutView="100" workbookViewId="0" topLeftCell="A1">
      <selection activeCell="A1" sqref="A1"/>
    </sheetView>
  </sheetViews>
  <sheetFormatPr defaultColWidth="9.00390625" defaultRowHeight="16.5"/>
  <cols>
    <col min="1" max="1" width="20.625" style="46" customWidth="1"/>
    <col min="2" max="2" width="9.125" style="46" customWidth="1"/>
    <col min="3" max="3" width="11.625" style="46" customWidth="1"/>
    <col min="4" max="4" width="11.125" style="46" customWidth="1"/>
    <col min="5" max="5" width="9.625" style="46" customWidth="1"/>
    <col min="6" max="6" width="12.625" style="46" customWidth="1"/>
    <col min="7" max="7" width="17.625" style="46" customWidth="1"/>
    <col min="8" max="9" width="19.625" style="46" customWidth="1"/>
    <col min="10" max="10" width="17.625" style="46" customWidth="1"/>
    <col min="11" max="16384" width="9.00390625" style="46" customWidth="1"/>
  </cols>
  <sheetData>
    <row r="1" spans="1:10" s="5" customFormat="1" ht="18" customHeight="1">
      <c r="A1" s="88" t="s">
        <v>625</v>
      </c>
      <c r="J1" s="26" t="s">
        <v>626</v>
      </c>
    </row>
    <row r="2" spans="1:10" s="7" customFormat="1" ht="24.75" customHeight="1">
      <c r="A2" s="399" t="s">
        <v>871</v>
      </c>
      <c r="B2" s="400"/>
      <c r="C2" s="400"/>
      <c r="D2" s="400"/>
      <c r="E2" s="400"/>
      <c r="F2" s="400"/>
      <c r="G2" s="400" t="s">
        <v>870</v>
      </c>
      <c r="H2" s="400"/>
      <c r="I2" s="400"/>
      <c r="J2" s="400"/>
    </row>
    <row r="3" spans="1:10" s="5" customFormat="1" ht="15" customHeight="1" thickBot="1">
      <c r="A3" s="3"/>
      <c r="B3" s="14"/>
      <c r="C3" s="14"/>
      <c r="D3" s="6"/>
      <c r="E3" s="6"/>
      <c r="F3" s="111" t="s">
        <v>383</v>
      </c>
      <c r="G3" s="14"/>
      <c r="H3" s="14"/>
      <c r="J3" s="10" t="s">
        <v>384</v>
      </c>
    </row>
    <row r="4" spans="1:10" s="5" customFormat="1" ht="27.75" customHeight="1">
      <c r="A4" s="396" t="s">
        <v>385</v>
      </c>
      <c r="B4" s="393" t="s">
        <v>386</v>
      </c>
      <c r="C4" s="394"/>
      <c r="D4" s="394"/>
      <c r="E4" s="394"/>
      <c r="F4" s="395"/>
      <c r="G4" s="393" t="s">
        <v>387</v>
      </c>
      <c r="H4" s="394"/>
      <c r="I4" s="394"/>
      <c r="J4" s="394"/>
    </row>
    <row r="5" spans="1:10" s="5" customFormat="1" ht="27.75" customHeight="1">
      <c r="A5" s="397"/>
      <c r="B5" s="110" t="s">
        <v>388</v>
      </c>
      <c r="C5" s="90" t="s">
        <v>389</v>
      </c>
      <c r="D5" s="90" t="s">
        <v>390</v>
      </c>
      <c r="E5" s="90" t="s">
        <v>391</v>
      </c>
      <c r="F5" s="91" t="s">
        <v>392</v>
      </c>
      <c r="G5" s="110" t="s">
        <v>388</v>
      </c>
      <c r="H5" s="90" t="s">
        <v>389</v>
      </c>
      <c r="I5" s="90" t="s">
        <v>390</v>
      </c>
      <c r="J5" s="92" t="s">
        <v>391</v>
      </c>
    </row>
    <row r="6" spans="1:10" s="5" customFormat="1" ht="27.75" customHeight="1" thickBot="1">
      <c r="A6" s="398"/>
      <c r="B6" s="4" t="s">
        <v>351</v>
      </c>
      <c r="C6" s="19" t="s">
        <v>393</v>
      </c>
      <c r="D6" s="19" t="s">
        <v>353</v>
      </c>
      <c r="E6" s="19" t="s">
        <v>394</v>
      </c>
      <c r="F6" s="19" t="s">
        <v>395</v>
      </c>
      <c r="G6" s="4" t="s">
        <v>351</v>
      </c>
      <c r="H6" s="19" t="s">
        <v>396</v>
      </c>
      <c r="I6" s="19" t="s">
        <v>397</v>
      </c>
      <c r="J6" s="20" t="s">
        <v>398</v>
      </c>
    </row>
    <row r="7" spans="1:10" s="36" customFormat="1" ht="15" customHeight="1">
      <c r="A7" s="94" t="s">
        <v>861</v>
      </c>
      <c r="B7" s="97"/>
      <c r="C7" s="97"/>
      <c r="D7" s="97"/>
      <c r="E7" s="97"/>
      <c r="F7" s="97"/>
      <c r="G7" s="96"/>
      <c r="H7" s="96"/>
      <c r="I7" s="96"/>
      <c r="J7" s="96"/>
    </row>
    <row r="8" spans="1:10" s="36" customFormat="1" ht="15" customHeight="1">
      <c r="A8" s="114" t="s">
        <v>859</v>
      </c>
      <c r="B8" s="97">
        <v>9303</v>
      </c>
      <c r="C8" s="97">
        <v>129</v>
      </c>
      <c r="D8" s="97">
        <v>83</v>
      </c>
      <c r="E8" s="97">
        <v>866</v>
      </c>
      <c r="F8" s="97">
        <v>2558</v>
      </c>
      <c r="G8" s="96">
        <v>6140</v>
      </c>
      <c r="H8" s="96">
        <v>76</v>
      </c>
      <c r="I8" s="96">
        <v>22</v>
      </c>
      <c r="J8" s="96">
        <v>369</v>
      </c>
    </row>
    <row r="9" spans="1:10" s="36" customFormat="1" ht="15" customHeight="1">
      <c r="A9" s="114" t="s">
        <v>860</v>
      </c>
      <c r="B9" s="97">
        <v>9807</v>
      </c>
      <c r="C9" s="97">
        <v>133</v>
      </c>
      <c r="D9" s="97">
        <v>82</v>
      </c>
      <c r="E9" s="97">
        <v>901</v>
      </c>
      <c r="F9" s="97">
        <v>2564</v>
      </c>
      <c r="G9" s="96">
        <v>6698</v>
      </c>
      <c r="H9" s="96">
        <v>76</v>
      </c>
      <c r="I9" s="96">
        <v>20</v>
      </c>
      <c r="J9" s="96">
        <v>367</v>
      </c>
    </row>
    <row r="10" spans="1:10" s="36" customFormat="1" ht="15" customHeight="1">
      <c r="A10" s="94" t="s">
        <v>862</v>
      </c>
      <c r="B10" s="97"/>
      <c r="C10" s="97"/>
      <c r="D10" s="97"/>
      <c r="E10" s="97"/>
      <c r="F10" s="97"/>
      <c r="G10" s="96"/>
      <c r="H10" s="96"/>
      <c r="I10" s="96"/>
      <c r="J10" s="96"/>
    </row>
    <row r="11" spans="1:10" s="36" customFormat="1" ht="15" customHeight="1">
      <c r="A11" s="114" t="s">
        <v>859</v>
      </c>
      <c r="B11" s="97">
        <v>10161</v>
      </c>
      <c r="C11" s="97">
        <v>136</v>
      </c>
      <c r="D11" s="97">
        <v>78</v>
      </c>
      <c r="E11" s="97">
        <v>182</v>
      </c>
      <c r="F11" s="97">
        <v>2626</v>
      </c>
      <c r="G11" s="96">
        <v>7299</v>
      </c>
      <c r="H11" s="96">
        <v>74</v>
      </c>
      <c r="I11" s="96">
        <v>22</v>
      </c>
      <c r="J11" s="96">
        <v>76</v>
      </c>
    </row>
    <row r="12" spans="1:10" s="36" customFormat="1" ht="15" customHeight="1">
      <c r="A12" s="114" t="s">
        <v>860</v>
      </c>
      <c r="B12" s="97">
        <v>10725</v>
      </c>
      <c r="C12" s="97">
        <v>144</v>
      </c>
      <c r="D12" s="97">
        <v>79</v>
      </c>
      <c r="E12" s="97">
        <v>186</v>
      </c>
      <c r="F12" s="97">
        <v>2713</v>
      </c>
      <c r="G12" s="96">
        <v>7963</v>
      </c>
      <c r="H12" s="96">
        <v>80</v>
      </c>
      <c r="I12" s="96">
        <v>21</v>
      </c>
      <c r="J12" s="96">
        <v>72</v>
      </c>
    </row>
    <row r="13" spans="1:10" s="36" customFormat="1" ht="15" customHeight="1">
      <c r="A13" s="94" t="s">
        <v>863</v>
      </c>
      <c r="B13" s="97"/>
      <c r="C13" s="97"/>
      <c r="D13" s="97"/>
      <c r="E13" s="97"/>
      <c r="F13" s="97"/>
      <c r="G13" s="96"/>
      <c r="H13" s="96"/>
      <c r="I13" s="96"/>
      <c r="J13" s="96"/>
    </row>
    <row r="14" spans="1:10" s="36" customFormat="1" ht="15" customHeight="1">
      <c r="A14" s="95" t="s">
        <v>859</v>
      </c>
      <c r="B14" s="97">
        <v>10903</v>
      </c>
      <c r="C14" s="97">
        <v>143</v>
      </c>
      <c r="D14" s="97">
        <v>80</v>
      </c>
      <c r="E14" s="97">
        <v>184</v>
      </c>
      <c r="F14" s="97">
        <v>2871</v>
      </c>
      <c r="G14" s="96">
        <v>8520</v>
      </c>
      <c r="H14" s="96">
        <v>87</v>
      </c>
      <c r="I14" s="96">
        <v>23</v>
      </c>
      <c r="J14" s="96">
        <v>72</v>
      </c>
    </row>
    <row r="15" spans="1:10" s="2" customFormat="1" ht="15" customHeight="1">
      <c r="A15" s="93" t="s">
        <v>860</v>
      </c>
      <c r="B15" s="98">
        <v>11368</v>
      </c>
      <c r="C15" s="98">
        <v>143</v>
      </c>
      <c r="D15" s="98">
        <v>78</v>
      </c>
      <c r="E15" s="98">
        <v>185</v>
      </c>
      <c r="F15" s="98">
        <v>2981</v>
      </c>
      <c r="G15" s="98">
        <v>9112</v>
      </c>
      <c r="H15" s="99">
        <v>92</v>
      </c>
      <c r="I15" s="99">
        <v>33</v>
      </c>
      <c r="J15" s="99">
        <v>71</v>
      </c>
    </row>
    <row r="16" spans="1:10" s="36" customFormat="1" ht="15" customHeight="1">
      <c r="A16" s="94" t="s">
        <v>864</v>
      </c>
      <c r="B16" s="97"/>
      <c r="C16" s="97"/>
      <c r="D16" s="97"/>
      <c r="E16" s="97"/>
      <c r="F16" s="97"/>
      <c r="G16" s="96"/>
      <c r="H16" s="96"/>
      <c r="I16" s="96"/>
      <c r="J16" s="96"/>
    </row>
    <row r="17" spans="1:10" s="36" customFormat="1" ht="15" customHeight="1">
      <c r="A17" s="95" t="s">
        <v>859</v>
      </c>
      <c r="B17" s="97">
        <v>11333</v>
      </c>
      <c r="C17" s="97">
        <v>147</v>
      </c>
      <c r="D17" s="97">
        <v>76</v>
      </c>
      <c r="E17" s="97">
        <v>185</v>
      </c>
      <c r="F17" s="97">
        <v>3084</v>
      </c>
      <c r="G17" s="96">
        <v>9494</v>
      </c>
      <c r="H17" s="96">
        <v>94</v>
      </c>
      <c r="I17" s="96">
        <v>31</v>
      </c>
      <c r="J17" s="96">
        <v>79</v>
      </c>
    </row>
    <row r="18" spans="1:10" s="2" customFormat="1" ht="15" customHeight="1">
      <c r="A18" s="93" t="s">
        <v>860</v>
      </c>
      <c r="B18" s="98">
        <v>11729</v>
      </c>
      <c r="C18" s="98">
        <v>152</v>
      </c>
      <c r="D18" s="98">
        <v>77</v>
      </c>
      <c r="E18" s="98">
        <v>184</v>
      </c>
      <c r="F18" s="98">
        <v>3128</v>
      </c>
      <c r="G18" s="98">
        <v>9736</v>
      </c>
      <c r="H18" s="99">
        <v>97</v>
      </c>
      <c r="I18" s="99">
        <v>31</v>
      </c>
      <c r="J18" s="99">
        <v>79</v>
      </c>
    </row>
    <row r="19" spans="1:10" s="2" customFormat="1" ht="15" customHeight="1">
      <c r="A19" s="94" t="s">
        <v>865</v>
      </c>
      <c r="B19" s="98"/>
      <c r="C19" s="98"/>
      <c r="D19" s="98"/>
      <c r="E19" s="98"/>
      <c r="F19" s="98"/>
      <c r="G19" s="98"/>
      <c r="H19" s="99"/>
      <c r="I19" s="99"/>
      <c r="J19" s="99"/>
    </row>
    <row r="20" spans="1:10" s="2" customFormat="1" ht="15" customHeight="1">
      <c r="A20" s="95" t="s">
        <v>859</v>
      </c>
      <c r="B20" s="98">
        <v>11686</v>
      </c>
      <c r="C20" s="98">
        <v>150</v>
      </c>
      <c r="D20" s="98">
        <v>42</v>
      </c>
      <c r="E20" s="100">
        <v>183</v>
      </c>
      <c r="F20" s="98">
        <v>3200</v>
      </c>
      <c r="G20" s="98">
        <v>10089</v>
      </c>
      <c r="H20" s="99">
        <v>98</v>
      </c>
      <c r="I20" s="99">
        <v>18</v>
      </c>
      <c r="J20" s="101">
        <v>86</v>
      </c>
    </row>
    <row r="21" spans="1:10" s="2" customFormat="1" ht="15" customHeight="1">
      <c r="A21" s="93" t="s">
        <v>860</v>
      </c>
      <c r="B21" s="98">
        <v>11669</v>
      </c>
      <c r="C21" s="98">
        <v>154</v>
      </c>
      <c r="D21" s="98">
        <v>19</v>
      </c>
      <c r="E21" s="100">
        <v>174</v>
      </c>
      <c r="F21" s="98">
        <v>3169</v>
      </c>
      <c r="G21" s="98">
        <v>9664</v>
      </c>
      <c r="H21" s="99">
        <v>111</v>
      </c>
      <c r="I21" s="99">
        <v>1</v>
      </c>
      <c r="J21" s="101">
        <v>92</v>
      </c>
    </row>
    <row r="22" spans="1:10" s="2" customFormat="1" ht="15" customHeight="1">
      <c r="A22" s="94" t="s">
        <v>866</v>
      </c>
      <c r="B22" s="98"/>
      <c r="C22" s="98"/>
      <c r="D22" s="98"/>
      <c r="E22" s="98"/>
      <c r="F22" s="98"/>
      <c r="G22" s="98"/>
      <c r="H22" s="99"/>
      <c r="I22" s="99"/>
      <c r="J22" s="99"/>
    </row>
    <row r="23" spans="1:10" s="2" customFormat="1" ht="15" customHeight="1">
      <c r="A23" s="95" t="s">
        <v>859</v>
      </c>
      <c r="B23" s="98">
        <v>11625</v>
      </c>
      <c r="C23" s="98">
        <v>197</v>
      </c>
      <c r="D23" s="98">
        <v>16</v>
      </c>
      <c r="E23" s="100">
        <v>171</v>
      </c>
      <c r="F23" s="98">
        <v>3243</v>
      </c>
      <c r="G23" s="98">
        <v>9824</v>
      </c>
      <c r="H23" s="99">
        <v>151</v>
      </c>
      <c r="I23" s="99">
        <v>1</v>
      </c>
      <c r="J23" s="101">
        <v>87</v>
      </c>
    </row>
    <row r="24" spans="1:10" s="2" customFormat="1" ht="15" customHeight="1">
      <c r="A24" s="93" t="s">
        <v>860</v>
      </c>
      <c r="B24" s="98">
        <v>12605</v>
      </c>
      <c r="C24" s="98">
        <v>195</v>
      </c>
      <c r="D24" s="343" t="s">
        <v>364</v>
      </c>
      <c r="E24" s="100">
        <v>170</v>
      </c>
      <c r="F24" s="98">
        <v>3390</v>
      </c>
      <c r="G24" s="98">
        <v>10238</v>
      </c>
      <c r="H24" s="99">
        <v>174</v>
      </c>
      <c r="I24" s="6" t="s">
        <v>364</v>
      </c>
      <c r="J24" s="101">
        <v>84</v>
      </c>
    </row>
    <row r="25" spans="1:10" s="2" customFormat="1" ht="15" customHeight="1">
      <c r="A25" s="94" t="s">
        <v>867</v>
      </c>
      <c r="B25" s="98"/>
      <c r="C25" s="98"/>
      <c r="D25" s="98"/>
      <c r="E25" s="100"/>
      <c r="F25" s="98"/>
      <c r="G25" s="98"/>
      <c r="H25" s="99"/>
      <c r="I25" s="99"/>
      <c r="J25" s="101"/>
    </row>
    <row r="26" spans="1:10" s="2" customFormat="1" ht="15" customHeight="1">
      <c r="A26" s="95" t="s">
        <v>859</v>
      </c>
      <c r="B26" s="98">
        <v>12769</v>
      </c>
      <c r="C26" s="98">
        <v>185</v>
      </c>
      <c r="D26" s="343" t="s">
        <v>364</v>
      </c>
      <c r="E26" s="100">
        <v>169</v>
      </c>
      <c r="F26" s="98">
        <v>3500</v>
      </c>
      <c r="G26" s="98">
        <v>10396</v>
      </c>
      <c r="H26" s="99">
        <v>168</v>
      </c>
      <c r="I26" s="6" t="s">
        <v>364</v>
      </c>
      <c r="J26" s="101">
        <v>89</v>
      </c>
    </row>
    <row r="27" spans="1:10" s="2" customFormat="1" ht="15" customHeight="1">
      <c r="A27" s="93" t="s">
        <v>860</v>
      </c>
      <c r="B27" s="98">
        <v>13477</v>
      </c>
      <c r="C27" s="98">
        <v>92</v>
      </c>
      <c r="D27" s="343" t="s">
        <v>364</v>
      </c>
      <c r="E27" s="100">
        <v>174</v>
      </c>
      <c r="F27" s="98">
        <v>3569</v>
      </c>
      <c r="G27" s="98">
        <v>10895</v>
      </c>
      <c r="H27" s="99">
        <v>125</v>
      </c>
      <c r="I27" s="6" t="s">
        <v>364</v>
      </c>
      <c r="J27" s="101">
        <v>88</v>
      </c>
    </row>
    <row r="28" spans="1:10" s="2" customFormat="1" ht="15" customHeight="1">
      <c r="A28" s="94" t="s">
        <v>868</v>
      </c>
      <c r="B28" s="98"/>
      <c r="C28" s="98"/>
      <c r="D28" s="98"/>
      <c r="E28" s="100"/>
      <c r="F28" s="98"/>
      <c r="G28" s="98"/>
      <c r="H28" s="99"/>
      <c r="I28" s="99"/>
      <c r="J28" s="101"/>
    </row>
    <row r="29" spans="1:10" s="2" customFormat="1" ht="15" customHeight="1">
      <c r="A29" s="95" t="s">
        <v>859</v>
      </c>
      <c r="B29" s="98">
        <v>13643</v>
      </c>
      <c r="C29" s="98">
        <v>25</v>
      </c>
      <c r="D29" s="6" t="s">
        <v>364</v>
      </c>
      <c r="E29" s="100">
        <v>174</v>
      </c>
      <c r="F29" s="98">
        <v>3655</v>
      </c>
      <c r="G29" s="98">
        <v>11472</v>
      </c>
      <c r="H29" s="99">
        <v>6</v>
      </c>
      <c r="I29" s="6" t="s">
        <v>364</v>
      </c>
      <c r="J29" s="101">
        <v>85</v>
      </c>
    </row>
    <row r="30" spans="1:10" s="2" customFormat="1" ht="15" customHeight="1">
      <c r="A30" s="95" t="s">
        <v>860</v>
      </c>
      <c r="B30" s="98">
        <v>14682</v>
      </c>
      <c r="C30" s="98">
        <v>34</v>
      </c>
      <c r="D30" s="6" t="s">
        <v>364</v>
      </c>
      <c r="E30" s="100">
        <v>176</v>
      </c>
      <c r="F30" s="98">
        <v>3695</v>
      </c>
      <c r="G30" s="98">
        <v>13578</v>
      </c>
      <c r="H30" s="99">
        <v>16</v>
      </c>
      <c r="I30" s="6" t="s">
        <v>364</v>
      </c>
      <c r="J30" s="101">
        <v>88</v>
      </c>
    </row>
    <row r="31" spans="1:10" s="2" customFormat="1" ht="15" customHeight="1">
      <c r="A31" s="94" t="s">
        <v>869</v>
      </c>
      <c r="B31" s="104"/>
      <c r="C31" s="102"/>
      <c r="D31" s="102"/>
      <c r="E31" s="103"/>
      <c r="F31" s="102"/>
      <c r="G31" s="102"/>
      <c r="H31" s="104"/>
      <c r="I31" s="102"/>
      <c r="J31" s="105"/>
    </row>
    <row r="32" spans="1:10" s="2" customFormat="1" ht="15" customHeight="1">
      <c r="A32" s="95" t="s">
        <v>399</v>
      </c>
      <c r="B32" s="98">
        <v>15059</v>
      </c>
      <c r="C32" s="98">
        <v>30</v>
      </c>
      <c r="D32" s="6" t="s">
        <v>364</v>
      </c>
      <c r="E32" s="100">
        <v>178</v>
      </c>
      <c r="F32" s="98">
        <v>3816</v>
      </c>
      <c r="G32" s="98">
        <v>14072</v>
      </c>
      <c r="H32" s="99">
        <v>22</v>
      </c>
      <c r="I32" s="6" t="s">
        <v>364</v>
      </c>
      <c r="J32" s="101">
        <v>87</v>
      </c>
    </row>
    <row r="33" spans="1:10" s="2" customFormat="1" ht="15" customHeight="1">
      <c r="A33" s="93" t="s">
        <v>400</v>
      </c>
      <c r="B33" s="98">
        <v>15658</v>
      </c>
      <c r="C33" s="98">
        <v>26</v>
      </c>
      <c r="D33" s="6" t="s">
        <v>364</v>
      </c>
      <c r="E33" s="100">
        <v>178</v>
      </c>
      <c r="F33" s="98">
        <v>3890</v>
      </c>
      <c r="G33" s="98">
        <v>14256</v>
      </c>
      <c r="H33" s="99">
        <v>19</v>
      </c>
      <c r="I33" s="6" t="s">
        <v>364</v>
      </c>
      <c r="J33" s="101">
        <v>93</v>
      </c>
    </row>
    <row r="34" spans="1:10" s="2" customFormat="1" ht="15" customHeight="1">
      <c r="A34" s="94" t="s">
        <v>401</v>
      </c>
      <c r="B34" s="104"/>
      <c r="C34" s="102"/>
      <c r="D34" s="102"/>
      <c r="E34" s="103"/>
      <c r="F34" s="102"/>
      <c r="G34" s="102"/>
      <c r="H34" s="104"/>
      <c r="I34" s="102"/>
      <c r="J34" s="105"/>
    </row>
    <row r="35" spans="1:10" s="2" customFormat="1" ht="15" customHeight="1">
      <c r="A35" s="95" t="s">
        <v>399</v>
      </c>
      <c r="B35" s="98">
        <v>16073</v>
      </c>
      <c r="C35" s="98">
        <v>10</v>
      </c>
      <c r="D35" s="6" t="s">
        <v>913</v>
      </c>
      <c r="E35" s="100">
        <v>182</v>
      </c>
      <c r="F35" s="98">
        <v>4026</v>
      </c>
      <c r="G35" s="98">
        <v>14504</v>
      </c>
      <c r="H35" s="99">
        <v>8</v>
      </c>
      <c r="I35" s="6" t="s">
        <v>913</v>
      </c>
      <c r="J35" s="101">
        <v>94</v>
      </c>
    </row>
    <row r="36" spans="1:10" s="2" customFormat="1" ht="15" customHeight="1" thickBot="1">
      <c r="A36" s="342" t="s">
        <v>400</v>
      </c>
      <c r="B36" s="106">
        <v>16703</v>
      </c>
      <c r="C36" s="106">
        <v>9</v>
      </c>
      <c r="D36" s="14" t="s">
        <v>913</v>
      </c>
      <c r="E36" s="107">
        <v>185</v>
      </c>
      <c r="F36" s="106">
        <v>4133</v>
      </c>
      <c r="G36" s="106">
        <v>14862</v>
      </c>
      <c r="H36" s="108">
        <v>10</v>
      </c>
      <c r="I36" s="14" t="s">
        <v>913</v>
      </c>
      <c r="J36" s="109">
        <v>97</v>
      </c>
    </row>
    <row r="37" spans="1:7" s="2" customFormat="1" ht="13.5" customHeight="1">
      <c r="A37" s="112" t="s">
        <v>944</v>
      </c>
      <c r="B37" s="382"/>
      <c r="C37" s="382"/>
      <c r="D37" s="382"/>
      <c r="E37" s="382"/>
      <c r="F37" s="382"/>
      <c r="G37" s="11" t="s">
        <v>0</v>
      </c>
    </row>
    <row r="38" spans="1:7" s="2" customFormat="1" ht="13.5" customHeight="1">
      <c r="A38" s="113" t="s">
        <v>4</v>
      </c>
      <c r="B38" s="383"/>
      <c r="C38" s="383"/>
      <c r="D38" s="383"/>
      <c r="E38" s="382"/>
      <c r="F38" s="382"/>
      <c r="G38" s="384" t="s">
        <v>1</v>
      </c>
    </row>
    <row r="39" spans="1:7" s="2" customFormat="1" ht="13.5" customHeight="1">
      <c r="A39" s="113" t="s">
        <v>5</v>
      </c>
      <c r="B39" s="383"/>
      <c r="C39" s="383"/>
      <c r="D39" s="383"/>
      <c r="E39" s="382"/>
      <c r="F39" s="382"/>
      <c r="G39" s="385" t="s">
        <v>6</v>
      </c>
    </row>
    <row r="40" spans="1:7" ht="13.5" customHeight="1">
      <c r="A40" s="386"/>
      <c r="B40" s="386"/>
      <c r="C40" s="386"/>
      <c r="D40" s="386"/>
      <c r="E40" s="386"/>
      <c r="F40" s="386"/>
      <c r="G40" s="11" t="s">
        <v>3</v>
      </c>
    </row>
  </sheetData>
  <sheetProtection/>
  <mergeCells count="5">
    <mergeCell ref="B4:F4"/>
    <mergeCell ref="G4:J4"/>
    <mergeCell ref="A4:A6"/>
    <mergeCell ref="A2:F2"/>
    <mergeCell ref="G2:J2"/>
  </mergeCells>
  <printOptions horizontalCentered="1"/>
  <pageMargins left="1.1811023622047245" right="1.1811023622047245" top="1.5748031496062993" bottom="1.5748031496062993" header="0.5118110236220472" footer="0.9055118110236221"/>
  <pageSetup firstPageNumber="188"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0.xml><?xml version="1.0" encoding="utf-8"?>
<worksheet xmlns="http://schemas.openxmlformats.org/spreadsheetml/2006/main" xmlns:r="http://schemas.openxmlformats.org/officeDocument/2006/relationships">
  <sheetPr>
    <tabColor theme="5" tint="0.5999900102615356"/>
  </sheetPr>
  <dimension ref="A1:O47"/>
  <sheetViews>
    <sheetView showGridLines="0" zoomScale="120" zoomScaleNormal="120" zoomScalePageLayoutView="0" workbookViewId="0" topLeftCell="A1">
      <selection activeCell="A1" sqref="A1"/>
    </sheetView>
  </sheetViews>
  <sheetFormatPr defaultColWidth="9.00390625" defaultRowHeight="16.5"/>
  <cols>
    <col min="1" max="1" width="6.125" style="46" customWidth="1"/>
    <col min="2" max="2" width="18.125" style="46" customWidth="1"/>
    <col min="3" max="4" width="10.625" style="46" customWidth="1"/>
    <col min="5" max="6" width="9.625" style="46" customWidth="1"/>
    <col min="7" max="7" width="11.125" style="46" customWidth="1"/>
    <col min="8" max="8" width="10.625" style="46" customWidth="1"/>
    <col min="9" max="9" width="8.625" style="46" customWidth="1"/>
    <col min="10" max="10" width="9.875" style="46" customWidth="1"/>
    <col min="11" max="11" width="8.125" style="46" customWidth="1"/>
    <col min="12" max="12" width="11.125" style="46" customWidth="1"/>
    <col min="13" max="13" width="10.875" style="46" customWidth="1"/>
    <col min="14" max="14" width="8.625" style="46" customWidth="1"/>
    <col min="15" max="15" width="8.125" style="46" customWidth="1"/>
    <col min="16" max="16384" width="9.00390625" style="46" customWidth="1"/>
  </cols>
  <sheetData>
    <row r="1" spans="1:15" s="5" customFormat="1" ht="18" customHeight="1">
      <c r="A1" s="88" t="s">
        <v>625</v>
      </c>
      <c r="B1" s="11"/>
      <c r="C1" s="11"/>
      <c r="O1" s="26" t="s">
        <v>626</v>
      </c>
    </row>
    <row r="2" spans="1:15" s="7" customFormat="1" ht="19.5" customHeight="1">
      <c r="A2" s="391" t="s">
        <v>111</v>
      </c>
      <c r="B2" s="392"/>
      <c r="C2" s="392"/>
      <c r="D2" s="392"/>
      <c r="E2" s="392"/>
      <c r="F2" s="392"/>
      <c r="G2" s="392"/>
      <c r="H2" s="486" t="s">
        <v>622</v>
      </c>
      <c r="I2" s="486"/>
      <c r="J2" s="486"/>
      <c r="K2" s="486"/>
      <c r="L2" s="486"/>
      <c r="M2" s="486"/>
      <c r="N2" s="486"/>
      <c r="O2" s="486"/>
    </row>
    <row r="3" spans="1:15" s="7" customFormat="1" ht="18" customHeight="1">
      <c r="A3" s="392" t="s">
        <v>187</v>
      </c>
      <c r="B3" s="392"/>
      <c r="C3" s="392"/>
      <c r="D3" s="392"/>
      <c r="E3" s="392"/>
      <c r="F3" s="392"/>
      <c r="G3" s="392"/>
      <c r="H3" s="487" t="s">
        <v>231</v>
      </c>
      <c r="I3" s="487"/>
      <c r="J3" s="487"/>
      <c r="K3" s="487"/>
      <c r="L3" s="487"/>
      <c r="M3" s="487"/>
      <c r="N3" s="487"/>
      <c r="O3" s="487"/>
    </row>
    <row r="4" spans="1:15" s="27" customFormat="1" ht="12.75" customHeight="1" thickBot="1">
      <c r="A4" s="47"/>
      <c r="B4" s="47"/>
      <c r="C4" s="30"/>
      <c r="D4" s="30"/>
      <c r="E4" s="30"/>
      <c r="F4" s="30"/>
      <c r="G4" s="89" t="s">
        <v>188</v>
      </c>
      <c r="I4" s="30"/>
      <c r="J4" s="30"/>
      <c r="K4" s="30"/>
      <c r="M4" s="48"/>
      <c r="N4" s="48"/>
      <c r="O4" s="35" t="s">
        <v>189</v>
      </c>
    </row>
    <row r="5" spans="1:15" s="271" customFormat="1" ht="24" customHeight="1">
      <c r="A5" s="480" t="s">
        <v>190</v>
      </c>
      <c r="B5" s="481"/>
      <c r="C5" s="290" t="s">
        <v>191</v>
      </c>
      <c r="D5" s="259" t="s">
        <v>192</v>
      </c>
      <c r="E5" s="259" t="s">
        <v>193</v>
      </c>
      <c r="F5" s="259" t="s">
        <v>194</v>
      </c>
      <c r="G5" s="259" t="s">
        <v>195</v>
      </c>
      <c r="H5" s="261" t="s">
        <v>196</v>
      </c>
      <c r="I5" s="259" t="s">
        <v>197</v>
      </c>
      <c r="J5" s="259" t="s">
        <v>198</v>
      </c>
      <c r="K5" s="259" t="s">
        <v>199</v>
      </c>
      <c r="L5" s="259" t="s">
        <v>200</v>
      </c>
      <c r="M5" s="259" t="s">
        <v>201</v>
      </c>
      <c r="N5" s="259" t="s">
        <v>202</v>
      </c>
      <c r="O5" s="286" t="s">
        <v>203</v>
      </c>
    </row>
    <row r="6" spans="1:15" s="23" customFormat="1" ht="34.5" customHeight="1" thickBot="1">
      <c r="A6" s="476" t="s">
        <v>204</v>
      </c>
      <c r="B6" s="477"/>
      <c r="C6" s="289" t="s">
        <v>205</v>
      </c>
      <c r="D6" s="263" t="s">
        <v>112</v>
      </c>
      <c r="E6" s="263" t="s">
        <v>113</v>
      </c>
      <c r="F6" s="263" t="s">
        <v>206</v>
      </c>
      <c r="G6" s="263" t="s">
        <v>207</v>
      </c>
      <c r="H6" s="262" t="s">
        <v>36</v>
      </c>
      <c r="I6" s="263" t="s">
        <v>208</v>
      </c>
      <c r="J6" s="263" t="s">
        <v>209</v>
      </c>
      <c r="K6" s="263" t="s">
        <v>210</v>
      </c>
      <c r="L6" s="263" t="s">
        <v>211</v>
      </c>
      <c r="M6" s="263" t="s">
        <v>212</v>
      </c>
      <c r="N6" s="263" t="s">
        <v>213</v>
      </c>
      <c r="O6" s="264" t="s">
        <v>214</v>
      </c>
    </row>
    <row r="7" spans="1:15" s="82" customFormat="1" ht="12.75" customHeight="1">
      <c r="A7" s="251" t="s">
        <v>215</v>
      </c>
      <c r="B7" s="252" t="s">
        <v>216</v>
      </c>
      <c r="C7" s="30">
        <v>1860960</v>
      </c>
      <c r="D7" s="30" t="s">
        <v>217</v>
      </c>
      <c r="E7" s="30">
        <v>165732</v>
      </c>
      <c r="F7" s="30" t="s">
        <v>217</v>
      </c>
      <c r="G7" s="30">
        <v>2648155</v>
      </c>
      <c r="H7" s="292">
        <v>318252</v>
      </c>
      <c r="I7" s="30" t="s">
        <v>217</v>
      </c>
      <c r="J7" s="277">
        <v>35999</v>
      </c>
      <c r="K7" s="30" t="s">
        <v>217</v>
      </c>
      <c r="L7" s="30" t="s">
        <v>217</v>
      </c>
      <c r="M7" s="30" t="s">
        <v>217</v>
      </c>
      <c r="N7" s="277">
        <v>26953</v>
      </c>
      <c r="O7" s="292">
        <v>303181</v>
      </c>
    </row>
    <row r="8" spans="1:15" s="82" customFormat="1" ht="21" customHeight="1">
      <c r="A8" s="251">
        <v>2003</v>
      </c>
      <c r="B8" s="252" t="s">
        <v>298</v>
      </c>
      <c r="C8" s="30">
        <v>1880327</v>
      </c>
      <c r="D8" s="30" t="s">
        <v>303</v>
      </c>
      <c r="E8" s="30">
        <v>206251</v>
      </c>
      <c r="F8" s="30" t="s">
        <v>303</v>
      </c>
      <c r="G8" s="30">
        <v>2927899</v>
      </c>
      <c r="H8" s="292">
        <v>318252</v>
      </c>
      <c r="I8" s="30" t="s">
        <v>303</v>
      </c>
      <c r="J8" s="277">
        <v>36047</v>
      </c>
      <c r="K8" s="30" t="s">
        <v>303</v>
      </c>
      <c r="L8" s="30" t="s">
        <v>303</v>
      </c>
      <c r="M8" s="30" t="s">
        <v>303</v>
      </c>
      <c r="N8" s="277">
        <v>10321</v>
      </c>
      <c r="O8" s="292">
        <v>297294</v>
      </c>
    </row>
    <row r="9" spans="1:15" s="82" customFormat="1" ht="12.75" customHeight="1">
      <c r="A9" s="251" t="s">
        <v>299</v>
      </c>
      <c r="B9" s="252" t="s">
        <v>300</v>
      </c>
      <c r="C9" s="30">
        <v>1544409</v>
      </c>
      <c r="D9" s="30" t="s">
        <v>303</v>
      </c>
      <c r="E9" s="30">
        <v>145249</v>
      </c>
      <c r="F9" s="30" t="s">
        <v>303</v>
      </c>
      <c r="G9" s="30">
        <v>2644983</v>
      </c>
      <c r="H9" s="292">
        <v>315243</v>
      </c>
      <c r="I9" s="30" t="s">
        <v>303</v>
      </c>
      <c r="J9" s="277">
        <v>30886</v>
      </c>
      <c r="K9" s="30" t="s">
        <v>303</v>
      </c>
      <c r="L9" s="30" t="s">
        <v>303</v>
      </c>
      <c r="M9" s="30" t="s">
        <v>303</v>
      </c>
      <c r="N9" s="277">
        <v>30100</v>
      </c>
      <c r="O9" s="292">
        <v>298084</v>
      </c>
    </row>
    <row r="10" spans="1:15" s="82" customFormat="1" ht="21" customHeight="1">
      <c r="A10" s="251">
        <v>2004</v>
      </c>
      <c r="B10" s="252" t="s">
        <v>298</v>
      </c>
      <c r="C10" s="30">
        <v>1819668</v>
      </c>
      <c r="D10" s="30" t="s">
        <v>303</v>
      </c>
      <c r="E10" s="30">
        <v>203568</v>
      </c>
      <c r="F10" s="30" t="s">
        <v>303</v>
      </c>
      <c r="G10" s="30">
        <v>2862930</v>
      </c>
      <c r="H10" s="292">
        <v>317484</v>
      </c>
      <c r="I10" s="30" t="s">
        <v>303</v>
      </c>
      <c r="J10" s="277">
        <v>21311</v>
      </c>
      <c r="K10" s="30" t="s">
        <v>303</v>
      </c>
      <c r="L10" s="30" t="s">
        <v>303</v>
      </c>
      <c r="M10" s="30" t="s">
        <v>303</v>
      </c>
      <c r="N10" s="277">
        <v>23392</v>
      </c>
      <c r="O10" s="292">
        <v>239211</v>
      </c>
    </row>
    <row r="11" spans="1:15" s="82" customFormat="1" ht="12.75" customHeight="1">
      <c r="A11" s="251" t="s">
        <v>301</v>
      </c>
      <c r="B11" s="252" t="s">
        <v>300</v>
      </c>
      <c r="C11" s="30">
        <v>2467946</v>
      </c>
      <c r="D11" s="30" t="s">
        <v>303</v>
      </c>
      <c r="E11" s="30">
        <v>158876</v>
      </c>
      <c r="F11" s="30" t="s">
        <v>303</v>
      </c>
      <c r="G11" s="30">
        <v>2384933</v>
      </c>
      <c r="H11" s="292">
        <v>349772</v>
      </c>
      <c r="I11" s="30" t="s">
        <v>303</v>
      </c>
      <c r="J11" s="277">
        <v>23482</v>
      </c>
      <c r="K11" s="30" t="s">
        <v>303</v>
      </c>
      <c r="L11" s="30" t="s">
        <v>303</v>
      </c>
      <c r="M11" s="30" t="s">
        <v>303</v>
      </c>
      <c r="N11" s="277">
        <v>33640</v>
      </c>
      <c r="O11" s="292">
        <v>324033</v>
      </c>
    </row>
    <row r="12" spans="1:15" s="82" customFormat="1" ht="21" customHeight="1">
      <c r="A12" s="251">
        <v>2005</v>
      </c>
      <c r="B12" s="252" t="s">
        <v>298</v>
      </c>
      <c r="C12" s="30">
        <v>2545430</v>
      </c>
      <c r="D12" s="30" t="s">
        <v>303</v>
      </c>
      <c r="E12" s="30">
        <v>250739</v>
      </c>
      <c r="F12" s="30" t="s">
        <v>303</v>
      </c>
      <c r="G12" s="30">
        <v>2666170</v>
      </c>
      <c r="H12" s="292">
        <v>353431</v>
      </c>
      <c r="I12" s="30" t="s">
        <v>303</v>
      </c>
      <c r="J12" s="277">
        <v>19010</v>
      </c>
      <c r="K12" s="30" t="s">
        <v>303</v>
      </c>
      <c r="L12" s="30" t="s">
        <v>303</v>
      </c>
      <c r="M12" s="30" t="s">
        <v>303</v>
      </c>
      <c r="N12" s="277">
        <v>28422</v>
      </c>
      <c r="O12" s="292">
        <v>299310</v>
      </c>
    </row>
    <row r="13" spans="1:15" s="82" customFormat="1" ht="12.75" customHeight="1">
      <c r="A13" s="251" t="s">
        <v>302</v>
      </c>
      <c r="B13" s="252" t="s">
        <v>300</v>
      </c>
      <c r="C13" s="30">
        <v>2176107</v>
      </c>
      <c r="D13" s="30" t="s">
        <v>303</v>
      </c>
      <c r="E13" s="30">
        <v>149012</v>
      </c>
      <c r="F13" s="30" t="s">
        <v>303</v>
      </c>
      <c r="G13" s="30">
        <v>2237843</v>
      </c>
      <c r="H13" s="292">
        <v>380416</v>
      </c>
      <c r="I13" s="30" t="s">
        <v>303</v>
      </c>
      <c r="J13" s="277">
        <v>19773</v>
      </c>
      <c r="K13" s="30" t="s">
        <v>303</v>
      </c>
      <c r="L13" s="30" t="s">
        <v>303</v>
      </c>
      <c r="M13" s="30" t="s">
        <v>303</v>
      </c>
      <c r="N13" s="277">
        <v>28740</v>
      </c>
      <c r="O13" s="292">
        <v>288326</v>
      </c>
    </row>
    <row r="14" spans="1:15" s="82" customFormat="1" ht="21" customHeight="1">
      <c r="A14" s="251">
        <v>2006</v>
      </c>
      <c r="B14" s="252" t="s">
        <v>298</v>
      </c>
      <c r="C14" s="293">
        <v>2248230</v>
      </c>
      <c r="D14" s="30" t="s">
        <v>303</v>
      </c>
      <c r="E14" s="30">
        <v>187684</v>
      </c>
      <c r="F14" s="30" t="s">
        <v>303</v>
      </c>
      <c r="G14" s="30">
        <v>2402137</v>
      </c>
      <c r="H14" s="292">
        <v>380466</v>
      </c>
      <c r="I14" s="30" t="s">
        <v>303</v>
      </c>
      <c r="J14" s="277">
        <v>19773</v>
      </c>
      <c r="K14" s="30" t="s">
        <v>303</v>
      </c>
      <c r="L14" s="30" t="s">
        <v>303</v>
      </c>
      <c r="M14" s="30" t="s">
        <v>303</v>
      </c>
      <c r="N14" s="277">
        <v>25286</v>
      </c>
      <c r="O14" s="292">
        <v>285440</v>
      </c>
    </row>
    <row r="15" spans="1:15" s="82" customFormat="1" ht="12.75" customHeight="1">
      <c r="A15" s="251" t="s">
        <v>304</v>
      </c>
      <c r="B15" s="252" t="s">
        <v>300</v>
      </c>
      <c r="C15" s="30">
        <v>2243115</v>
      </c>
      <c r="D15" s="30" t="s">
        <v>303</v>
      </c>
      <c r="E15" s="30">
        <v>125713</v>
      </c>
      <c r="F15" s="30" t="s">
        <v>303</v>
      </c>
      <c r="G15" s="30">
        <v>2322748</v>
      </c>
      <c r="H15" s="292">
        <v>409219</v>
      </c>
      <c r="I15" s="30" t="s">
        <v>303</v>
      </c>
      <c r="J15" s="277">
        <v>21099</v>
      </c>
      <c r="K15" s="30" t="s">
        <v>303</v>
      </c>
      <c r="L15" s="30" t="s">
        <v>303</v>
      </c>
      <c r="M15" s="30" t="s">
        <v>303</v>
      </c>
      <c r="N15" s="277">
        <v>29200</v>
      </c>
      <c r="O15" s="292">
        <v>281114</v>
      </c>
    </row>
    <row r="16" spans="1:15" s="82" customFormat="1" ht="21" customHeight="1">
      <c r="A16" s="251">
        <v>2007</v>
      </c>
      <c r="B16" s="252" t="s">
        <v>298</v>
      </c>
      <c r="C16" s="293">
        <v>2308609</v>
      </c>
      <c r="D16" s="30" t="s">
        <v>303</v>
      </c>
      <c r="E16" s="30">
        <v>151748</v>
      </c>
      <c r="F16" s="30" t="s">
        <v>303</v>
      </c>
      <c r="G16" s="30">
        <v>2499750</v>
      </c>
      <c r="H16" s="292">
        <v>407925</v>
      </c>
      <c r="I16" s="30" t="s">
        <v>303</v>
      </c>
      <c r="J16" s="277">
        <v>19913</v>
      </c>
      <c r="K16" s="30" t="s">
        <v>303</v>
      </c>
      <c r="L16" s="30" t="s">
        <v>303</v>
      </c>
      <c r="M16" s="30" t="s">
        <v>303</v>
      </c>
      <c r="N16" s="277">
        <v>25447</v>
      </c>
      <c r="O16" s="292">
        <v>283114</v>
      </c>
    </row>
    <row r="17" spans="1:15" s="82" customFormat="1" ht="12.75" customHeight="1">
      <c r="A17" s="251" t="s">
        <v>305</v>
      </c>
      <c r="B17" s="252" t="s">
        <v>300</v>
      </c>
      <c r="C17" s="30">
        <f>2220526+53507</f>
        <v>2274033</v>
      </c>
      <c r="D17" s="30" t="s">
        <v>303</v>
      </c>
      <c r="E17" s="30">
        <f>79416+41234</f>
        <v>120650</v>
      </c>
      <c r="F17" s="30" t="s">
        <v>303</v>
      </c>
      <c r="G17" s="30">
        <f>2010398+391611</f>
        <v>2402009</v>
      </c>
      <c r="H17" s="292">
        <v>424591</v>
      </c>
      <c r="I17" s="30" t="s">
        <v>303</v>
      </c>
      <c r="J17" s="277">
        <v>18815</v>
      </c>
      <c r="K17" s="30" t="s">
        <v>303</v>
      </c>
      <c r="L17" s="30" t="s">
        <v>303</v>
      </c>
      <c r="M17" s="30" t="s">
        <v>303</v>
      </c>
      <c r="N17" s="277">
        <v>34901</v>
      </c>
      <c r="O17" s="292">
        <f>125044+151221</f>
        <v>276265</v>
      </c>
    </row>
    <row r="18" spans="1:15" s="82" customFormat="1" ht="21" customHeight="1">
      <c r="A18" s="251">
        <v>2008</v>
      </c>
      <c r="B18" s="252" t="s">
        <v>298</v>
      </c>
      <c r="C18" s="293">
        <v>2342862</v>
      </c>
      <c r="D18" s="30" t="s">
        <v>303</v>
      </c>
      <c r="E18" s="30">
        <v>236347</v>
      </c>
      <c r="F18" s="30" t="s">
        <v>303</v>
      </c>
      <c r="G18" s="30">
        <v>2602971</v>
      </c>
      <c r="H18" s="292">
        <v>417808</v>
      </c>
      <c r="I18" s="30" t="s">
        <v>303</v>
      </c>
      <c r="J18" s="277">
        <v>14795</v>
      </c>
      <c r="K18" s="30" t="s">
        <v>303</v>
      </c>
      <c r="L18" s="30" t="s">
        <v>303</v>
      </c>
      <c r="M18" s="30" t="s">
        <v>303</v>
      </c>
      <c r="N18" s="277">
        <v>33281</v>
      </c>
      <c r="O18" s="292">
        <v>277197</v>
      </c>
    </row>
    <row r="19" spans="1:15" s="82" customFormat="1" ht="12.75" customHeight="1">
      <c r="A19" s="251" t="s">
        <v>306</v>
      </c>
      <c r="B19" s="252" t="s">
        <v>300</v>
      </c>
      <c r="C19" s="30">
        <v>2325272</v>
      </c>
      <c r="D19" s="30" t="s">
        <v>303</v>
      </c>
      <c r="E19" s="30">
        <v>133251</v>
      </c>
      <c r="F19" s="30" t="s">
        <v>303</v>
      </c>
      <c r="G19" s="30">
        <v>2435128</v>
      </c>
      <c r="H19" s="292">
        <v>412073</v>
      </c>
      <c r="I19" s="30" t="s">
        <v>303</v>
      </c>
      <c r="J19" s="277">
        <v>15900</v>
      </c>
      <c r="K19" s="30" t="s">
        <v>303</v>
      </c>
      <c r="L19" s="30" t="s">
        <v>303</v>
      </c>
      <c r="M19" s="30" t="s">
        <v>303</v>
      </c>
      <c r="N19" s="277">
        <v>33110</v>
      </c>
      <c r="O19" s="292">
        <v>286262</v>
      </c>
    </row>
    <row r="20" spans="1:15" s="82" customFormat="1" ht="21" customHeight="1">
      <c r="A20" s="251">
        <v>2009</v>
      </c>
      <c r="B20" s="252" t="s">
        <v>298</v>
      </c>
      <c r="C20" s="30">
        <v>2440229</v>
      </c>
      <c r="D20" s="30" t="s">
        <v>303</v>
      </c>
      <c r="E20" s="30">
        <v>189602</v>
      </c>
      <c r="F20" s="30" t="s">
        <v>303</v>
      </c>
      <c r="G20" s="30">
        <v>2630727</v>
      </c>
      <c r="H20" s="292">
        <v>407185</v>
      </c>
      <c r="I20" s="30" t="s">
        <v>303</v>
      </c>
      <c r="J20" s="277">
        <v>13000</v>
      </c>
      <c r="K20" s="30" t="s">
        <v>303</v>
      </c>
      <c r="L20" s="30" t="s">
        <v>303</v>
      </c>
      <c r="M20" s="30" t="s">
        <v>303</v>
      </c>
      <c r="N20" s="277">
        <v>35310</v>
      </c>
      <c r="O20" s="292">
        <v>288442</v>
      </c>
    </row>
    <row r="21" spans="1:15" s="82" customFormat="1" ht="12.75" customHeight="1">
      <c r="A21" s="251" t="s">
        <v>307</v>
      </c>
      <c r="B21" s="252" t="s">
        <v>300</v>
      </c>
      <c r="C21" s="278">
        <v>2599683</v>
      </c>
      <c r="D21" s="30" t="s">
        <v>303</v>
      </c>
      <c r="E21" s="30">
        <v>132034</v>
      </c>
      <c r="F21" s="30" t="s">
        <v>303</v>
      </c>
      <c r="G21" s="30">
        <v>2569160</v>
      </c>
      <c r="H21" s="292">
        <v>420847</v>
      </c>
      <c r="I21" s="30" t="s">
        <v>303</v>
      </c>
      <c r="J21" s="277">
        <v>11200</v>
      </c>
      <c r="K21" s="30" t="s">
        <v>303</v>
      </c>
      <c r="L21" s="30" t="s">
        <v>303</v>
      </c>
      <c r="M21" s="30" t="s">
        <v>303</v>
      </c>
      <c r="N21" s="277">
        <v>38110</v>
      </c>
      <c r="O21" s="292">
        <v>284654</v>
      </c>
    </row>
    <row r="22" spans="1:15" s="82" customFormat="1" ht="21" customHeight="1">
      <c r="A22" s="251">
        <v>2010</v>
      </c>
      <c r="B22" s="252" t="s">
        <v>298</v>
      </c>
      <c r="C22" s="278">
        <v>2598319</v>
      </c>
      <c r="D22" s="30" t="s">
        <v>303</v>
      </c>
      <c r="E22" s="30">
        <v>183279</v>
      </c>
      <c r="F22" s="30" t="s">
        <v>303</v>
      </c>
      <c r="G22" s="30">
        <v>2711017</v>
      </c>
      <c r="H22" s="292">
        <v>425376</v>
      </c>
      <c r="I22" s="30" t="s">
        <v>303</v>
      </c>
      <c r="J22" s="277">
        <v>10220</v>
      </c>
      <c r="K22" s="30" t="s">
        <v>303</v>
      </c>
      <c r="L22" s="30" t="s">
        <v>303</v>
      </c>
      <c r="M22" s="30" t="s">
        <v>303</v>
      </c>
      <c r="N22" s="277">
        <v>28088</v>
      </c>
      <c r="O22" s="292">
        <v>284905</v>
      </c>
    </row>
    <row r="23" spans="1:15" s="82" customFormat="1" ht="12.75" customHeight="1">
      <c r="A23" s="251" t="s">
        <v>218</v>
      </c>
      <c r="B23" s="252" t="s">
        <v>675</v>
      </c>
      <c r="C23" s="278">
        <v>2845532</v>
      </c>
      <c r="D23" s="30" t="s">
        <v>303</v>
      </c>
      <c r="E23" s="30">
        <v>185523</v>
      </c>
      <c r="F23" s="30" t="s">
        <v>303</v>
      </c>
      <c r="G23" s="30">
        <v>2593456</v>
      </c>
      <c r="H23" s="292">
        <v>462746</v>
      </c>
      <c r="I23" s="30" t="s">
        <v>303</v>
      </c>
      <c r="J23" s="277">
        <v>10760</v>
      </c>
      <c r="K23" s="30" t="s">
        <v>303</v>
      </c>
      <c r="L23" s="30" t="s">
        <v>303</v>
      </c>
      <c r="M23" s="30" t="s">
        <v>303</v>
      </c>
      <c r="N23" s="277">
        <v>35703</v>
      </c>
      <c r="O23" s="292">
        <v>299315</v>
      </c>
    </row>
    <row r="24" spans="1:15" s="82" customFormat="1" ht="21" customHeight="1">
      <c r="A24" s="251">
        <v>2011</v>
      </c>
      <c r="B24" s="252" t="s">
        <v>676</v>
      </c>
      <c r="C24" s="278">
        <v>2907772</v>
      </c>
      <c r="D24" s="30" t="s">
        <v>303</v>
      </c>
      <c r="E24" s="30">
        <v>221038</v>
      </c>
      <c r="F24" s="30" t="s">
        <v>303</v>
      </c>
      <c r="G24" s="30">
        <v>2769354</v>
      </c>
      <c r="H24" s="292">
        <v>469450</v>
      </c>
      <c r="I24" s="30" t="s">
        <v>303</v>
      </c>
      <c r="J24" s="277">
        <v>10530</v>
      </c>
      <c r="K24" s="30" t="s">
        <v>303</v>
      </c>
      <c r="L24" s="30" t="s">
        <v>303</v>
      </c>
      <c r="M24" s="30" t="s">
        <v>303</v>
      </c>
      <c r="N24" s="277">
        <v>35703</v>
      </c>
      <c r="O24" s="292">
        <v>299315</v>
      </c>
    </row>
    <row r="25" spans="1:15" s="82" customFormat="1" ht="12.75" customHeight="1">
      <c r="A25" s="251" t="s">
        <v>308</v>
      </c>
      <c r="B25" s="252" t="s">
        <v>675</v>
      </c>
      <c r="C25" s="278">
        <v>3086243</v>
      </c>
      <c r="D25" s="30" t="s">
        <v>913</v>
      </c>
      <c r="E25" s="30">
        <v>186162</v>
      </c>
      <c r="F25" s="30" t="s">
        <v>913</v>
      </c>
      <c r="G25" s="30">
        <v>2570341</v>
      </c>
      <c r="H25" s="292">
        <v>448051</v>
      </c>
      <c r="I25" s="30" t="s">
        <v>913</v>
      </c>
      <c r="J25" s="277">
        <v>10000</v>
      </c>
      <c r="K25" s="30" t="s">
        <v>913</v>
      </c>
      <c r="L25" s="30" t="s">
        <v>913</v>
      </c>
      <c r="M25" s="30" t="s">
        <v>913</v>
      </c>
      <c r="N25" s="277">
        <v>35513</v>
      </c>
      <c r="O25" s="292">
        <v>294945</v>
      </c>
    </row>
    <row r="26" spans="1:15" s="82" customFormat="1" ht="21" customHeight="1">
      <c r="A26" s="251">
        <v>2012</v>
      </c>
      <c r="B26" s="252" t="s">
        <v>676</v>
      </c>
      <c r="C26" s="278">
        <v>3214409</v>
      </c>
      <c r="D26" s="30" t="s">
        <v>913</v>
      </c>
      <c r="E26" s="30">
        <v>213717</v>
      </c>
      <c r="F26" s="30" t="s">
        <v>913</v>
      </c>
      <c r="G26" s="30">
        <v>2676413</v>
      </c>
      <c r="H26" s="292">
        <v>448366</v>
      </c>
      <c r="I26" s="30" t="s">
        <v>913</v>
      </c>
      <c r="J26" s="277">
        <v>8386</v>
      </c>
      <c r="K26" s="30" t="s">
        <v>913</v>
      </c>
      <c r="L26" s="30" t="s">
        <v>913</v>
      </c>
      <c r="M26" s="30" t="s">
        <v>913</v>
      </c>
      <c r="N26" s="277">
        <v>25436</v>
      </c>
      <c r="O26" s="292">
        <v>294945</v>
      </c>
    </row>
    <row r="27" spans="1:15" s="8" customFormat="1" ht="12.75" customHeight="1">
      <c r="A27" s="251" t="s">
        <v>309</v>
      </c>
      <c r="B27" s="252" t="s">
        <v>300</v>
      </c>
      <c r="C27" s="294">
        <f>SUM(C28:C40)</f>
        <v>1141932</v>
      </c>
      <c r="D27" s="30" t="s">
        <v>303</v>
      </c>
      <c r="E27" s="295">
        <f>SUM(E28:E40)</f>
        <v>263342</v>
      </c>
      <c r="F27" s="30" t="s">
        <v>303</v>
      </c>
      <c r="G27" s="295">
        <f>SUM(G28:G40)</f>
        <v>2684337</v>
      </c>
      <c r="H27" s="295">
        <f>SUM(H28:H40)</f>
        <v>487361</v>
      </c>
      <c r="I27" s="30" t="s">
        <v>303</v>
      </c>
      <c r="J27" s="295">
        <f>SUM(J28:J40)</f>
        <v>5200</v>
      </c>
      <c r="K27" s="30" t="s">
        <v>303</v>
      </c>
      <c r="L27" s="30" t="s">
        <v>303</v>
      </c>
      <c r="M27" s="30" t="s">
        <v>303</v>
      </c>
      <c r="N27" s="295">
        <f>SUM(N28:N40)</f>
        <v>50810</v>
      </c>
      <c r="O27" s="295">
        <f>SUM(O28:O40)</f>
        <v>291224</v>
      </c>
    </row>
    <row r="28" spans="1:15" s="8" customFormat="1" ht="12.75" customHeight="1">
      <c r="A28" s="470" t="s">
        <v>219</v>
      </c>
      <c r="B28" s="471"/>
      <c r="C28" s="294">
        <v>212461</v>
      </c>
      <c r="D28" s="30" t="s">
        <v>303</v>
      </c>
      <c r="E28" s="295">
        <v>90731</v>
      </c>
      <c r="F28" s="30" t="s">
        <v>303</v>
      </c>
      <c r="G28" s="295">
        <v>521092</v>
      </c>
      <c r="H28" s="295">
        <v>54623</v>
      </c>
      <c r="I28" s="30" t="s">
        <v>303</v>
      </c>
      <c r="J28" s="30" t="s">
        <v>303</v>
      </c>
      <c r="K28" s="30" t="s">
        <v>303</v>
      </c>
      <c r="L28" s="30" t="s">
        <v>303</v>
      </c>
      <c r="M28" s="30" t="s">
        <v>303</v>
      </c>
      <c r="N28" s="295">
        <v>20000</v>
      </c>
      <c r="O28" s="295">
        <v>55066</v>
      </c>
    </row>
    <row r="29" spans="1:15" s="8" customFormat="1" ht="12.75" customHeight="1">
      <c r="A29" s="470" t="s">
        <v>220</v>
      </c>
      <c r="B29" s="471"/>
      <c r="C29" s="294">
        <v>194222</v>
      </c>
      <c r="D29" s="30" t="s">
        <v>303</v>
      </c>
      <c r="E29" s="295">
        <v>37062</v>
      </c>
      <c r="F29" s="30" t="s">
        <v>303</v>
      </c>
      <c r="G29" s="295">
        <v>490032</v>
      </c>
      <c r="H29" s="295">
        <v>80299</v>
      </c>
      <c r="I29" s="30" t="s">
        <v>303</v>
      </c>
      <c r="J29" s="30" t="s">
        <v>303</v>
      </c>
      <c r="K29" s="30" t="s">
        <v>303</v>
      </c>
      <c r="L29" s="30" t="s">
        <v>303</v>
      </c>
      <c r="M29" s="30" t="s">
        <v>303</v>
      </c>
      <c r="N29" s="295">
        <v>3000</v>
      </c>
      <c r="O29" s="295">
        <v>43860</v>
      </c>
    </row>
    <row r="30" spans="1:15" s="8" customFormat="1" ht="12.75" customHeight="1">
      <c r="A30" s="470" t="s">
        <v>221</v>
      </c>
      <c r="B30" s="471"/>
      <c r="C30" s="294">
        <v>66303</v>
      </c>
      <c r="D30" s="30" t="s">
        <v>303</v>
      </c>
      <c r="E30" s="295">
        <v>12529</v>
      </c>
      <c r="F30" s="30" t="s">
        <v>303</v>
      </c>
      <c r="G30" s="295">
        <v>319355</v>
      </c>
      <c r="H30" s="295">
        <v>59797</v>
      </c>
      <c r="I30" s="30" t="s">
        <v>303</v>
      </c>
      <c r="J30" s="295">
        <v>2800</v>
      </c>
      <c r="K30" s="30" t="s">
        <v>303</v>
      </c>
      <c r="L30" s="30" t="s">
        <v>303</v>
      </c>
      <c r="M30" s="30" t="s">
        <v>303</v>
      </c>
      <c r="N30" s="295">
        <v>2000</v>
      </c>
      <c r="O30" s="295">
        <v>23887</v>
      </c>
    </row>
    <row r="31" spans="1:15" s="8" customFormat="1" ht="12.75" customHeight="1">
      <c r="A31" s="470" t="s">
        <v>222</v>
      </c>
      <c r="B31" s="471"/>
      <c r="C31" s="294">
        <v>38911</v>
      </c>
      <c r="D31" s="30" t="s">
        <v>303</v>
      </c>
      <c r="E31" s="295">
        <v>18546</v>
      </c>
      <c r="F31" s="30" t="s">
        <v>303</v>
      </c>
      <c r="G31" s="295">
        <v>226588</v>
      </c>
      <c r="H31" s="295">
        <v>35062</v>
      </c>
      <c r="I31" s="30" t="s">
        <v>303</v>
      </c>
      <c r="J31" s="295">
        <v>2400</v>
      </c>
      <c r="K31" s="30" t="s">
        <v>303</v>
      </c>
      <c r="L31" s="30" t="s">
        <v>303</v>
      </c>
      <c r="M31" s="30" t="s">
        <v>303</v>
      </c>
      <c r="N31" s="295">
        <v>300</v>
      </c>
      <c r="O31" s="295">
        <v>23907</v>
      </c>
    </row>
    <row r="32" spans="1:15" s="8" customFormat="1" ht="12.75" customHeight="1">
      <c r="A32" s="470" t="s">
        <v>654</v>
      </c>
      <c r="B32" s="471"/>
      <c r="C32" s="294">
        <v>62333</v>
      </c>
      <c r="D32" s="30" t="s">
        <v>303</v>
      </c>
      <c r="E32" s="295">
        <v>7286</v>
      </c>
      <c r="F32" s="30" t="s">
        <v>303</v>
      </c>
      <c r="G32" s="295">
        <v>171797</v>
      </c>
      <c r="H32" s="295">
        <v>36162</v>
      </c>
      <c r="I32" s="30" t="s">
        <v>303</v>
      </c>
      <c r="J32" s="30" t="s">
        <v>303</v>
      </c>
      <c r="K32" s="30" t="s">
        <v>303</v>
      </c>
      <c r="L32" s="30" t="s">
        <v>303</v>
      </c>
      <c r="M32" s="30" t="s">
        <v>303</v>
      </c>
      <c r="N32" s="295">
        <v>300</v>
      </c>
      <c r="O32" s="295">
        <v>19520</v>
      </c>
    </row>
    <row r="33" spans="1:15" s="8" customFormat="1" ht="12.75" customHeight="1">
      <c r="A33" s="470" t="s">
        <v>223</v>
      </c>
      <c r="B33" s="471"/>
      <c r="C33" s="294">
        <v>33995</v>
      </c>
      <c r="D33" s="30" t="s">
        <v>303</v>
      </c>
      <c r="E33" s="295">
        <v>8252</v>
      </c>
      <c r="F33" s="30" t="s">
        <v>303</v>
      </c>
      <c r="G33" s="295">
        <v>94276</v>
      </c>
      <c r="H33" s="295">
        <v>27187</v>
      </c>
      <c r="I33" s="30" t="s">
        <v>303</v>
      </c>
      <c r="J33" s="30" t="s">
        <v>303</v>
      </c>
      <c r="K33" s="30" t="s">
        <v>303</v>
      </c>
      <c r="L33" s="30" t="s">
        <v>303</v>
      </c>
      <c r="M33" s="30" t="s">
        <v>303</v>
      </c>
      <c r="N33" s="295">
        <v>10</v>
      </c>
      <c r="O33" s="295">
        <v>12530</v>
      </c>
    </row>
    <row r="34" spans="1:15" s="8" customFormat="1" ht="12.75" customHeight="1">
      <c r="A34" s="470" t="s">
        <v>224</v>
      </c>
      <c r="B34" s="471"/>
      <c r="C34" s="294">
        <v>105207</v>
      </c>
      <c r="D34" s="30" t="s">
        <v>303</v>
      </c>
      <c r="E34" s="295">
        <v>25023</v>
      </c>
      <c r="F34" s="30" t="s">
        <v>303</v>
      </c>
      <c r="G34" s="295">
        <v>209759</v>
      </c>
      <c r="H34" s="295">
        <v>24691</v>
      </c>
      <c r="I34" s="30" t="s">
        <v>303</v>
      </c>
      <c r="J34" s="30" t="s">
        <v>303</v>
      </c>
      <c r="K34" s="30" t="s">
        <v>303</v>
      </c>
      <c r="L34" s="30" t="s">
        <v>303</v>
      </c>
      <c r="M34" s="30" t="s">
        <v>303</v>
      </c>
      <c r="N34" s="295">
        <v>2000</v>
      </c>
      <c r="O34" s="295">
        <v>22742</v>
      </c>
    </row>
    <row r="35" spans="1:15" s="8" customFormat="1" ht="12.75" customHeight="1">
      <c r="A35" s="470" t="s">
        <v>225</v>
      </c>
      <c r="B35" s="471"/>
      <c r="C35" s="294">
        <v>71042</v>
      </c>
      <c r="D35" s="30" t="s">
        <v>303</v>
      </c>
      <c r="E35" s="295">
        <v>9350</v>
      </c>
      <c r="F35" s="30" t="s">
        <v>303</v>
      </c>
      <c r="G35" s="295">
        <v>88586</v>
      </c>
      <c r="H35" s="295">
        <v>39400</v>
      </c>
      <c r="I35" s="30" t="s">
        <v>303</v>
      </c>
      <c r="J35" s="30" t="s">
        <v>303</v>
      </c>
      <c r="K35" s="30" t="s">
        <v>303</v>
      </c>
      <c r="L35" s="30" t="s">
        <v>303</v>
      </c>
      <c r="M35" s="30" t="s">
        <v>303</v>
      </c>
      <c r="N35" s="295">
        <v>500</v>
      </c>
      <c r="O35" s="295">
        <v>14310</v>
      </c>
    </row>
    <row r="36" spans="1:15" s="8" customFormat="1" ht="12.75" customHeight="1">
      <c r="A36" s="470" t="s">
        <v>226</v>
      </c>
      <c r="B36" s="471"/>
      <c r="C36" s="294">
        <v>97099</v>
      </c>
      <c r="D36" s="30" t="s">
        <v>303</v>
      </c>
      <c r="E36" s="295">
        <v>23599</v>
      </c>
      <c r="F36" s="30" t="s">
        <v>303</v>
      </c>
      <c r="G36" s="295">
        <v>217082</v>
      </c>
      <c r="H36" s="295">
        <v>32453</v>
      </c>
      <c r="I36" s="30" t="s">
        <v>303</v>
      </c>
      <c r="J36" s="30" t="s">
        <v>303</v>
      </c>
      <c r="K36" s="30" t="s">
        <v>303</v>
      </c>
      <c r="L36" s="30" t="s">
        <v>303</v>
      </c>
      <c r="M36" s="30" t="s">
        <v>303</v>
      </c>
      <c r="N36" s="295">
        <v>500</v>
      </c>
      <c r="O36" s="295">
        <v>19093</v>
      </c>
    </row>
    <row r="37" spans="1:15" s="8" customFormat="1" ht="12.75" customHeight="1">
      <c r="A37" s="470" t="s">
        <v>227</v>
      </c>
      <c r="B37" s="471"/>
      <c r="C37" s="294">
        <v>2185</v>
      </c>
      <c r="D37" s="30" t="s">
        <v>303</v>
      </c>
      <c r="E37" s="295">
        <v>8225</v>
      </c>
      <c r="F37" s="30" t="s">
        <v>303</v>
      </c>
      <c r="G37" s="295">
        <v>140245</v>
      </c>
      <c r="H37" s="295">
        <v>29300</v>
      </c>
      <c r="I37" s="30" t="s">
        <v>303</v>
      </c>
      <c r="J37" s="30" t="s">
        <v>303</v>
      </c>
      <c r="K37" s="30" t="s">
        <v>303</v>
      </c>
      <c r="L37" s="30" t="s">
        <v>303</v>
      </c>
      <c r="M37" s="30" t="s">
        <v>303</v>
      </c>
      <c r="N37" s="295">
        <v>2000</v>
      </c>
      <c r="O37" s="295">
        <v>13671</v>
      </c>
    </row>
    <row r="38" spans="1:15" s="8" customFormat="1" ht="12.75" customHeight="1">
      <c r="A38" s="470" t="s">
        <v>228</v>
      </c>
      <c r="B38" s="471"/>
      <c r="C38" s="294">
        <v>25425</v>
      </c>
      <c r="D38" s="30" t="s">
        <v>303</v>
      </c>
      <c r="E38" s="295">
        <v>7234</v>
      </c>
      <c r="F38" s="30" t="s">
        <v>303</v>
      </c>
      <c r="G38" s="295">
        <v>59967</v>
      </c>
      <c r="H38" s="295">
        <v>15754</v>
      </c>
      <c r="I38" s="30" t="s">
        <v>303</v>
      </c>
      <c r="J38" s="30" t="s">
        <v>303</v>
      </c>
      <c r="K38" s="30" t="s">
        <v>303</v>
      </c>
      <c r="L38" s="30" t="s">
        <v>303</v>
      </c>
      <c r="M38" s="30" t="s">
        <v>303</v>
      </c>
      <c r="N38" s="295">
        <v>300</v>
      </c>
      <c r="O38" s="295">
        <v>19838</v>
      </c>
    </row>
    <row r="39" spans="1:15" s="8" customFormat="1" ht="12.75" customHeight="1">
      <c r="A39" s="470" t="s">
        <v>229</v>
      </c>
      <c r="B39" s="471"/>
      <c r="C39" s="294">
        <v>155825</v>
      </c>
      <c r="D39" s="30" t="s">
        <v>303</v>
      </c>
      <c r="E39" s="295">
        <v>13885</v>
      </c>
      <c r="F39" s="30" t="s">
        <v>303</v>
      </c>
      <c r="G39" s="295">
        <v>93652</v>
      </c>
      <c r="H39" s="295">
        <v>33433</v>
      </c>
      <c r="I39" s="30" t="s">
        <v>303</v>
      </c>
      <c r="J39" s="30" t="s">
        <v>303</v>
      </c>
      <c r="K39" s="30" t="s">
        <v>303</v>
      </c>
      <c r="L39" s="30" t="s">
        <v>303</v>
      </c>
      <c r="M39" s="30" t="s">
        <v>303</v>
      </c>
      <c r="N39" s="295">
        <v>10000</v>
      </c>
      <c r="O39" s="295">
        <v>15050</v>
      </c>
    </row>
    <row r="40" spans="1:15" s="8" customFormat="1" ht="12.75" customHeight="1" thickBot="1">
      <c r="A40" s="474" t="s">
        <v>230</v>
      </c>
      <c r="B40" s="475"/>
      <c r="C40" s="296">
        <v>76924</v>
      </c>
      <c r="D40" s="29" t="s">
        <v>303</v>
      </c>
      <c r="E40" s="297">
        <v>1620</v>
      </c>
      <c r="F40" s="29" t="s">
        <v>303</v>
      </c>
      <c r="G40" s="297">
        <v>51906</v>
      </c>
      <c r="H40" s="297">
        <v>19200</v>
      </c>
      <c r="I40" s="29" t="s">
        <v>303</v>
      </c>
      <c r="J40" s="29" t="s">
        <v>303</v>
      </c>
      <c r="K40" s="29" t="s">
        <v>303</v>
      </c>
      <c r="L40" s="29" t="s">
        <v>303</v>
      </c>
      <c r="M40" s="29" t="s">
        <v>303</v>
      </c>
      <c r="N40" s="297">
        <v>9900</v>
      </c>
      <c r="O40" s="297">
        <v>7750</v>
      </c>
    </row>
    <row r="47" ht="12.75">
      <c r="E47" s="291"/>
    </row>
  </sheetData>
  <sheetProtection/>
  <mergeCells count="19">
    <mergeCell ref="A32:B32"/>
    <mergeCell ref="A33:B33"/>
    <mergeCell ref="A40:B40"/>
    <mergeCell ref="A34:B34"/>
    <mergeCell ref="A35:B35"/>
    <mergeCell ref="A36:B36"/>
    <mergeCell ref="A37:B37"/>
    <mergeCell ref="A38:B38"/>
    <mergeCell ref="A39:B39"/>
    <mergeCell ref="A28:B28"/>
    <mergeCell ref="A29:B29"/>
    <mergeCell ref="A30:B30"/>
    <mergeCell ref="A31:B31"/>
    <mergeCell ref="H2:O2"/>
    <mergeCell ref="H3:O3"/>
    <mergeCell ref="A6:B6"/>
    <mergeCell ref="A5:B5"/>
    <mergeCell ref="A2:G2"/>
    <mergeCell ref="A3:G3"/>
  </mergeCells>
  <printOptions horizontalCentered="1"/>
  <pageMargins left="1.141732283464567" right="1.141732283464567" top="1.5748031496062993" bottom="1.4960629921259843" header="0.5118110236220472" footer="0.9055118110236221"/>
  <pageSetup firstPageNumber="224"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1.xml><?xml version="1.0" encoding="utf-8"?>
<worksheet xmlns="http://schemas.openxmlformats.org/spreadsheetml/2006/main" xmlns:r="http://schemas.openxmlformats.org/officeDocument/2006/relationships">
  <sheetPr>
    <tabColor theme="5" tint="0.5999900102615356"/>
  </sheetPr>
  <dimension ref="A1:O30"/>
  <sheetViews>
    <sheetView showGridLines="0" zoomScale="120" zoomScaleNormal="120" zoomScalePageLayoutView="0" workbookViewId="0" topLeftCell="A1">
      <selection activeCell="A1" sqref="A1"/>
    </sheetView>
  </sheetViews>
  <sheetFormatPr defaultColWidth="9.00390625" defaultRowHeight="16.5"/>
  <cols>
    <col min="1" max="1" width="19.625" style="46" customWidth="1"/>
    <col min="2" max="2" width="9.125" style="46" customWidth="1"/>
    <col min="3" max="4" width="9.625" style="46" customWidth="1"/>
    <col min="5" max="5" width="8.625" style="46" customWidth="1"/>
    <col min="6" max="6" width="8.125" style="46" customWidth="1"/>
    <col min="7" max="7" width="10.125" style="46" customWidth="1"/>
    <col min="8" max="8" width="8.125" style="46" customWidth="1"/>
    <col min="9" max="10" width="9.125" style="46" customWidth="1"/>
    <col min="11" max="11" width="8.625" style="46" customWidth="1"/>
    <col min="12" max="13" width="10.625" style="46" customWidth="1"/>
    <col min="14" max="14" width="9.625" style="46" customWidth="1"/>
    <col min="15" max="15" width="9.125" style="46" customWidth="1"/>
    <col min="16" max="16384" width="9.00390625" style="46" customWidth="1"/>
  </cols>
  <sheetData>
    <row r="1" spans="1:15" s="5" customFormat="1" ht="18" customHeight="1">
      <c r="A1" s="88" t="s">
        <v>625</v>
      </c>
      <c r="B1" s="11"/>
      <c r="O1" s="26" t="s">
        <v>626</v>
      </c>
    </row>
    <row r="2" spans="1:15" s="7" customFormat="1" ht="24.75" customHeight="1">
      <c r="A2" s="391" t="s">
        <v>114</v>
      </c>
      <c r="B2" s="392"/>
      <c r="C2" s="392"/>
      <c r="D2" s="392"/>
      <c r="E2" s="392"/>
      <c r="F2" s="392"/>
      <c r="G2" s="392"/>
      <c r="H2" s="487" t="s">
        <v>624</v>
      </c>
      <c r="I2" s="487"/>
      <c r="J2" s="487"/>
      <c r="K2" s="487"/>
      <c r="L2" s="487"/>
      <c r="M2" s="487"/>
      <c r="N2" s="487"/>
      <c r="O2" s="487"/>
    </row>
    <row r="3" spans="1:15" s="7" customFormat="1" ht="19.5" customHeight="1">
      <c r="A3" s="392" t="s">
        <v>182</v>
      </c>
      <c r="B3" s="392"/>
      <c r="C3" s="392"/>
      <c r="D3" s="392"/>
      <c r="E3" s="392"/>
      <c r="F3" s="392"/>
      <c r="G3" s="392"/>
      <c r="H3" s="487" t="s">
        <v>126</v>
      </c>
      <c r="I3" s="487"/>
      <c r="J3" s="487"/>
      <c r="K3" s="487"/>
      <c r="L3" s="487"/>
      <c r="M3" s="487"/>
      <c r="N3" s="487"/>
      <c r="O3" s="487"/>
    </row>
    <row r="4" spans="1:15" s="5" customFormat="1" ht="15" customHeight="1" thickBot="1">
      <c r="A4" s="1"/>
      <c r="B4" s="6"/>
      <c r="C4" s="6"/>
      <c r="D4" s="6"/>
      <c r="E4" s="6"/>
      <c r="G4" s="143" t="s">
        <v>754</v>
      </c>
      <c r="H4" s="6"/>
      <c r="I4" s="6"/>
      <c r="J4" s="21"/>
      <c r="K4" s="21"/>
      <c r="O4" s="10" t="s">
        <v>615</v>
      </c>
    </row>
    <row r="5" spans="1:15" s="5" customFormat="1" ht="39.75" customHeight="1">
      <c r="A5" s="150" t="s">
        <v>662</v>
      </c>
      <c r="B5" s="116" t="s">
        <v>663</v>
      </c>
      <c r="C5" s="85" t="s">
        <v>758</v>
      </c>
      <c r="D5" s="151" t="s">
        <v>759</v>
      </c>
      <c r="E5" s="86" t="s">
        <v>760</v>
      </c>
      <c r="F5" s="86" t="s">
        <v>761</v>
      </c>
      <c r="G5" s="145" t="s">
        <v>762</v>
      </c>
      <c r="H5" s="85" t="s">
        <v>763</v>
      </c>
      <c r="I5" s="145" t="s">
        <v>764</v>
      </c>
      <c r="J5" s="86" t="s">
        <v>765</v>
      </c>
      <c r="K5" s="86" t="s">
        <v>766</v>
      </c>
      <c r="L5" s="86" t="s">
        <v>767</v>
      </c>
      <c r="M5" s="86" t="s">
        <v>768</v>
      </c>
      <c r="N5" s="86" t="s">
        <v>769</v>
      </c>
      <c r="O5" s="86" t="s">
        <v>770</v>
      </c>
    </row>
    <row r="6" spans="1:15" s="5" customFormat="1" ht="39.75" customHeight="1" thickBot="1">
      <c r="A6" s="12" t="s">
        <v>655</v>
      </c>
      <c r="B6" s="18" t="s">
        <v>750</v>
      </c>
      <c r="C6" s="4" t="s">
        <v>771</v>
      </c>
      <c r="D6" s="4" t="s">
        <v>772</v>
      </c>
      <c r="E6" s="19" t="s">
        <v>773</v>
      </c>
      <c r="F6" s="19" t="s">
        <v>774</v>
      </c>
      <c r="G6" s="19" t="s">
        <v>775</v>
      </c>
      <c r="H6" s="4" t="s">
        <v>776</v>
      </c>
      <c r="I6" s="19" t="s">
        <v>777</v>
      </c>
      <c r="J6" s="19" t="s">
        <v>778</v>
      </c>
      <c r="K6" s="19" t="s">
        <v>779</v>
      </c>
      <c r="L6" s="19" t="s">
        <v>780</v>
      </c>
      <c r="M6" s="19" t="s">
        <v>127</v>
      </c>
      <c r="N6" s="19" t="s">
        <v>886</v>
      </c>
      <c r="O6" s="19" t="s">
        <v>757</v>
      </c>
    </row>
    <row r="7" spans="1:15" s="5" customFormat="1" ht="20.25" customHeight="1">
      <c r="A7" s="50" t="s">
        <v>623</v>
      </c>
      <c r="B7" s="71">
        <f>SUM(C7:O7)+SUM('6-11-4'!B7:N7)</f>
        <v>13283388.842</v>
      </c>
      <c r="C7" s="6">
        <v>416765</v>
      </c>
      <c r="D7" s="6">
        <v>1275744</v>
      </c>
      <c r="E7" s="6">
        <v>866976</v>
      </c>
      <c r="F7" s="6">
        <v>60018</v>
      </c>
      <c r="G7" s="6">
        <v>488911</v>
      </c>
      <c r="H7" s="6" t="s">
        <v>627</v>
      </c>
      <c r="I7" s="6">
        <v>158671</v>
      </c>
      <c r="J7" s="6">
        <v>559258</v>
      </c>
      <c r="K7" s="6">
        <v>353720</v>
      </c>
      <c r="L7" s="6">
        <v>2988275</v>
      </c>
      <c r="M7" s="6">
        <v>1034160</v>
      </c>
      <c r="N7" s="6">
        <v>1011</v>
      </c>
      <c r="O7" s="6">
        <v>443138</v>
      </c>
    </row>
    <row r="8" spans="1:15" s="5" customFormat="1" ht="20.25" customHeight="1">
      <c r="A8" s="50" t="s">
        <v>326</v>
      </c>
      <c r="B8" s="71">
        <f>SUM(C8:O8)+SUM('6-11-4'!B8:N8)</f>
        <v>14745492</v>
      </c>
      <c r="C8" s="6">
        <v>342057</v>
      </c>
      <c r="D8" s="6">
        <v>1279751</v>
      </c>
      <c r="E8" s="6">
        <v>1133522</v>
      </c>
      <c r="F8" s="6">
        <v>47293</v>
      </c>
      <c r="G8" s="6">
        <v>634277</v>
      </c>
      <c r="H8" s="6" t="s">
        <v>367</v>
      </c>
      <c r="I8" s="6">
        <v>184920</v>
      </c>
      <c r="J8" s="6">
        <v>567549</v>
      </c>
      <c r="K8" s="6">
        <v>331558</v>
      </c>
      <c r="L8" s="6">
        <v>4200073</v>
      </c>
      <c r="M8" s="6">
        <v>1025358</v>
      </c>
      <c r="N8" s="6">
        <v>988</v>
      </c>
      <c r="O8" s="6">
        <v>443772</v>
      </c>
    </row>
    <row r="9" spans="1:15" s="5" customFormat="1" ht="20.25" customHeight="1">
      <c r="A9" s="50" t="s">
        <v>327</v>
      </c>
      <c r="B9" s="71">
        <f>SUM(C9:O9)+SUM('6-11-4'!B9:N9)</f>
        <v>14529514</v>
      </c>
      <c r="C9" s="6">
        <v>352943</v>
      </c>
      <c r="D9" s="6">
        <v>1336297</v>
      </c>
      <c r="E9" s="6">
        <v>1258281</v>
      </c>
      <c r="F9" s="6">
        <v>51331</v>
      </c>
      <c r="G9" s="6">
        <v>680737</v>
      </c>
      <c r="H9" s="6" t="s">
        <v>367</v>
      </c>
      <c r="I9" s="6">
        <v>158559</v>
      </c>
      <c r="J9" s="6">
        <v>509054</v>
      </c>
      <c r="K9" s="74">
        <v>406638</v>
      </c>
      <c r="L9" s="74">
        <v>3149505</v>
      </c>
      <c r="M9" s="6">
        <v>824239</v>
      </c>
      <c r="N9" s="74">
        <v>761</v>
      </c>
      <c r="O9" s="99">
        <v>583270</v>
      </c>
    </row>
    <row r="10" spans="1:15" s="5" customFormat="1" ht="20.25" customHeight="1">
      <c r="A10" s="50" t="s">
        <v>328</v>
      </c>
      <c r="B10" s="71">
        <f>SUM(C10:O10)+SUM('6-11-4'!B10:N10)</f>
        <v>13385070</v>
      </c>
      <c r="C10" s="6">
        <v>354864</v>
      </c>
      <c r="D10" s="6">
        <v>1357026</v>
      </c>
      <c r="E10" s="6">
        <v>1297003</v>
      </c>
      <c r="F10" s="6">
        <v>49766</v>
      </c>
      <c r="G10" s="6">
        <v>554332</v>
      </c>
      <c r="H10" s="6" t="s">
        <v>367</v>
      </c>
      <c r="I10" s="6">
        <v>200553</v>
      </c>
      <c r="J10" s="6">
        <v>486132</v>
      </c>
      <c r="K10" s="74">
        <v>352185</v>
      </c>
      <c r="L10" s="74">
        <v>2504312</v>
      </c>
      <c r="M10" s="6">
        <v>949896</v>
      </c>
      <c r="N10" s="74">
        <v>712</v>
      </c>
      <c r="O10" s="99">
        <v>546663</v>
      </c>
    </row>
    <row r="11" spans="1:15" s="5" customFormat="1" ht="20.25" customHeight="1">
      <c r="A11" s="50" t="s">
        <v>329</v>
      </c>
      <c r="B11" s="71">
        <f>SUM(C11:O11)+SUM('6-11-4'!B11:N11)</f>
        <v>13609730.404</v>
      </c>
      <c r="C11" s="6">
        <v>402570.95999999996</v>
      </c>
      <c r="D11" s="6">
        <v>1391044.817</v>
      </c>
      <c r="E11" s="6">
        <v>1160990.402</v>
      </c>
      <c r="F11" s="6">
        <v>51367.462</v>
      </c>
      <c r="G11" s="6">
        <v>564323.209</v>
      </c>
      <c r="H11" s="6" t="s">
        <v>367</v>
      </c>
      <c r="I11" s="6">
        <v>230697.717</v>
      </c>
      <c r="J11" s="6">
        <v>440619.26399999997</v>
      </c>
      <c r="K11" s="74">
        <v>337207.053</v>
      </c>
      <c r="L11" s="74">
        <v>2674107.198</v>
      </c>
      <c r="M11" s="6">
        <v>962652.836</v>
      </c>
      <c r="N11" s="74">
        <v>627</v>
      </c>
      <c r="O11" s="99">
        <v>558168.049</v>
      </c>
    </row>
    <row r="12" spans="1:15" s="5" customFormat="1" ht="20.25" customHeight="1">
      <c r="A12" s="50" t="s">
        <v>330</v>
      </c>
      <c r="B12" s="71">
        <f>SUM(C12:O12)+SUM('6-11-4'!B12:N12)</f>
        <v>15286461.370000001</v>
      </c>
      <c r="C12" s="6">
        <v>368592.613</v>
      </c>
      <c r="D12" s="6">
        <v>1498202.792</v>
      </c>
      <c r="E12" s="6">
        <v>1226495.637</v>
      </c>
      <c r="F12" s="6">
        <v>83106.579</v>
      </c>
      <c r="G12" s="6">
        <v>644263.5279999999</v>
      </c>
      <c r="H12" s="6" t="s">
        <v>367</v>
      </c>
      <c r="I12" s="6">
        <v>384980.963</v>
      </c>
      <c r="J12" s="6">
        <v>386834.61100000003</v>
      </c>
      <c r="K12" s="74">
        <v>258812.375</v>
      </c>
      <c r="L12" s="74">
        <v>3573272.183</v>
      </c>
      <c r="M12" s="6">
        <v>1156334.34</v>
      </c>
      <c r="N12" s="74">
        <v>595</v>
      </c>
      <c r="O12" s="99">
        <v>630908.517</v>
      </c>
    </row>
    <row r="13" spans="1:15" s="5" customFormat="1" ht="20.25" customHeight="1">
      <c r="A13" s="50" t="s">
        <v>331</v>
      </c>
      <c r="B13" s="71">
        <f>SUM(C13:O13)+SUM('6-11-4'!B13:N13)</f>
        <v>16347859.643799998</v>
      </c>
      <c r="C13" s="6">
        <v>378206.289</v>
      </c>
      <c r="D13" s="6">
        <v>1472725.452</v>
      </c>
      <c r="E13" s="6">
        <v>1235395.811</v>
      </c>
      <c r="F13" s="6">
        <v>45559.605800000005</v>
      </c>
      <c r="G13" s="6">
        <v>671147.6869999999</v>
      </c>
      <c r="H13" s="6" t="s">
        <v>367</v>
      </c>
      <c r="I13" s="6">
        <v>319020.428</v>
      </c>
      <c r="J13" s="6">
        <v>409694.381</v>
      </c>
      <c r="K13" s="74">
        <v>327521.081</v>
      </c>
      <c r="L13" s="74">
        <v>4222422.339</v>
      </c>
      <c r="M13" s="6">
        <v>1445286.94</v>
      </c>
      <c r="N13" s="74">
        <v>393</v>
      </c>
      <c r="O13" s="99">
        <v>698801.979</v>
      </c>
    </row>
    <row r="14" spans="1:15" s="5" customFormat="1" ht="20.25" customHeight="1">
      <c r="A14" s="50" t="s">
        <v>332</v>
      </c>
      <c r="B14" s="71">
        <f>SUM(C14:O14)+SUM('6-11-4'!B14:N14)</f>
        <v>15645326</v>
      </c>
      <c r="C14" s="6">
        <v>364483</v>
      </c>
      <c r="D14" s="6">
        <v>1477075</v>
      </c>
      <c r="E14" s="6">
        <v>1444029</v>
      </c>
      <c r="F14" s="6">
        <v>45031</v>
      </c>
      <c r="G14" s="6">
        <v>696768</v>
      </c>
      <c r="H14" s="6" t="s">
        <v>367</v>
      </c>
      <c r="I14" s="6">
        <v>289535</v>
      </c>
      <c r="J14" s="6">
        <v>385837</v>
      </c>
      <c r="K14" s="74">
        <v>323756</v>
      </c>
      <c r="L14" s="74">
        <v>3262543</v>
      </c>
      <c r="M14" s="6">
        <v>1303149</v>
      </c>
      <c r="N14" s="74">
        <v>811</v>
      </c>
      <c r="O14" s="99">
        <v>723354</v>
      </c>
    </row>
    <row r="15" spans="1:15" s="5" customFormat="1" ht="20.25" customHeight="1">
      <c r="A15" s="69" t="s">
        <v>333</v>
      </c>
      <c r="B15" s="71">
        <v>16832676</v>
      </c>
      <c r="C15" s="6">
        <v>389223</v>
      </c>
      <c r="D15" s="6">
        <v>1536913</v>
      </c>
      <c r="E15" s="6">
        <v>1459604</v>
      </c>
      <c r="F15" s="6">
        <v>46939</v>
      </c>
      <c r="G15" s="6">
        <v>648095</v>
      </c>
      <c r="H15" s="6" t="s">
        <v>913</v>
      </c>
      <c r="I15" s="6">
        <v>351452</v>
      </c>
      <c r="J15" s="6">
        <v>401667</v>
      </c>
      <c r="K15" s="74">
        <v>360519</v>
      </c>
      <c r="L15" s="74">
        <v>3086521</v>
      </c>
      <c r="M15" s="6">
        <v>1962301</v>
      </c>
      <c r="N15" s="74">
        <v>804</v>
      </c>
      <c r="O15" s="99">
        <v>801640</v>
      </c>
    </row>
    <row r="16" spans="1:15" s="5" customFormat="1" ht="20.25" customHeight="1">
      <c r="A16" s="69" t="s">
        <v>334</v>
      </c>
      <c r="B16" s="71">
        <f>SUM(C16:O16)+SUM('6-11-4'!B16:N16)</f>
        <v>16899898</v>
      </c>
      <c r="C16" s="6">
        <f>SUM(C17:C29)</f>
        <v>388836</v>
      </c>
      <c r="D16" s="6">
        <f>SUM(D17:D29)</f>
        <v>1506592</v>
      </c>
      <c r="E16" s="6">
        <f>SUM(E17:E29)</f>
        <v>1417601</v>
      </c>
      <c r="F16" s="6">
        <f>SUM(F17:F29)</f>
        <v>46922</v>
      </c>
      <c r="G16" s="6">
        <f>SUM(G17:G29)</f>
        <v>652616</v>
      </c>
      <c r="H16" s="6" t="s">
        <v>913</v>
      </c>
      <c r="I16" s="6">
        <f aca="true" t="shared" si="0" ref="I16:O16">SUM(I17:I29)</f>
        <v>323341</v>
      </c>
      <c r="J16" s="6">
        <f t="shared" si="0"/>
        <v>365705</v>
      </c>
      <c r="K16" s="6">
        <f t="shared" si="0"/>
        <v>397737</v>
      </c>
      <c r="L16" s="6">
        <f t="shared" si="0"/>
        <v>2671465</v>
      </c>
      <c r="M16" s="6">
        <f t="shared" si="0"/>
        <v>2155275</v>
      </c>
      <c r="N16" s="6">
        <f t="shared" si="0"/>
        <v>930</v>
      </c>
      <c r="O16" s="99">
        <f t="shared" si="0"/>
        <v>939116</v>
      </c>
    </row>
    <row r="17" spans="1:15" s="5" customFormat="1" ht="20.25" customHeight="1">
      <c r="A17" s="83" t="s">
        <v>120</v>
      </c>
      <c r="B17" s="71">
        <f>SUM(C17:O17)+SUM('6-11-4'!B17:N17)</f>
        <v>2831052</v>
      </c>
      <c r="C17" s="6">
        <v>46130</v>
      </c>
      <c r="D17" s="6">
        <v>233167</v>
      </c>
      <c r="E17" s="6">
        <v>218166</v>
      </c>
      <c r="F17" s="6">
        <v>14084</v>
      </c>
      <c r="G17" s="6">
        <v>225262</v>
      </c>
      <c r="H17" s="6" t="s">
        <v>913</v>
      </c>
      <c r="I17" s="6">
        <v>100786</v>
      </c>
      <c r="J17" s="6">
        <v>17041</v>
      </c>
      <c r="K17" s="74">
        <v>100434</v>
      </c>
      <c r="L17" s="74">
        <v>315442</v>
      </c>
      <c r="M17" s="6">
        <v>369921</v>
      </c>
      <c r="N17" s="6" t="s">
        <v>913</v>
      </c>
      <c r="O17" s="99">
        <v>82149</v>
      </c>
    </row>
    <row r="18" spans="1:15" s="5" customFormat="1" ht="20.25" customHeight="1">
      <c r="A18" s="83" t="s">
        <v>121</v>
      </c>
      <c r="B18" s="71">
        <f>SUM(C18:O18)+SUM('6-11-4'!B18:N18)</f>
        <v>3221362</v>
      </c>
      <c r="C18" s="6">
        <v>46868</v>
      </c>
      <c r="D18" s="6">
        <v>227272</v>
      </c>
      <c r="E18" s="6">
        <v>242043</v>
      </c>
      <c r="F18" s="6">
        <v>11952</v>
      </c>
      <c r="G18" s="6">
        <v>120628</v>
      </c>
      <c r="H18" s="6" t="s">
        <v>913</v>
      </c>
      <c r="I18" s="6">
        <v>53921</v>
      </c>
      <c r="J18" s="6">
        <v>57976</v>
      </c>
      <c r="K18" s="74">
        <v>3389</v>
      </c>
      <c r="L18" s="74">
        <v>554919</v>
      </c>
      <c r="M18" s="6">
        <v>627393</v>
      </c>
      <c r="N18" s="6" t="s">
        <v>913</v>
      </c>
      <c r="O18" s="99">
        <v>76458</v>
      </c>
    </row>
    <row r="19" spans="1:15" s="5" customFormat="1" ht="20.25" customHeight="1">
      <c r="A19" s="83" t="s">
        <v>122</v>
      </c>
      <c r="B19" s="71">
        <f>SUM(C19:O19)+SUM('6-11-4'!B19:N19)</f>
        <v>1213316</v>
      </c>
      <c r="C19" s="6">
        <v>28967</v>
      </c>
      <c r="D19" s="6">
        <v>132104</v>
      </c>
      <c r="E19" s="6">
        <v>128909</v>
      </c>
      <c r="F19" s="6">
        <v>2089</v>
      </c>
      <c r="G19" s="6">
        <v>19344</v>
      </c>
      <c r="H19" s="6" t="s">
        <v>913</v>
      </c>
      <c r="I19" s="6">
        <v>25675</v>
      </c>
      <c r="J19" s="6">
        <v>33764</v>
      </c>
      <c r="K19" s="74">
        <v>27715</v>
      </c>
      <c r="L19" s="74">
        <v>134785</v>
      </c>
      <c r="M19" s="6">
        <v>13070</v>
      </c>
      <c r="N19" s="6" t="s">
        <v>913</v>
      </c>
      <c r="O19" s="99">
        <v>244789</v>
      </c>
    </row>
    <row r="20" spans="1:15" s="5" customFormat="1" ht="20.25" customHeight="1">
      <c r="A20" s="83" t="s">
        <v>234</v>
      </c>
      <c r="B20" s="71">
        <f>SUM(C20:O20)+SUM('6-11-4'!B20:N20)</f>
        <v>1381524</v>
      </c>
      <c r="C20" s="6">
        <v>31045</v>
      </c>
      <c r="D20" s="6">
        <v>120689</v>
      </c>
      <c r="E20" s="6">
        <v>106103</v>
      </c>
      <c r="F20" s="6">
        <v>1415</v>
      </c>
      <c r="G20" s="6">
        <v>13616</v>
      </c>
      <c r="H20" s="6" t="s">
        <v>913</v>
      </c>
      <c r="I20" s="6">
        <v>12611</v>
      </c>
      <c r="J20" s="6">
        <v>13074</v>
      </c>
      <c r="K20" s="74">
        <v>2395</v>
      </c>
      <c r="L20" s="74">
        <v>474169</v>
      </c>
      <c r="M20" s="6">
        <v>88035</v>
      </c>
      <c r="N20" s="6" t="s">
        <v>913</v>
      </c>
      <c r="O20" s="99">
        <v>90702</v>
      </c>
    </row>
    <row r="21" spans="1:15" s="5" customFormat="1" ht="20.25" customHeight="1">
      <c r="A21" s="83" t="s">
        <v>115</v>
      </c>
      <c r="B21" s="71">
        <f>SUM(C21:O21)+SUM('6-11-4'!B21:N21)</f>
        <v>1015486</v>
      </c>
      <c r="C21" s="6">
        <v>28826</v>
      </c>
      <c r="D21" s="6">
        <v>99473</v>
      </c>
      <c r="E21" s="6">
        <v>101036</v>
      </c>
      <c r="F21" s="6">
        <v>2205</v>
      </c>
      <c r="G21" s="6">
        <v>32163</v>
      </c>
      <c r="H21" s="6" t="s">
        <v>913</v>
      </c>
      <c r="I21" s="6">
        <v>17998</v>
      </c>
      <c r="J21" s="6">
        <v>26073</v>
      </c>
      <c r="K21" s="74">
        <v>38115</v>
      </c>
      <c r="L21" s="74">
        <v>149851</v>
      </c>
      <c r="M21" s="6">
        <v>49796</v>
      </c>
      <c r="N21" s="6" t="s">
        <v>913</v>
      </c>
      <c r="O21" s="99">
        <v>32789</v>
      </c>
    </row>
    <row r="22" spans="1:15" s="5" customFormat="1" ht="20.25" customHeight="1">
      <c r="A22" s="83" t="s">
        <v>123</v>
      </c>
      <c r="B22" s="71">
        <f>SUM(C22:O22)+SUM('6-11-4'!B22:N22)</f>
        <v>750811</v>
      </c>
      <c r="C22" s="6">
        <v>27894</v>
      </c>
      <c r="D22" s="6">
        <v>92653</v>
      </c>
      <c r="E22" s="6">
        <v>62898</v>
      </c>
      <c r="F22" s="6">
        <v>1821</v>
      </c>
      <c r="G22" s="6">
        <v>18816</v>
      </c>
      <c r="H22" s="6" t="s">
        <v>913</v>
      </c>
      <c r="I22" s="6">
        <v>19728</v>
      </c>
      <c r="J22" s="6">
        <v>16355</v>
      </c>
      <c r="K22" s="74">
        <v>25002</v>
      </c>
      <c r="L22" s="74">
        <v>61520</v>
      </c>
      <c r="M22" s="6">
        <v>106238</v>
      </c>
      <c r="N22" s="6" t="s">
        <v>913</v>
      </c>
      <c r="O22" s="99">
        <v>25024</v>
      </c>
    </row>
    <row r="23" spans="1:15" s="5" customFormat="1" ht="20.25" customHeight="1">
      <c r="A23" s="83" t="s">
        <v>116</v>
      </c>
      <c r="B23" s="71">
        <f>SUM(C23:O23)+SUM('6-11-4'!B23:N23)</f>
        <v>1708825</v>
      </c>
      <c r="C23" s="6">
        <v>34787</v>
      </c>
      <c r="D23" s="6">
        <v>114940</v>
      </c>
      <c r="E23" s="6">
        <v>115487</v>
      </c>
      <c r="F23" s="6">
        <v>2700</v>
      </c>
      <c r="G23" s="6">
        <v>57767</v>
      </c>
      <c r="H23" s="6" t="s">
        <v>913</v>
      </c>
      <c r="I23" s="6">
        <v>19018</v>
      </c>
      <c r="J23" s="6">
        <v>93452</v>
      </c>
      <c r="K23" s="74">
        <v>46460</v>
      </c>
      <c r="L23" s="74">
        <v>168269</v>
      </c>
      <c r="M23" s="6">
        <v>500736</v>
      </c>
      <c r="N23" s="6" t="s">
        <v>913</v>
      </c>
      <c r="O23" s="99">
        <v>41866</v>
      </c>
    </row>
    <row r="24" spans="1:15" s="5" customFormat="1" ht="20.25" customHeight="1">
      <c r="A24" s="83" t="s">
        <v>124</v>
      </c>
      <c r="B24" s="71">
        <f>SUM(C24:O24)+SUM('6-11-4'!B24:N24)</f>
        <v>856961</v>
      </c>
      <c r="C24" s="6">
        <v>23979</v>
      </c>
      <c r="D24" s="6">
        <v>93163</v>
      </c>
      <c r="E24" s="6">
        <v>48264</v>
      </c>
      <c r="F24" s="6">
        <v>2378</v>
      </c>
      <c r="G24" s="6">
        <v>52371</v>
      </c>
      <c r="H24" s="6" t="s">
        <v>913</v>
      </c>
      <c r="I24" s="6">
        <v>9288</v>
      </c>
      <c r="J24" s="6">
        <v>15806</v>
      </c>
      <c r="K24" s="74">
        <v>72775</v>
      </c>
      <c r="L24" s="74">
        <v>90847</v>
      </c>
      <c r="M24" s="6">
        <v>88735</v>
      </c>
      <c r="N24" s="6" t="s">
        <v>913</v>
      </c>
      <c r="O24" s="99">
        <v>40566</v>
      </c>
    </row>
    <row r="25" spans="1:15" s="5" customFormat="1" ht="20.25" customHeight="1">
      <c r="A25" s="83" t="s">
        <v>117</v>
      </c>
      <c r="B25" s="71">
        <f>SUM(C25:O25)+SUM('6-11-4'!B25:N25)</f>
        <v>1214859</v>
      </c>
      <c r="C25" s="6">
        <v>31156</v>
      </c>
      <c r="D25" s="6">
        <v>93358</v>
      </c>
      <c r="E25" s="6">
        <v>130516</v>
      </c>
      <c r="F25" s="6">
        <v>1992</v>
      </c>
      <c r="G25" s="6">
        <v>66777</v>
      </c>
      <c r="H25" s="6" t="s">
        <v>913</v>
      </c>
      <c r="I25" s="6">
        <v>26317</v>
      </c>
      <c r="J25" s="6">
        <v>31611</v>
      </c>
      <c r="K25" s="74">
        <v>12342</v>
      </c>
      <c r="L25" s="74">
        <v>160021</v>
      </c>
      <c r="M25" s="6">
        <v>183623</v>
      </c>
      <c r="N25" s="74">
        <v>930</v>
      </c>
      <c r="O25" s="99">
        <v>49453</v>
      </c>
    </row>
    <row r="26" spans="1:15" s="5" customFormat="1" ht="20.25" customHeight="1">
      <c r="A26" s="83" t="s">
        <v>118</v>
      </c>
      <c r="B26" s="71">
        <f>SUM(C26:O26)+SUM('6-11-4'!B26:N26)</f>
        <v>753562</v>
      </c>
      <c r="C26" s="6">
        <v>26410</v>
      </c>
      <c r="D26" s="6">
        <v>90195</v>
      </c>
      <c r="E26" s="6">
        <v>98786</v>
      </c>
      <c r="F26" s="6">
        <v>2110</v>
      </c>
      <c r="G26" s="6">
        <v>17317</v>
      </c>
      <c r="H26" s="6" t="s">
        <v>913</v>
      </c>
      <c r="I26" s="6">
        <v>9320</v>
      </c>
      <c r="J26" s="6">
        <v>13681</v>
      </c>
      <c r="K26" s="74">
        <v>25635</v>
      </c>
      <c r="L26" s="74">
        <v>73902</v>
      </c>
      <c r="M26" s="6">
        <v>29797</v>
      </c>
      <c r="N26" s="6" t="s">
        <v>913</v>
      </c>
      <c r="O26" s="99">
        <v>165682</v>
      </c>
    </row>
    <row r="27" spans="1:15" s="5" customFormat="1" ht="20.25" customHeight="1">
      <c r="A27" s="83" t="s">
        <v>235</v>
      </c>
      <c r="B27" s="71">
        <f>SUM(C27:O27)+SUM('6-11-4'!B27:N27)</f>
        <v>602305</v>
      </c>
      <c r="C27" s="6">
        <v>18926</v>
      </c>
      <c r="D27" s="6">
        <v>75330</v>
      </c>
      <c r="E27" s="6">
        <v>42496</v>
      </c>
      <c r="F27" s="6">
        <v>1198</v>
      </c>
      <c r="G27" s="6">
        <v>3958</v>
      </c>
      <c r="H27" s="6" t="s">
        <v>913</v>
      </c>
      <c r="I27" s="6">
        <v>10219</v>
      </c>
      <c r="J27" s="6">
        <v>10762</v>
      </c>
      <c r="K27" s="74">
        <v>20068</v>
      </c>
      <c r="L27" s="74">
        <v>150353</v>
      </c>
      <c r="M27" s="6">
        <v>5731</v>
      </c>
      <c r="N27" s="6" t="s">
        <v>913</v>
      </c>
      <c r="O27" s="99">
        <v>19093</v>
      </c>
    </row>
    <row r="28" spans="1:15" s="1" customFormat="1" ht="20.25" customHeight="1">
      <c r="A28" s="83" t="s">
        <v>119</v>
      </c>
      <c r="B28" s="71">
        <f>SUM(C28:O28)+SUM('6-11-4'!B28:N28)</f>
        <v>603365</v>
      </c>
      <c r="C28" s="6">
        <v>24149</v>
      </c>
      <c r="D28" s="6">
        <v>71487</v>
      </c>
      <c r="E28" s="6">
        <v>62931</v>
      </c>
      <c r="F28" s="6">
        <v>1211</v>
      </c>
      <c r="G28" s="6">
        <v>10507</v>
      </c>
      <c r="H28" s="6" t="s">
        <v>913</v>
      </c>
      <c r="I28" s="6">
        <v>6020</v>
      </c>
      <c r="J28" s="6">
        <v>22858</v>
      </c>
      <c r="K28" s="74">
        <v>18700</v>
      </c>
      <c r="L28" s="74">
        <v>60904</v>
      </c>
      <c r="M28" s="6">
        <v>4205</v>
      </c>
      <c r="N28" s="6" t="s">
        <v>913</v>
      </c>
      <c r="O28" s="99">
        <v>29573</v>
      </c>
    </row>
    <row r="29" spans="1:15" s="5" customFormat="1" ht="20.25" customHeight="1" thickBot="1">
      <c r="A29" s="359" t="s">
        <v>125</v>
      </c>
      <c r="B29" s="81">
        <f>SUM(C29:O29)+SUM('6-11-4'!B29:N29)</f>
        <v>746470</v>
      </c>
      <c r="C29" s="14">
        <v>19699</v>
      </c>
      <c r="D29" s="14">
        <v>62761</v>
      </c>
      <c r="E29" s="14">
        <v>59966</v>
      </c>
      <c r="F29" s="14">
        <v>1767</v>
      </c>
      <c r="G29" s="14">
        <v>14090</v>
      </c>
      <c r="H29" s="14" t="s">
        <v>913</v>
      </c>
      <c r="I29" s="14">
        <v>12440</v>
      </c>
      <c r="J29" s="14">
        <v>13252</v>
      </c>
      <c r="K29" s="276">
        <v>4707</v>
      </c>
      <c r="L29" s="276">
        <v>276483</v>
      </c>
      <c r="M29" s="14">
        <v>87995</v>
      </c>
      <c r="N29" s="14" t="s">
        <v>913</v>
      </c>
      <c r="O29" s="108">
        <v>40972</v>
      </c>
    </row>
    <row r="30" spans="1:8" s="5" customFormat="1" ht="15.75" customHeight="1">
      <c r="A30" s="88" t="s">
        <v>430</v>
      </c>
      <c r="H30" s="11" t="s">
        <v>937</v>
      </c>
    </row>
  </sheetData>
  <sheetProtection/>
  <mergeCells count="4">
    <mergeCell ref="A3:G3"/>
    <mergeCell ref="H3:O3"/>
    <mergeCell ref="H2:O2"/>
    <mergeCell ref="A2:G2"/>
  </mergeCells>
  <printOptions horizontalCentered="1"/>
  <pageMargins left="1.1811023622047245" right="1.1811023622047245" top="1.5748031496062993" bottom="1.5748031496062993" header="0.5118110236220472" footer="0.9055118110236221"/>
  <pageSetup firstPageNumber="226"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2.xml><?xml version="1.0" encoding="utf-8"?>
<worksheet xmlns="http://schemas.openxmlformats.org/spreadsheetml/2006/main" xmlns:r="http://schemas.openxmlformats.org/officeDocument/2006/relationships">
  <sheetPr>
    <tabColor theme="5" tint="0.5999900102615356"/>
  </sheetPr>
  <dimension ref="A1:P29"/>
  <sheetViews>
    <sheetView showGridLines="0" zoomScale="120" zoomScaleNormal="120" workbookViewId="0" topLeftCell="A1">
      <selection activeCell="J1" sqref="J1:J16384"/>
    </sheetView>
  </sheetViews>
  <sheetFormatPr defaultColWidth="9.00390625" defaultRowHeight="16.5"/>
  <cols>
    <col min="1" max="1" width="20.625" style="46" customWidth="1"/>
    <col min="2" max="2" width="11.625" style="46" customWidth="1"/>
    <col min="3" max="6" width="10.625" style="46" customWidth="1"/>
    <col min="7" max="7" width="9.625" style="46" customWidth="1"/>
    <col min="8" max="8" width="8.625" style="46" customWidth="1"/>
    <col min="9" max="9" width="10.125" style="46" customWidth="1"/>
    <col min="10" max="10" width="9.125" style="46" customWidth="1"/>
    <col min="11" max="11" width="10.625" style="46" customWidth="1"/>
    <col min="12" max="12" width="11.125" style="46" customWidth="1"/>
    <col min="13" max="13" width="7.625" style="46" customWidth="1"/>
    <col min="14" max="14" width="8.125" style="46" customWidth="1"/>
    <col min="15" max="16384" width="9.00390625" style="46" customWidth="1"/>
  </cols>
  <sheetData>
    <row r="1" spans="1:14" s="5" customFormat="1" ht="19.5" customHeight="1">
      <c r="A1" s="88" t="s">
        <v>625</v>
      </c>
      <c r="B1" s="11"/>
      <c r="N1" s="26" t="s">
        <v>626</v>
      </c>
    </row>
    <row r="2" spans="1:15" s="7" customFormat="1" ht="24.75" customHeight="1">
      <c r="A2" s="391" t="s">
        <v>128</v>
      </c>
      <c r="B2" s="392"/>
      <c r="C2" s="392"/>
      <c r="D2" s="392"/>
      <c r="E2" s="392"/>
      <c r="F2" s="392"/>
      <c r="G2" s="488" t="s">
        <v>613</v>
      </c>
      <c r="H2" s="488"/>
      <c r="I2" s="488"/>
      <c r="J2" s="488"/>
      <c r="K2" s="488"/>
      <c r="L2" s="488"/>
      <c r="M2" s="488"/>
      <c r="N2" s="488"/>
      <c r="O2" s="22"/>
    </row>
    <row r="3" spans="1:15" s="7" customFormat="1" ht="19.5" customHeight="1">
      <c r="A3" s="392" t="s">
        <v>236</v>
      </c>
      <c r="B3" s="392"/>
      <c r="C3" s="392"/>
      <c r="D3" s="392"/>
      <c r="E3" s="392"/>
      <c r="F3" s="392"/>
      <c r="G3" s="489" t="s">
        <v>239</v>
      </c>
      <c r="H3" s="489"/>
      <c r="I3" s="489"/>
      <c r="J3" s="489"/>
      <c r="K3" s="489"/>
      <c r="L3" s="489"/>
      <c r="M3" s="489"/>
      <c r="N3" s="489"/>
      <c r="O3" s="22"/>
    </row>
    <row r="4" spans="1:14" s="5" customFormat="1" ht="15" customHeight="1" thickBot="1">
      <c r="A4" s="1"/>
      <c r="B4" s="6"/>
      <c r="C4" s="6"/>
      <c r="D4" s="6"/>
      <c r="E4" s="6"/>
      <c r="F4" s="143" t="s">
        <v>237</v>
      </c>
      <c r="H4" s="6"/>
      <c r="I4" s="6"/>
      <c r="J4" s="21"/>
      <c r="K4" s="21"/>
      <c r="L4" s="9"/>
      <c r="M4" s="9"/>
      <c r="N4" s="10" t="s">
        <v>238</v>
      </c>
    </row>
    <row r="5" spans="1:14" s="5" customFormat="1" ht="29.25" customHeight="1">
      <c r="A5" s="150" t="s">
        <v>662</v>
      </c>
      <c r="B5" s="153" t="s">
        <v>129</v>
      </c>
      <c r="C5" s="86" t="s">
        <v>130</v>
      </c>
      <c r="D5" s="86" t="s">
        <v>131</v>
      </c>
      <c r="E5" s="86" t="s">
        <v>132</v>
      </c>
      <c r="F5" s="86" t="s">
        <v>133</v>
      </c>
      <c r="G5" s="85" t="s">
        <v>134</v>
      </c>
      <c r="H5" s="85" t="s">
        <v>135</v>
      </c>
      <c r="I5" s="86" t="s">
        <v>136</v>
      </c>
      <c r="J5" s="86" t="s">
        <v>137</v>
      </c>
      <c r="K5" s="86" t="s">
        <v>138</v>
      </c>
      <c r="L5" s="86" t="s">
        <v>139</v>
      </c>
      <c r="M5" s="86" t="s">
        <v>140</v>
      </c>
      <c r="N5" s="87" t="s">
        <v>141</v>
      </c>
    </row>
    <row r="6" spans="1:14" s="5" customFormat="1" ht="51" customHeight="1" thickBot="1">
      <c r="A6" s="12" t="s">
        <v>655</v>
      </c>
      <c r="B6" s="18" t="s">
        <v>142</v>
      </c>
      <c r="C6" s="19" t="s">
        <v>112</v>
      </c>
      <c r="D6" s="19" t="s">
        <v>113</v>
      </c>
      <c r="E6" s="19" t="s">
        <v>143</v>
      </c>
      <c r="F6" s="19" t="s">
        <v>144</v>
      </c>
      <c r="G6" s="4" t="s">
        <v>145</v>
      </c>
      <c r="H6" s="4" t="s">
        <v>931</v>
      </c>
      <c r="I6" s="19" t="s">
        <v>934</v>
      </c>
      <c r="J6" s="19" t="s">
        <v>924</v>
      </c>
      <c r="K6" s="19" t="s">
        <v>932</v>
      </c>
      <c r="L6" s="19" t="s">
        <v>933</v>
      </c>
      <c r="M6" s="19" t="s">
        <v>146</v>
      </c>
      <c r="N6" s="20" t="s">
        <v>925</v>
      </c>
    </row>
    <row r="7" spans="1:14" s="2" customFormat="1" ht="21" customHeight="1">
      <c r="A7" s="50" t="s">
        <v>623</v>
      </c>
      <c r="B7" s="6">
        <v>1574278</v>
      </c>
      <c r="C7" s="6" t="s">
        <v>913</v>
      </c>
      <c r="D7" s="6">
        <v>181909</v>
      </c>
      <c r="E7" s="6" t="s">
        <v>913</v>
      </c>
      <c r="F7" s="6">
        <v>2523746</v>
      </c>
      <c r="G7" s="99">
        <v>211452</v>
      </c>
      <c r="H7" s="6" t="s">
        <v>913</v>
      </c>
      <c r="I7" s="74">
        <v>21106.842</v>
      </c>
      <c r="J7" s="6" t="s">
        <v>627</v>
      </c>
      <c r="K7" s="6" t="s">
        <v>627</v>
      </c>
      <c r="L7" s="6" t="s">
        <v>627</v>
      </c>
      <c r="M7" s="6" t="s">
        <v>627</v>
      </c>
      <c r="N7" s="99">
        <v>124250</v>
      </c>
    </row>
    <row r="8" spans="1:14" s="2" customFormat="1" ht="21" customHeight="1">
      <c r="A8" s="50" t="s">
        <v>326</v>
      </c>
      <c r="B8" s="6">
        <v>1533805</v>
      </c>
      <c r="C8" s="6" t="s">
        <v>913</v>
      </c>
      <c r="D8" s="6">
        <v>176933</v>
      </c>
      <c r="E8" s="6" t="s">
        <v>913</v>
      </c>
      <c r="F8" s="6">
        <v>2478214</v>
      </c>
      <c r="G8" s="99">
        <v>226439</v>
      </c>
      <c r="H8" s="6" t="s">
        <v>913</v>
      </c>
      <c r="I8" s="74">
        <v>13784</v>
      </c>
      <c r="J8" s="6" t="s">
        <v>367</v>
      </c>
      <c r="K8" s="6" t="s">
        <v>367</v>
      </c>
      <c r="L8" s="6" t="s">
        <v>367</v>
      </c>
      <c r="M8" s="6" t="s">
        <v>367</v>
      </c>
      <c r="N8" s="99">
        <v>125199</v>
      </c>
    </row>
    <row r="9" spans="1:14" s="2" customFormat="1" ht="21" customHeight="1">
      <c r="A9" s="50" t="s">
        <v>327</v>
      </c>
      <c r="B9" s="6">
        <v>2228683</v>
      </c>
      <c r="C9" s="6" t="s">
        <v>913</v>
      </c>
      <c r="D9" s="6">
        <v>229588</v>
      </c>
      <c r="E9" s="6" t="s">
        <v>913</v>
      </c>
      <c r="F9" s="6">
        <v>2357326</v>
      </c>
      <c r="G9" s="99">
        <v>268408</v>
      </c>
      <c r="H9" s="6" t="s">
        <v>913</v>
      </c>
      <c r="I9" s="74">
        <v>9022</v>
      </c>
      <c r="J9" s="6" t="s">
        <v>367</v>
      </c>
      <c r="K9" s="6" t="s">
        <v>367</v>
      </c>
      <c r="L9" s="6" t="s">
        <v>367</v>
      </c>
      <c r="M9" s="6" t="s">
        <v>367</v>
      </c>
      <c r="N9" s="99">
        <v>124872</v>
      </c>
    </row>
    <row r="10" spans="1:14" s="2" customFormat="1" ht="21" customHeight="1">
      <c r="A10" s="50" t="s">
        <v>328</v>
      </c>
      <c r="B10" s="6">
        <v>2031089</v>
      </c>
      <c r="C10" s="6" t="s">
        <v>913</v>
      </c>
      <c r="D10" s="6">
        <v>153553</v>
      </c>
      <c r="E10" s="6" t="s">
        <v>913</v>
      </c>
      <c r="F10" s="6">
        <v>2155154</v>
      </c>
      <c r="G10" s="99">
        <v>267435</v>
      </c>
      <c r="H10" s="6" t="s">
        <v>913</v>
      </c>
      <c r="I10" s="74">
        <v>10222</v>
      </c>
      <c r="J10" s="6" t="s">
        <v>367</v>
      </c>
      <c r="K10" s="6" t="s">
        <v>367</v>
      </c>
      <c r="L10" s="6" t="s">
        <v>367</v>
      </c>
      <c r="M10" s="6" t="s">
        <v>367</v>
      </c>
      <c r="N10" s="99">
        <v>114173</v>
      </c>
    </row>
    <row r="11" spans="1:14" s="2" customFormat="1" ht="21" customHeight="1">
      <c r="A11" s="50" t="s">
        <v>329</v>
      </c>
      <c r="B11" s="6">
        <v>2069808.818</v>
      </c>
      <c r="C11" s="6" t="s">
        <v>913</v>
      </c>
      <c r="D11" s="6">
        <v>119263.508</v>
      </c>
      <c r="E11" s="6" t="s">
        <v>913</v>
      </c>
      <c r="F11" s="6">
        <v>2218338.111</v>
      </c>
      <c r="G11" s="99">
        <v>297968</v>
      </c>
      <c r="H11" s="6" t="s">
        <v>913</v>
      </c>
      <c r="I11" s="74">
        <v>11384</v>
      </c>
      <c r="J11" s="6" t="s">
        <v>367</v>
      </c>
      <c r="K11" s="6" t="s">
        <v>367</v>
      </c>
      <c r="L11" s="6" t="s">
        <v>367</v>
      </c>
      <c r="M11" s="6" t="s">
        <v>367</v>
      </c>
      <c r="N11" s="99">
        <v>118592</v>
      </c>
    </row>
    <row r="12" spans="1:14" s="2" customFormat="1" ht="21" customHeight="1">
      <c r="A12" s="50" t="s">
        <v>330</v>
      </c>
      <c r="B12" s="6">
        <v>2093861.906</v>
      </c>
      <c r="C12" s="6" t="s">
        <v>913</v>
      </c>
      <c r="D12" s="6">
        <v>214584.935</v>
      </c>
      <c r="E12" s="6" t="s">
        <v>913</v>
      </c>
      <c r="F12" s="6">
        <v>2345641</v>
      </c>
      <c r="G12" s="6">
        <v>304804</v>
      </c>
      <c r="H12" s="6" t="s">
        <v>913</v>
      </c>
      <c r="I12" s="6">
        <v>6452</v>
      </c>
      <c r="J12" s="6" t="s">
        <v>367</v>
      </c>
      <c r="K12" s="6" t="s">
        <v>367</v>
      </c>
      <c r="L12" s="6" t="s">
        <v>367</v>
      </c>
      <c r="M12" s="6" t="s">
        <v>367</v>
      </c>
      <c r="N12" s="99">
        <v>108718.391</v>
      </c>
    </row>
    <row r="13" spans="1:16" s="2" customFormat="1" ht="21" customHeight="1">
      <c r="A13" s="50" t="s">
        <v>331</v>
      </c>
      <c r="B13" s="6">
        <v>2235303.636</v>
      </c>
      <c r="C13" s="6" t="s">
        <v>913</v>
      </c>
      <c r="D13" s="6">
        <v>147999</v>
      </c>
      <c r="E13" s="6" t="s">
        <v>913</v>
      </c>
      <c r="F13" s="6">
        <v>2335987.9189999998</v>
      </c>
      <c r="G13" s="6">
        <v>301597</v>
      </c>
      <c r="H13" s="6" t="s">
        <v>913</v>
      </c>
      <c r="I13" s="6">
        <v>3215</v>
      </c>
      <c r="J13" s="6" t="s">
        <v>367</v>
      </c>
      <c r="K13" s="6" t="s">
        <v>367</v>
      </c>
      <c r="L13" s="6" t="s">
        <v>367</v>
      </c>
      <c r="M13" s="6" t="s">
        <v>367</v>
      </c>
      <c r="N13" s="99">
        <v>97582.09599999999</v>
      </c>
      <c r="P13" s="45"/>
    </row>
    <row r="14" spans="1:16" s="2" customFormat="1" ht="21" customHeight="1">
      <c r="A14" s="50" t="s">
        <v>332</v>
      </c>
      <c r="B14" s="6">
        <v>2368018</v>
      </c>
      <c r="C14" s="6" t="s">
        <v>913</v>
      </c>
      <c r="D14" s="6">
        <v>146331</v>
      </c>
      <c r="E14" s="6" t="s">
        <v>913</v>
      </c>
      <c r="F14" s="6">
        <v>2394863</v>
      </c>
      <c r="G14" s="6">
        <v>320499</v>
      </c>
      <c r="H14" s="6" t="s">
        <v>913</v>
      </c>
      <c r="I14" s="6">
        <v>2145</v>
      </c>
      <c r="J14" s="6" t="s">
        <v>367</v>
      </c>
      <c r="K14" s="6" t="s">
        <v>367</v>
      </c>
      <c r="L14" s="6" t="s">
        <v>367</v>
      </c>
      <c r="M14" s="6" t="s">
        <v>367</v>
      </c>
      <c r="N14" s="99">
        <v>97099</v>
      </c>
      <c r="P14" s="45"/>
    </row>
    <row r="15" spans="1:16" s="2" customFormat="1" ht="21" customHeight="1">
      <c r="A15" s="50" t="s">
        <v>333</v>
      </c>
      <c r="B15" s="6">
        <v>2647966</v>
      </c>
      <c r="C15" s="6" t="s">
        <v>913</v>
      </c>
      <c r="D15" s="6">
        <v>183831</v>
      </c>
      <c r="E15" s="6" t="s">
        <v>913</v>
      </c>
      <c r="F15" s="6">
        <v>2518153</v>
      </c>
      <c r="G15" s="6">
        <v>339410</v>
      </c>
      <c r="H15" s="6" t="s">
        <v>913</v>
      </c>
      <c r="I15" s="6">
        <v>2056</v>
      </c>
      <c r="J15" s="6" t="s">
        <v>913</v>
      </c>
      <c r="K15" s="6" t="s">
        <v>913</v>
      </c>
      <c r="L15" s="6" t="s">
        <v>913</v>
      </c>
      <c r="M15" s="6" t="s">
        <v>913</v>
      </c>
      <c r="N15" s="99">
        <v>95582</v>
      </c>
      <c r="P15" s="45"/>
    </row>
    <row r="16" spans="1:16" s="2" customFormat="1" ht="21" customHeight="1">
      <c r="A16" s="50" t="s">
        <v>334</v>
      </c>
      <c r="B16" s="6">
        <f>SUM(B17:B29)</f>
        <v>2992944</v>
      </c>
      <c r="C16" s="6" t="s">
        <v>367</v>
      </c>
      <c r="D16" s="6">
        <f>SUM(D17:D29)</f>
        <v>178242</v>
      </c>
      <c r="E16" s="6" t="s">
        <v>913</v>
      </c>
      <c r="F16" s="6">
        <f>SUM(F17:F29)</f>
        <v>2387809</v>
      </c>
      <c r="G16" s="6">
        <f>SUM(G17:G29)</f>
        <v>352546</v>
      </c>
      <c r="H16" s="6" t="s">
        <v>367</v>
      </c>
      <c r="I16" s="6">
        <f>SUM(I17:I29)</f>
        <v>1380</v>
      </c>
      <c r="J16" s="6" t="s">
        <v>367</v>
      </c>
      <c r="K16" s="6" t="s">
        <v>367</v>
      </c>
      <c r="L16" s="6" t="s">
        <v>367</v>
      </c>
      <c r="M16" s="6" t="s">
        <v>367</v>
      </c>
      <c r="N16" s="99">
        <f>SUM(N17:N29)</f>
        <v>120841</v>
      </c>
      <c r="P16" s="45"/>
    </row>
    <row r="17" spans="1:16" s="2" customFormat="1" ht="21" customHeight="1">
      <c r="A17" s="114" t="s">
        <v>120</v>
      </c>
      <c r="B17" s="6">
        <v>532716</v>
      </c>
      <c r="C17" s="6" t="s">
        <v>367</v>
      </c>
      <c r="D17" s="6">
        <v>42820</v>
      </c>
      <c r="E17" s="6" t="s">
        <v>913</v>
      </c>
      <c r="F17" s="6">
        <v>476382</v>
      </c>
      <c r="G17" s="6">
        <v>44125</v>
      </c>
      <c r="H17" s="6" t="s">
        <v>367</v>
      </c>
      <c r="I17" s="6" t="s">
        <v>367</v>
      </c>
      <c r="J17" s="6" t="s">
        <v>367</v>
      </c>
      <c r="K17" s="6" t="s">
        <v>367</v>
      </c>
      <c r="L17" s="6" t="s">
        <v>367</v>
      </c>
      <c r="M17" s="6" t="s">
        <v>367</v>
      </c>
      <c r="N17" s="99">
        <v>12427</v>
      </c>
      <c r="P17" s="45"/>
    </row>
    <row r="18" spans="1:16" s="2" customFormat="1" ht="21" customHeight="1">
      <c r="A18" s="114" t="s">
        <v>121</v>
      </c>
      <c r="B18" s="6">
        <v>667518</v>
      </c>
      <c r="C18" s="6" t="s">
        <v>364</v>
      </c>
      <c r="D18" s="6">
        <v>34260</v>
      </c>
      <c r="E18" s="6" t="s">
        <v>913</v>
      </c>
      <c r="F18" s="6">
        <v>425503</v>
      </c>
      <c r="G18" s="6">
        <v>61083</v>
      </c>
      <c r="H18" s="6" t="s">
        <v>364</v>
      </c>
      <c r="I18" s="6" t="s">
        <v>364</v>
      </c>
      <c r="J18" s="6" t="s">
        <v>364</v>
      </c>
      <c r="K18" s="6" t="s">
        <v>364</v>
      </c>
      <c r="L18" s="6" t="s">
        <v>364</v>
      </c>
      <c r="M18" s="6" t="s">
        <v>364</v>
      </c>
      <c r="N18" s="99">
        <v>10179</v>
      </c>
      <c r="P18" s="45"/>
    </row>
    <row r="19" spans="1:16" s="2" customFormat="1" ht="21" customHeight="1">
      <c r="A19" s="114" t="s">
        <v>122</v>
      </c>
      <c r="B19" s="6">
        <v>86072</v>
      </c>
      <c r="C19" s="6" t="s">
        <v>364</v>
      </c>
      <c r="D19" s="6">
        <v>8256</v>
      </c>
      <c r="E19" s="6" t="s">
        <v>913</v>
      </c>
      <c r="F19" s="6">
        <v>275526</v>
      </c>
      <c r="G19" s="6">
        <v>37550</v>
      </c>
      <c r="H19" s="6" t="s">
        <v>364</v>
      </c>
      <c r="I19" s="6">
        <v>555</v>
      </c>
      <c r="J19" s="6" t="s">
        <v>364</v>
      </c>
      <c r="K19" s="6" t="s">
        <v>364</v>
      </c>
      <c r="L19" s="6" t="s">
        <v>364</v>
      </c>
      <c r="M19" s="6" t="s">
        <v>364</v>
      </c>
      <c r="N19" s="99">
        <v>14146</v>
      </c>
      <c r="P19" s="45"/>
    </row>
    <row r="20" spans="1:16" s="2" customFormat="1" ht="21" customHeight="1">
      <c r="A20" s="114" t="s">
        <v>234</v>
      </c>
      <c r="B20" s="6">
        <v>180390</v>
      </c>
      <c r="C20" s="6" t="s">
        <v>364</v>
      </c>
      <c r="D20" s="6">
        <v>9396</v>
      </c>
      <c r="E20" s="6" t="s">
        <v>913</v>
      </c>
      <c r="F20" s="6">
        <v>203626</v>
      </c>
      <c r="G20" s="6">
        <v>23882</v>
      </c>
      <c r="H20" s="6" t="s">
        <v>364</v>
      </c>
      <c r="I20" s="6">
        <v>825</v>
      </c>
      <c r="J20" s="6" t="s">
        <v>364</v>
      </c>
      <c r="K20" s="6" t="s">
        <v>364</v>
      </c>
      <c r="L20" s="6" t="s">
        <v>364</v>
      </c>
      <c r="M20" s="6" t="s">
        <v>364</v>
      </c>
      <c r="N20" s="99">
        <v>9551</v>
      </c>
      <c r="P20" s="45"/>
    </row>
    <row r="21" spans="1:16" s="2" customFormat="1" ht="21" customHeight="1">
      <c r="A21" s="114" t="s">
        <v>115</v>
      </c>
      <c r="B21" s="6">
        <v>212551</v>
      </c>
      <c r="C21" s="6" t="s">
        <v>364</v>
      </c>
      <c r="D21" s="6">
        <v>6015</v>
      </c>
      <c r="E21" s="6" t="s">
        <v>913</v>
      </c>
      <c r="F21" s="6">
        <v>185726</v>
      </c>
      <c r="G21" s="6">
        <v>27378</v>
      </c>
      <c r="H21" s="6" t="s">
        <v>364</v>
      </c>
      <c r="I21" s="6" t="s">
        <v>364</v>
      </c>
      <c r="J21" s="6" t="s">
        <v>364</v>
      </c>
      <c r="K21" s="6" t="s">
        <v>364</v>
      </c>
      <c r="L21" s="6" t="s">
        <v>364</v>
      </c>
      <c r="M21" s="6" t="s">
        <v>364</v>
      </c>
      <c r="N21" s="99">
        <v>5491</v>
      </c>
      <c r="P21" s="45"/>
    </row>
    <row r="22" spans="1:16" s="2" customFormat="1" ht="21" customHeight="1">
      <c r="A22" s="114" t="s">
        <v>123</v>
      </c>
      <c r="B22" s="6">
        <v>178613</v>
      </c>
      <c r="C22" s="6" t="s">
        <v>364</v>
      </c>
      <c r="D22" s="6">
        <v>5987</v>
      </c>
      <c r="E22" s="6" t="s">
        <v>913</v>
      </c>
      <c r="F22" s="6">
        <v>77367</v>
      </c>
      <c r="G22" s="6">
        <v>20990</v>
      </c>
      <c r="H22" s="6" t="s">
        <v>364</v>
      </c>
      <c r="I22" s="6" t="s">
        <v>364</v>
      </c>
      <c r="J22" s="6" t="s">
        <v>364</v>
      </c>
      <c r="K22" s="6" t="s">
        <v>364</v>
      </c>
      <c r="L22" s="6" t="s">
        <v>364</v>
      </c>
      <c r="M22" s="6" t="s">
        <v>364</v>
      </c>
      <c r="N22" s="99">
        <v>9905</v>
      </c>
      <c r="P22" s="45"/>
    </row>
    <row r="23" spans="1:16" s="2" customFormat="1" ht="21" customHeight="1">
      <c r="A23" s="114" t="s">
        <v>116</v>
      </c>
      <c r="B23" s="6">
        <v>283737</v>
      </c>
      <c r="C23" s="6" t="s">
        <v>364</v>
      </c>
      <c r="D23" s="6">
        <v>23403</v>
      </c>
      <c r="E23" s="6" t="s">
        <v>913</v>
      </c>
      <c r="F23" s="6">
        <v>179155</v>
      </c>
      <c r="G23" s="6">
        <v>18007</v>
      </c>
      <c r="H23" s="6" t="s">
        <v>364</v>
      </c>
      <c r="I23" s="6" t="s">
        <v>364</v>
      </c>
      <c r="J23" s="6" t="s">
        <v>364</v>
      </c>
      <c r="K23" s="6" t="s">
        <v>364</v>
      </c>
      <c r="L23" s="6" t="s">
        <v>364</v>
      </c>
      <c r="M23" s="6" t="s">
        <v>364</v>
      </c>
      <c r="N23" s="99">
        <v>9041</v>
      </c>
      <c r="P23" s="45"/>
    </row>
    <row r="24" spans="1:16" s="2" customFormat="1" ht="21" customHeight="1">
      <c r="A24" s="114" t="s">
        <v>124</v>
      </c>
      <c r="B24" s="6">
        <v>188544</v>
      </c>
      <c r="C24" s="6" t="s">
        <v>364</v>
      </c>
      <c r="D24" s="6">
        <v>7340</v>
      </c>
      <c r="E24" s="6" t="s">
        <v>913</v>
      </c>
      <c r="F24" s="6">
        <v>82781</v>
      </c>
      <c r="G24" s="6">
        <v>28381</v>
      </c>
      <c r="H24" s="6" t="s">
        <v>364</v>
      </c>
      <c r="I24" s="6" t="s">
        <v>364</v>
      </c>
      <c r="J24" s="6" t="s">
        <v>364</v>
      </c>
      <c r="K24" s="6" t="s">
        <v>364</v>
      </c>
      <c r="L24" s="6" t="s">
        <v>364</v>
      </c>
      <c r="M24" s="6" t="s">
        <v>364</v>
      </c>
      <c r="N24" s="99">
        <v>11743</v>
      </c>
      <c r="P24" s="45"/>
    </row>
    <row r="25" spans="1:16" s="2" customFormat="1" ht="21" customHeight="1">
      <c r="A25" s="114" t="s">
        <v>117</v>
      </c>
      <c r="B25" s="6">
        <v>204175</v>
      </c>
      <c r="C25" s="6" t="s">
        <v>364</v>
      </c>
      <c r="D25" s="6">
        <v>14708</v>
      </c>
      <c r="E25" s="6" t="s">
        <v>913</v>
      </c>
      <c r="F25" s="6">
        <v>185327</v>
      </c>
      <c r="G25" s="6">
        <v>18039</v>
      </c>
      <c r="H25" s="6" t="s">
        <v>364</v>
      </c>
      <c r="I25" s="6" t="s">
        <v>364</v>
      </c>
      <c r="J25" s="6" t="s">
        <v>364</v>
      </c>
      <c r="K25" s="6" t="s">
        <v>364</v>
      </c>
      <c r="L25" s="6" t="s">
        <v>364</v>
      </c>
      <c r="M25" s="6" t="s">
        <v>364</v>
      </c>
      <c r="N25" s="99">
        <v>4514</v>
      </c>
      <c r="P25" s="45"/>
    </row>
    <row r="26" spans="1:16" s="2" customFormat="1" ht="21" customHeight="1">
      <c r="A26" s="114" t="s">
        <v>118</v>
      </c>
      <c r="B26" s="6">
        <v>46026</v>
      </c>
      <c r="C26" s="6" t="s">
        <v>364</v>
      </c>
      <c r="D26" s="6">
        <v>5025</v>
      </c>
      <c r="E26" s="6" t="s">
        <v>913</v>
      </c>
      <c r="F26" s="6">
        <v>115899</v>
      </c>
      <c r="G26" s="6">
        <v>24581</v>
      </c>
      <c r="H26" s="6" t="s">
        <v>364</v>
      </c>
      <c r="I26" s="6" t="s">
        <v>364</v>
      </c>
      <c r="J26" s="6" t="s">
        <v>364</v>
      </c>
      <c r="K26" s="6" t="s">
        <v>364</v>
      </c>
      <c r="L26" s="6" t="s">
        <v>364</v>
      </c>
      <c r="M26" s="6" t="s">
        <v>364</v>
      </c>
      <c r="N26" s="99">
        <v>9196</v>
      </c>
      <c r="P26" s="45"/>
    </row>
    <row r="27" spans="1:16" s="2" customFormat="1" ht="21" customHeight="1">
      <c r="A27" s="114" t="s">
        <v>235</v>
      </c>
      <c r="B27" s="6">
        <v>159170</v>
      </c>
      <c r="C27" s="6" t="s">
        <v>364</v>
      </c>
      <c r="D27" s="6">
        <v>5366</v>
      </c>
      <c r="E27" s="6" t="s">
        <v>913</v>
      </c>
      <c r="F27" s="6">
        <v>53721</v>
      </c>
      <c r="G27" s="6">
        <v>12064</v>
      </c>
      <c r="H27" s="6" t="s">
        <v>364</v>
      </c>
      <c r="I27" s="6" t="s">
        <v>364</v>
      </c>
      <c r="J27" s="6" t="s">
        <v>364</v>
      </c>
      <c r="K27" s="6" t="s">
        <v>364</v>
      </c>
      <c r="L27" s="6" t="s">
        <v>364</v>
      </c>
      <c r="M27" s="6" t="s">
        <v>364</v>
      </c>
      <c r="N27" s="99">
        <v>13850</v>
      </c>
      <c r="P27" s="45"/>
    </row>
    <row r="28" spans="1:16" s="2" customFormat="1" ht="21" customHeight="1">
      <c r="A28" s="114" t="s">
        <v>119</v>
      </c>
      <c r="B28" s="6">
        <v>172284</v>
      </c>
      <c r="C28" s="6" t="s">
        <v>364</v>
      </c>
      <c r="D28" s="6">
        <v>4791</v>
      </c>
      <c r="E28" s="6" t="s">
        <v>913</v>
      </c>
      <c r="F28" s="6">
        <v>86709</v>
      </c>
      <c r="G28" s="6">
        <v>22636</v>
      </c>
      <c r="H28" s="6" t="s">
        <v>364</v>
      </c>
      <c r="I28" s="6" t="s">
        <v>364</v>
      </c>
      <c r="J28" s="6" t="s">
        <v>364</v>
      </c>
      <c r="K28" s="6" t="s">
        <v>364</v>
      </c>
      <c r="L28" s="6" t="s">
        <v>364</v>
      </c>
      <c r="M28" s="6" t="s">
        <v>364</v>
      </c>
      <c r="N28" s="99">
        <v>4400</v>
      </c>
      <c r="P28" s="45"/>
    </row>
    <row r="29" spans="1:15" ht="21" customHeight="1" thickBot="1">
      <c r="A29" s="359" t="s">
        <v>125</v>
      </c>
      <c r="B29" s="288">
        <v>81148</v>
      </c>
      <c r="C29" s="14" t="s">
        <v>913</v>
      </c>
      <c r="D29" s="14">
        <v>10875</v>
      </c>
      <c r="E29" s="14" t="s">
        <v>913</v>
      </c>
      <c r="F29" s="14">
        <v>40087</v>
      </c>
      <c r="G29" s="14">
        <v>13830</v>
      </c>
      <c r="H29" s="14" t="s">
        <v>913</v>
      </c>
      <c r="I29" s="14" t="s">
        <v>913</v>
      </c>
      <c r="J29" s="14" t="s">
        <v>364</v>
      </c>
      <c r="K29" s="14" t="s">
        <v>364</v>
      </c>
      <c r="L29" s="14" t="s">
        <v>364</v>
      </c>
      <c r="M29" s="14" t="s">
        <v>364</v>
      </c>
      <c r="N29" s="73">
        <v>6398</v>
      </c>
      <c r="O29" s="298"/>
    </row>
  </sheetData>
  <sheetProtection/>
  <mergeCells count="4">
    <mergeCell ref="A2:F2"/>
    <mergeCell ref="G2:N2"/>
    <mergeCell ref="A3:F3"/>
    <mergeCell ref="G3:N3"/>
  </mergeCells>
  <printOptions horizontalCentered="1"/>
  <pageMargins left="1.1811023622047245" right="1.1811023622047245" top="1.5748031496062993" bottom="1.5748031496062993" header="0.5118110236220472" footer="0.9055118110236221"/>
  <pageSetup firstPageNumber="228"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3.xml><?xml version="1.0" encoding="utf-8"?>
<worksheet xmlns="http://schemas.openxmlformats.org/spreadsheetml/2006/main" xmlns:r="http://schemas.openxmlformats.org/officeDocument/2006/relationships">
  <sheetPr>
    <tabColor theme="5" tint="0.5999900102615356"/>
  </sheetPr>
  <dimension ref="A1:M30"/>
  <sheetViews>
    <sheetView showGridLines="0" zoomScale="120" zoomScaleNormal="120" workbookViewId="0" topLeftCell="A1">
      <selection activeCell="A1" sqref="A1"/>
    </sheetView>
  </sheetViews>
  <sheetFormatPr defaultColWidth="9.00390625" defaultRowHeight="16.5"/>
  <cols>
    <col min="1" max="1" width="6.625" style="129" customWidth="1"/>
    <col min="2" max="2" width="16.625" style="129" customWidth="1"/>
    <col min="3" max="4" width="9.125" style="129" customWidth="1"/>
    <col min="5" max="5" width="14.625" style="129" customWidth="1"/>
    <col min="6" max="6" width="10.625" style="129" customWidth="1"/>
    <col min="7" max="7" width="9.125" style="129" customWidth="1"/>
    <col min="8" max="13" width="12.625" style="129" customWidth="1"/>
    <col min="14" max="16384" width="9.00390625" style="129" customWidth="1"/>
  </cols>
  <sheetData>
    <row r="1" spans="1:13" s="118" customFormat="1" ht="18" customHeight="1">
      <c r="A1" s="123" t="s">
        <v>625</v>
      </c>
      <c r="B1" s="117"/>
      <c r="C1" s="117"/>
      <c r="M1" s="119" t="s">
        <v>626</v>
      </c>
    </row>
    <row r="2" spans="1:13" s="120" customFormat="1" ht="24.75" customHeight="1">
      <c r="A2" s="404" t="s">
        <v>746</v>
      </c>
      <c r="B2" s="401"/>
      <c r="C2" s="401"/>
      <c r="D2" s="401"/>
      <c r="E2" s="401"/>
      <c r="F2" s="401"/>
      <c r="G2" s="401"/>
      <c r="H2" s="401" t="s">
        <v>747</v>
      </c>
      <c r="I2" s="401"/>
      <c r="J2" s="401"/>
      <c r="K2" s="401"/>
      <c r="L2" s="401"/>
      <c r="M2" s="401"/>
    </row>
    <row r="3" spans="1:13" s="120" customFormat="1" ht="19.5" customHeight="1">
      <c r="A3" s="404" t="s">
        <v>748</v>
      </c>
      <c r="B3" s="401"/>
      <c r="C3" s="401"/>
      <c r="D3" s="401"/>
      <c r="E3" s="401"/>
      <c r="F3" s="401"/>
      <c r="G3" s="401"/>
      <c r="H3" s="401" t="s">
        <v>749</v>
      </c>
      <c r="I3" s="401"/>
      <c r="J3" s="401"/>
      <c r="K3" s="401"/>
      <c r="L3" s="401"/>
      <c r="M3" s="401"/>
    </row>
    <row r="4" spans="1:13" s="118" customFormat="1" ht="15" customHeight="1" thickBot="1">
      <c r="A4" s="125"/>
      <c r="B4" s="125"/>
      <c r="C4" s="126"/>
      <c r="D4" s="126"/>
      <c r="E4" s="126"/>
      <c r="F4" s="126"/>
      <c r="G4" s="124" t="s">
        <v>754</v>
      </c>
      <c r="H4" s="126"/>
      <c r="I4" s="126"/>
      <c r="J4" s="126"/>
      <c r="K4" s="127"/>
      <c r="L4" s="127"/>
      <c r="M4" s="128" t="s">
        <v>615</v>
      </c>
    </row>
    <row r="5" spans="1:13" s="118" customFormat="1" ht="27" customHeight="1">
      <c r="A5" s="405" t="s">
        <v>662</v>
      </c>
      <c r="B5" s="406"/>
      <c r="C5" s="130" t="s">
        <v>663</v>
      </c>
      <c r="D5" s="131" t="s">
        <v>664</v>
      </c>
      <c r="E5" s="115" t="s">
        <v>665</v>
      </c>
      <c r="F5" s="115" t="s">
        <v>666</v>
      </c>
      <c r="G5" s="131" t="s">
        <v>667</v>
      </c>
      <c r="H5" s="132" t="s">
        <v>668</v>
      </c>
      <c r="I5" s="131" t="s">
        <v>669</v>
      </c>
      <c r="J5" s="115" t="s">
        <v>670</v>
      </c>
      <c r="K5" s="115" t="s">
        <v>671</v>
      </c>
      <c r="L5" s="115" t="s">
        <v>672</v>
      </c>
      <c r="M5" s="133" t="s">
        <v>673</v>
      </c>
    </row>
    <row r="6" spans="1:13" s="137" customFormat="1" ht="39.75" customHeight="1" thickBot="1">
      <c r="A6" s="402" t="s">
        <v>404</v>
      </c>
      <c r="B6" s="403"/>
      <c r="C6" s="134" t="s">
        <v>405</v>
      </c>
      <c r="D6" s="135" t="s">
        <v>406</v>
      </c>
      <c r="E6" s="135" t="s">
        <v>407</v>
      </c>
      <c r="F6" s="135" t="s">
        <v>408</v>
      </c>
      <c r="G6" s="135" t="s">
        <v>409</v>
      </c>
      <c r="H6" s="70" t="s">
        <v>410</v>
      </c>
      <c r="I6" s="135" t="s">
        <v>411</v>
      </c>
      <c r="J6" s="135" t="s">
        <v>412</v>
      </c>
      <c r="K6" s="135" t="s">
        <v>413</v>
      </c>
      <c r="L6" s="135" t="s">
        <v>414</v>
      </c>
      <c r="M6" s="136" t="s">
        <v>415</v>
      </c>
    </row>
    <row r="7" spans="1:13" s="118" customFormat="1" ht="19.5" customHeight="1">
      <c r="A7" s="138" t="s">
        <v>416</v>
      </c>
      <c r="B7" s="139" t="s">
        <v>417</v>
      </c>
      <c r="C7" s="299">
        <f aca="true" t="shared" si="0" ref="C7:C22">SUM(D7:M7)</f>
        <v>36186493</v>
      </c>
      <c r="D7" s="126">
        <v>19026928</v>
      </c>
      <c r="E7" s="126" t="s">
        <v>364</v>
      </c>
      <c r="F7" s="126">
        <v>1431364</v>
      </c>
      <c r="G7" s="126">
        <f>1450571-635000</f>
        <v>815571</v>
      </c>
      <c r="H7" s="126">
        <v>635000</v>
      </c>
      <c r="I7" s="300">
        <v>54891</v>
      </c>
      <c r="J7" s="126" t="s">
        <v>364</v>
      </c>
      <c r="K7" s="126">
        <v>12900723</v>
      </c>
      <c r="L7" s="300">
        <v>135224</v>
      </c>
      <c r="M7" s="126">
        <v>1186792</v>
      </c>
    </row>
    <row r="8" spans="1:13" s="118" customFormat="1" ht="24.75" customHeight="1">
      <c r="A8" s="138">
        <v>2003</v>
      </c>
      <c r="B8" s="139" t="s">
        <v>418</v>
      </c>
      <c r="C8" s="299">
        <f t="shared" si="0"/>
        <v>36186493</v>
      </c>
      <c r="D8" s="126">
        <v>19026928</v>
      </c>
      <c r="E8" s="126" t="s">
        <v>364</v>
      </c>
      <c r="F8" s="126">
        <v>1431364</v>
      </c>
      <c r="G8" s="126">
        <v>815571</v>
      </c>
      <c r="H8" s="126">
        <v>635000</v>
      </c>
      <c r="I8" s="300">
        <v>54891</v>
      </c>
      <c r="J8" s="126" t="s">
        <v>364</v>
      </c>
      <c r="K8" s="126">
        <v>12900723</v>
      </c>
      <c r="L8" s="300">
        <v>135224</v>
      </c>
      <c r="M8" s="126">
        <v>1186792</v>
      </c>
    </row>
    <row r="9" spans="1:13" s="118" customFormat="1" ht="19.5" customHeight="1">
      <c r="A9" s="138" t="s">
        <v>419</v>
      </c>
      <c r="B9" s="139" t="s">
        <v>417</v>
      </c>
      <c r="C9" s="299">
        <f t="shared" si="0"/>
        <v>43443738</v>
      </c>
      <c r="D9" s="126">
        <v>20114834</v>
      </c>
      <c r="E9" s="126" t="s">
        <v>364</v>
      </c>
      <c r="F9" s="126">
        <v>1384410</v>
      </c>
      <c r="G9" s="126">
        <v>1127760</v>
      </c>
      <c r="H9" s="126" t="s">
        <v>364</v>
      </c>
      <c r="I9" s="300">
        <v>1888762</v>
      </c>
      <c r="J9" s="126" t="s">
        <v>364</v>
      </c>
      <c r="K9" s="126">
        <v>17715992</v>
      </c>
      <c r="L9" s="300">
        <v>57080</v>
      </c>
      <c r="M9" s="126">
        <v>1154900</v>
      </c>
    </row>
    <row r="10" spans="1:13" s="118" customFormat="1" ht="24.75" customHeight="1">
      <c r="A10" s="138">
        <v>2004</v>
      </c>
      <c r="B10" s="139" t="s">
        <v>418</v>
      </c>
      <c r="C10" s="299">
        <f t="shared" si="0"/>
        <v>43443738</v>
      </c>
      <c r="D10" s="126">
        <v>20114834</v>
      </c>
      <c r="E10" s="126" t="s">
        <v>364</v>
      </c>
      <c r="F10" s="126">
        <v>1384410</v>
      </c>
      <c r="G10" s="126">
        <v>1127760</v>
      </c>
      <c r="H10" s="126" t="s">
        <v>364</v>
      </c>
      <c r="I10" s="300">
        <v>1888762</v>
      </c>
      <c r="J10" s="126" t="s">
        <v>364</v>
      </c>
      <c r="K10" s="126">
        <v>17715992</v>
      </c>
      <c r="L10" s="300">
        <v>57080</v>
      </c>
      <c r="M10" s="126">
        <v>1154900</v>
      </c>
    </row>
    <row r="11" spans="1:13" s="118" customFormat="1" ht="19.5" customHeight="1">
      <c r="A11" s="138" t="s">
        <v>420</v>
      </c>
      <c r="B11" s="139" t="s">
        <v>417</v>
      </c>
      <c r="C11" s="299">
        <f t="shared" si="0"/>
        <v>43905960</v>
      </c>
      <c r="D11" s="126">
        <v>21889168</v>
      </c>
      <c r="E11" s="126" t="s">
        <v>364</v>
      </c>
      <c r="F11" s="126">
        <v>1152227</v>
      </c>
      <c r="G11" s="126">
        <v>1287514</v>
      </c>
      <c r="H11" s="126" t="s">
        <v>364</v>
      </c>
      <c r="I11" s="300">
        <v>1681624</v>
      </c>
      <c r="J11" s="126" t="s">
        <v>364</v>
      </c>
      <c r="K11" s="126">
        <v>17638965</v>
      </c>
      <c r="L11" s="300">
        <v>93171</v>
      </c>
      <c r="M11" s="126">
        <f>19000+144291</f>
        <v>163291</v>
      </c>
    </row>
    <row r="12" spans="1:13" s="118" customFormat="1" ht="24.75" customHeight="1">
      <c r="A12" s="138">
        <v>2005</v>
      </c>
      <c r="B12" s="139" t="s">
        <v>418</v>
      </c>
      <c r="C12" s="299">
        <f t="shared" si="0"/>
        <v>43905960</v>
      </c>
      <c r="D12" s="126">
        <v>21889168</v>
      </c>
      <c r="E12" s="126" t="s">
        <v>364</v>
      </c>
      <c r="F12" s="126">
        <v>1152227</v>
      </c>
      <c r="G12" s="126">
        <v>1287514</v>
      </c>
      <c r="H12" s="126" t="s">
        <v>364</v>
      </c>
      <c r="I12" s="300">
        <v>1681624</v>
      </c>
      <c r="J12" s="126" t="s">
        <v>364</v>
      </c>
      <c r="K12" s="126">
        <v>17638965</v>
      </c>
      <c r="L12" s="300">
        <v>93171</v>
      </c>
      <c r="M12" s="126">
        <v>163291</v>
      </c>
    </row>
    <row r="13" spans="1:13" s="118" customFormat="1" ht="19.5" customHeight="1">
      <c r="A13" s="138" t="s">
        <v>421</v>
      </c>
      <c r="B13" s="139" t="s">
        <v>417</v>
      </c>
      <c r="C13" s="299">
        <f t="shared" si="0"/>
        <v>44212223</v>
      </c>
      <c r="D13" s="126">
        <v>22726219</v>
      </c>
      <c r="E13" s="126" t="s">
        <v>364</v>
      </c>
      <c r="F13" s="126">
        <v>1129160</v>
      </c>
      <c r="G13" s="126">
        <v>1278345</v>
      </c>
      <c r="H13" s="126" t="s">
        <v>364</v>
      </c>
      <c r="I13" s="300">
        <v>1152477</v>
      </c>
      <c r="J13" s="126" t="s">
        <v>364</v>
      </c>
      <c r="K13" s="126">
        <v>17722966</v>
      </c>
      <c r="L13" s="300">
        <v>30708</v>
      </c>
      <c r="M13" s="126">
        <f>29000+143348</f>
        <v>172348</v>
      </c>
    </row>
    <row r="14" spans="1:13" s="118" customFormat="1" ht="24.75" customHeight="1">
      <c r="A14" s="138">
        <v>2006</v>
      </c>
      <c r="B14" s="139" t="s">
        <v>418</v>
      </c>
      <c r="C14" s="299">
        <f t="shared" si="0"/>
        <v>44212223</v>
      </c>
      <c r="D14" s="126">
        <v>22726219</v>
      </c>
      <c r="E14" s="126" t="s">
        <v>364</v>
      </c>
      <c r="F14" s="126">
        <v>1129160</v>
      </c>
      <c r="G14" s="126">
        <v>1278345</v>
      </c>
      <c r="H14" s="126" t="s">
        <v>364</v>
      </c>
      <c r="I14" s="300">
        <v>1152477</v>
      </c>
      <c r="J14" s="126" t="s">
        <v>364</v>
      </c>
      <c r="K14" s="126">
        <v>17722966</v>
      </c>
      <c r="L14" s="300">
        <v>30708</v>
      </c>
      <c r="M14" s="126">
        <v>172348</v>
      </c>
    </row>
    <row r="15" spans="1:13" s="118" customFormat="1" ht="19.5" customHeight="1">
      <c r="A15" s="138" t="s">
        <v>422</v>
      </c>
      <c r="B15" s="139" t="s">
        <v>417</v>
      </c>
      <c r="C15" s="299">
        <f t="shared" si="0"/>
        <v>45882632</v>
      </c>
      <c r="D15" s="126">
        <v>22907558</v>
      </c>
      <c r="E15" s="126" t="s">
        <v>364</v>
      </c>
      <c r="F15" s="126">
        <v>1201174</v>
      </c>
      <c r="G15" s="126">
        <v>1336599</v>
      </c>
      <c r="H15" s="126" t="s">
        <v>364</v>
      </c>
      <c r="I15" s="300">
        <v>413854</v>
      </c>
      <c r="J15" s="126">
        <v>1000000</v>
      </c>
      <c r="K15" s="126">
        <v>18798157</v>
      </c>
      <c r="L15" s="300">
        <v>61924</v>
      </c>
      <c r="M15" s="126">
        <f>27000+136366</f>
        <v>163366</v>
      </c>
    </row>
    <row r="16" spans="1:13" s="118" customFormat="1" ht="24.75" customHeight="1">
      <c r="A16" s="138">
        <v>2007</v>
      </c>
      <c r="B16" s="139" t="s">
        <v>418</v>
      </c>
      <c r="C16" s="299">
        <f t="shared" si="0"/>
        <v>45882632</v>
      </c>
      <c r="D16" s="126">
        <v>22907558</v>
      </c>
      <c r="E16" s="126" t="s">
        <v>364</v>
      </c>
      <c r="F16" s="126">
        <v>1201174</v>
      </c>
      <c r="G16" s="126">
        <v>1336599</v>
      </c>
      <c r="H16" s="126" t="s">
        <v>364</v>
      </c>
      <c r="I16" s="300">
        <v>413854</v>
      </c>
      <c r="J16" s="126">
        <v>1000000</v>
      </c>
      <c r="K16" s="126">
        <v>18798157</v>
      </c>
      <c r="L16" s="300">
        <v>61924</v>
      </c>
      <c r="M16" s="126">
        <v>163366</v>
      </c>
    </row>
    <row r="17" spans="1:13" s="118" customFormat="1" ht="19.5" customHeight="1">
      <c r="A17" s="138" t="s">
        <v>423</v>
      </c>
      <c r="B17" s="139" t="s">
        <v>417</v>
      </c>
      <c r="C17" s="299">
        <f t="shared" si="0"/>
        <v>48105121</v>
      </c>
      <c r="D17" s="126">
        <v>23736058</v>
      </c>
      <c r="E17" s="126" t="s">
        <v>364</v>
      </c>
      <c r="F17" s="126">
        <v>1286163</v>
      </c>
      <c r="G17" s="126">
        <v>1417343</v>
      </c>
      <c r="H17" s="126" t="s">
        <v>364</v>
      </c>
      <c r="I17" s="300">
        <v>139076</v>
      </c>
      <c r="J17" s="126">
        <v>4313547</v>
      </c>
      <c r="K17" s="126">
        <v>16932908</v>
      </c>
      <c r="L17" s="300">
        <v>101235</v>
      </c>
      <c r="M17" s="126">
        <f>24500+154291</f>
        <v>178791</v>
      </c>
    </row>
    <row r="18" spans="1:13" s="118" customFormat="1" ht="24.75" customHeight="1">
      <c r="A18" s="138">
        <v>2008</v>
      </c>
      <c r="B18" s="139" t="s">
        <v>418</v>
      </c>
      <c r="C18" s="299">
        <f t="shared" si="0"/>
        <v>48105121</v>
      </c>
      <c r="D18" s="126">
        <v>23736058</v>
      </c>
      <c r="E18" s="126" t="s">
        <v>364</v>
      </c>
      <c r="F18" s="126">
        <v>1286163</v>
      </c>
      <c r="G18" s="126">
        <v>1417343</v>
      </c>
      <c r="H18" s="126" t="s">
        <v>364</v>
      </c>
      <c r="I18" s="300">
        <v>139076</v>
      </c>
      <c r="J18" s="126">
        <v>4313547</v>
      </c>
      <c r="K18" s="126">
        <v>16932908</v>
      </c>
      <c r="L18" s="300">
        <v>101235</v>
      </c>
      <c r="M18" s="126">
        <v>178791</v>
      </c>
    </row>
    <row r="19" spans="1:13" s="118" customFormat="1" ht="19.5" customHeight="1">
      <c r="A19" s="138" t="s">
        <v>424</v>
      </c>
      <c r="B19" s="139" t="s">
        <v>417</v>
      </c>
      <c r="C19" s="299">
        <f t="shared" si="0"/>
        <v>50880187</v>
      </c>
      <c r="D19" s="126">
        <v>24850546</v>
      </c>
      <c r="E19" s="126" t="s">
        <v>364</v>
      </c>
      <c r="F19" s="126">
        <v>1294543</v>
      </c>
      <c r="G19" s="126">
        <v>1337380</v>
      </c>
      <c r="H19" s="126" t="s">
        <v>364</v>
      </c>
      <c r="I19" s="300">
        <v>650229</v>
      </c>
      <c r="J19" s="126">
        <v>3892820</v>
      </c>
      <c r="K19" s="126">
        <v>18512615</v>
      </c>
      <c r="L19" s="300">
        <v>38350</v>
      </c>
      <c r="M19" s="126">
        <v>303704</v>
      </c>
    </row>
    <row r="20" spans="1:13" s="118" customFormat="1" ht="24.75" customHeight="1">
      <c r="A20" s="138">
        <v>2009</v>
      </c>
      <c r="B20" s="139" t="s">
        <v>418</v>
      </c>
      <c r="C20" s="299">
        <f t="shared" si="0"/>
        <v>50880187</v>
      </c>
      <c r="D20" s="126">
        <v>24850546</v>
      </c>
      <c r="E20" s="126" t="s">
        <v>364</v>
      </c>
      <c r="F20" s="126">
        <v>1294543</v>
      </c>
      <c r="G20" s="126">
        <v>1337380</v>
      </c>
      <c r="H20" s="126" t="s">
        <v>364</v>
      </c>
      <c r="I20" s="300">
        <v>650229</v>
      </c>
      <c r="J20" s="126">
        <v>3892820</v>
      </c>
      <c r="K20" s="126">
        <v>18512615</v>
      </c>
      <c r="L20" s="300">
        <v>38350</v>
      </c>
      <c r="M20" s="126">
        <v>303704</v>
      </c>
    </row>
    <row r="21" spans="1:13" s="118" customFormat="1" ht="19.5" customHeight="1">
      <c r="A21" s="138" t="s">
        <v>425</v>
      </c>
      <c r="B21" s="139" t="s">
        <v>417</v>
      </c>
      <c r="C21" s="299">
        <f t="shared" si="0"/>
        <v>51053002</v>
      </c>
      <c r="D21" s="126">
        <v>23929873</v>
      </c>
      <c r="E21" s="126" t="s">
        <v>364</v>
      </c>
      <c r="F21" s="126">
        <v>1267184</v>
      </c>
      <c r="G21" s="126">
        <v>1131357</v>
      </c>
      <c r="H21" s="126" t="s">
        <v>364</v>
      </c>
      <c r="I21" s="300">
        <v>954297</v>
      </c>
      <c r="J21" s="126">
        <v>3901648</v>
      </c>
      <c r="K21" s="126">
        <v>19574105</v>
      </c>
      <c r="L21" s="300">
        <v>66816</v>
      </c>
      <c r="M21" s="126">
        <v>227722</v>
      </c>
    </row>
    <row r="22" spans="1:13" s="118" customFormat="1" ht="24.75" customHeight="1">
      <c r="A22" s="138">
        <v>2010</v>
      </c>
      <c r="B22" s="139" t="s">
        <v>418</v>
      </c>
      <c r="C22" s="299">
        <f t="shared" si="0"/>
        <v>51053002</v>
      </c>
      <c r="D22" s="126">
        <v>23929873</v>
      </c>
      <c r="E22" s="126" t="s">
        <v>364</v>
      </c>
      <c r="F22" s="126">
        <v>1267184</v>
      </c>
      <c r="G22" s="126">
        <v>1131357</v>
      </c>
      <c r="H22" s="126" t="s">
        <v>364</v>
      </c>
      <c r="I22" s="300">
        <v>954297</v>
      </c>
      <c r="J22" s="126">
        <v>3901648</v>
      </c>
      <c r="K22" s="126">
        <v>19574105</v>
      </c>
      <c r="L22" s="300">
        <v>66816</v>
      </c>
      <c r="M22" s="126">
        <v>227722</v>
      </c>
    </row>
    <row r="23" spans="1:13" s="125" customFormat="1" ht="19.5" customHeight="1">
      <c r="A23" s="138" t="s">
        <v>426</v>
      </c>
      <c r="B23" s="139" t="s">
        <v>417</v>
      </c>
      <c r="C23" s="301">
        <v>57805000</v>
      </c>
      <c r="D23" s="126">
        <v>31288357</v>
      </c>
      <c r="E23" s="126" t="s">
        <v>364</v>
      </c>
      <c r="F23" s="126">
        <v>1280879</v>
      </c>
      <c r="G23" s="126">
        <v>1216177</v>
      </c>
      <c r="H23" s="126" t="s">
        <v>364</v>
      </c>
      <c r="I23" s="300">
        <v>612240</v>
      </c>
      <c r="J23" s="126">
        <v>1868717</v>
      </c>
      <c r="K23" s="126">
        <v>21248509</v>
      </c>
      <c r="L23" s="300">
        <v>32019</v>
      </c>
      <c r="M23" s="126">
        <v>258102</v>
      </c>
    </row>
    <row r="24" spans="1:13" s="125" customFormat="1" ht="24.75" customHeight="1">
      <c r="A24" s="138">
        <v>2011</v>
      </c>
      <c r="B24" s="139" t="s">
        <v>418</v>
      </c>
      <c r="C24" s="301">
        <v>57805000</v>
      </c>
      <c r="D24" s="126">
        <v>31288357</v>
      </c>
      <c r="E24" s="126" t="s">
        <v>364</v>
      </c>
      <c r="F24" s="126">
        <v>1280879</v>
      </c>
      <c r="G24" s="126">
        <v>1216177</v>
      </c>
      <c r="H24" s="126" t="s">
        <v>364</v>
      </c>
      <c r="I24" s="300">
        <v>612240</v>
      </c>
      <c r="J24" s="126">
        <v>1868717</v>
      </c>
      <c r="K24" s="126">
        <v>21248509</v>
      </c>
      <c r="L24" s="300">
        <v>32019</v>
      </c>
      <c r="M24" s="126">
        <v>258102</v>
      </c>
    </row>
    <row r="25" spans="1:13" s="125" customFormat="1" ht="19.5" customHeight="1">
      <c r="A25" s="138" t="s">
        <v>427</v>
      </c>
      <c r="B25" s="139" t="s">
        <v>417</v>
      </c>
      <c r="C25" s="301">
        <v>60652000</v>
      </c>
      <c r="D25" s="126">
        <v>33132546</v>
      </c>
      <c r="E25" s="126" t="s">
        <v>913</v>
      </c>
      <c r="F25" s="126">
        <v>1308809</v>
      </c>
      <c r="G25" s="126">
        <v>1294550</v>
      </c>
      <c r="H25" s="126" t="s">
        <v>913</v>
      </c>
      <c r="I25" s="300">
        <v>404235</v>
      </c>
      <c r="J25" s="126">
        <v>6116250</v>
      </c>
      <c r="K25" s="126">
        <v>17878244</v>
      </c>
      <c r="L25" s="300">
        <v>199413</v>
      </c>
      <c r="M25" s="126">
        <v>317953</v>
      </c>
    </row>
    <row r="26" spans="1:13" s="125" customFormat="1" ht="24.75" customHeight="1">
      <c r="A26" s="138">
        <v>2012</v>
      </c>
      <c r="B26" s="139" t="s">
        <v>418</v>
      </c>
      <c r="C26" s="301">
        <v>60652000</v>
      </c>
      <c r="D26" s="126">
        <v>33132546</v>
      </c>
      <c r="E26" s="126" t="s">
        <v>913</v>
      </c>
      <c r="F26" s="126">
        <v>1308809</v>
      </c>
      <c r="G26" s="126">
        <v>1294550</v>
      </c>
      <c r="H26" s="126" t="s">
        <v>913</v>
      </c>
      <c r="I26" s="300">
        <v>404235</v>
      </c>
      <c r="J26" s="126">
        <v>6116250</v>
      </c>
      <c r="K26" s="126">
        <v>17878244</v>
      </c>
      <c r="L26" s="300">
        <v>199413</v>
      </c>
      <c r="M26" s="126">
        <v>317953</v>
      </c>
    </row>
    <row r="27" spans="1:13" s="140" customFormat="1" ht="19.5" customHeight="1">
      <c r="A27" s="138" t="s">
        <v>428</v>
      </c>
      <c r="B27" s="139" t="s">
        <v>417</v>
      </c>
      <c r="C27" s="301">
        <v>59128000</v>
      </c>
      <c r="D27" s="126">
        <v>34821424</v>
      </c>
      <c r="E27" s="126" t="s">
        <v>913</v>
      </c>
      <c r="F27" s="126">
        <v>1275308</v>
      </c>
      <c r="G27" s="126">
        <v>1340178</v>
      </c>
      <c r="H27" s="126" t="s">
        <v>913</v>
      </c>
      <c r="I27" s="300">
        <v>133900</v>
      </c>
      <c r="J27" s="126">
        <v>5842584</v>
      </c>
      <c r="K27" s="126">
        <v>15107241</v>
      </c>
      <c r="L27" s="300">
        <v>129491</v>
      </c>
      <c r="M27" s="126">
        <v>477874</v>
      </c>
    </row>
    <row r="28" spans="1:13" s="140" customFormat="1" ht="24.75" customHeight="1" thickBot="1">
      <c r="A28" s="128">
        <v>2013</v>
      </c>
      <c r="B28" s="141" t="s">
        <v>418</v>
      </c>
      <c r="C28" s="302" t="s">
        <v>429</v>
      </c>
      <c r="D28" s="303" t="s">
        <v>429</v>
      </c>
      <c r="E28" s="303" t="s">
        <v>914</v>
      </c>
      <c r="F28" s="303" t="s">
        <v>429</v>
      </c>
      <c r="G28" s="303" t="s">
        <v>429</v>
      </c>
      <c r="H28" s="303" t="s">
        <v>429</v>
      </c>
      <c r="I28" s="303" t="s">
        <v>429</v>
      </c>
      <c r="J28" s="303" t="s">
        <v>429</v>
      </c>
      <c r="K28" s="303" t="s">
        <v>429</v>
      </c>
      <c r="L28" s="303" t="s">
        <v>429</v>
      </c>
      <c r="M28" s="303" t="s">
        <v>429</v>
      </c>
    </row>
    <row r="29" spans="1:8" s="118" customFormat="1" ht="15" customHeight="1">
      <c r="A29" s="122" t="s">
        <v>430</v>
      </c>
      <c r="H29" s="117" t="s">
        <v>147</v>
      </c>
    </row>
    <row r="30" ht="13.5">
      <c r="A30" s="38"/>
    </row>
  </sheetData>
  <sheetProtection/>
  <mergeCells count="6">
    <mergeCell ref="H2:M2"/>
    <mergeCell ref="A6:B6"/>
    <mergeCell ref="A3:G3"/>
    <mergeCell ref="H3:M3"/>
    <mergeCell ref="A2:G2"/>
    <mergeCell ref="A5:B5"/>
  </mergeCells>
  <printOptions horizontalCentered="1"/>
  <pageMargins left="1.141732283464567" right="1.141732283464567" top="1.5748031496062993" bottom="1.5748031496062993" header="0.5118110236220472" footer="0.9055118110236221"/>
  <pageSetup firstPageNumber="190"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4.xml><?xml version="1.0" encoding="utf-8"?>
<worksheet xmlns="http://schemas.openxmlformats.org/spreadsheetml/2006/main" xmlns:r="http://schemas.openxmlformats.org/officeDocument/2006/relationships">
  <sheetPr>
    <tabColor theme="5" tint="0.5999900102615356"/>
  </sheetPr>
  <dimension ref="A1:CT19"/>
  <sheetViews>
    <sheetView showGridLines="0" zoomScale="120" zoomScaleNormal="120" workbookViewId="0" topLeftCell="A1">
      <selection activeCell="A2" sqref="A2:F2"/>
    </sheetView>
  </sheetViews>
  <sheetFormatPr defaultColWidth="9.00390625" defaultRowHeight="16.5"/>
  <cols>
    <col min="1" max="1" width="13.625" style="46" customWidth="1"/>
    <col min="2" max="3" width="10.625" style="46" customWidth="1"/>
    <col min="4" max="4" width="16.125" style="46" customWidth="1"/>
    <col min="5" max="5" width="12.625" style="46" customWidth="1"/>
    <col min="6" max="6" width="11.125" style="46" customWidth="1"/>
    <col min="7" max="7" width="13.625" style="46" customWidth="1"/>
    <col min="8" max="8" width="11.125" style="46" customWidth="1"/>
    <col min="9" max="9" width="13.125" style="46" customWidth="1"/>
    <col min="10" max="10" width="11.625" style="46" customWidth="1"/>
    <col min="11" max="12" width="12.625" style="46" customWidth="1"/>
    <col min="13" max="16384" width="9.00390625" style="46" customWidth="1"/>
  </cols>
  <sheetData>
    <row r="1" spans="1:12" s="5" customFormat="1" ht="18" customHeight="1">
      <c r="A1" s="88" t="s">
        <v>625</v>
      </c>
      <c r="B1" s="11"/>
      <c r="L1" s="26" t="s">
        <v>626</v>
      </c>
    </row>
    <row r="2" spans="1:12" s="7" customFormat="1" ht="24.75" customHeight="1">
      <c r="A2" s="391" t="s">
        <v>753</v>
      </c>
      <c r="B2" s="392"/>
      <c r="C2" s="392"/>
      <c r="D2" s="392"/>
      <c r="E2" s="392"/>
      <c r="F2" s="392"/>
      <c r="G2" s="400" t="s">
        <v>897</v>
      </c>
      <c r="H2" s="392"/>
      <c r="I2" s="392"/>
      <c r="J2" s="392"/>
      <c r="K2" s="392"/>
      <c r="L2" s="392"/>
    </row>
    <row r="3" spans="1:12" s="7" customFormat="1" ht="19.5" customHeight="1">
      <c r="A3" s="391" t="s">
        <v>432</v>
      </c>
      <c r="B3" s="392"/>
      <c r="C3" s="392"/>
      <c r="D3" s="392"/>
      <c r="E3" s="392"/>
      <c r="F3" s="392"/>
      <c r="G3" s="392" t="s">
        <v>433</v>
      </c>
      <c r="H3" s="392"/>
      <c r="I3" s="392"/>
      <c r="J3" s="392"/>
      <c r="K3" s="392"/>
      <c r="L3" s="392"/>
    </row>
    <row r="4" spans="1:12" s="5" customFormat="1" ht="15" customHeight="1" thickBot="1">
      <c r="A4" s="1"/>
      <c r="B4" s="6"/>
      <c r="C4" s="6"/>
      <c r="D4" s="6"/>
      <c r="E4" s="6"/>
      <c r="F4" s="143" t="s">
        <v>434</v>
      </c>
      <c r="G4" s="6"/>
      <c r="H4" s="6"/>
      <c r="I4" s="6"/>
      <c r="J4" s="21"/>
      <c r="K4" s="21"/>
      <c r="L4" s="10" t="s">
        <v>435</v>
      </c>
    </row>
    <row r="5" spans="1:12" s="5" customFormat="1" ht="39.75" customHeight="1">
      <c r="A5" s="84" t="s">
        <v>436</v>
      </c>
      <c r="B5" s="116" t="s">
        <v>437</v>
      </c>
      <c r="C5" s="145" t="s">
        <v>438</v>
      </c>
      <c r="D5" s="86" t="s">
        <v>439</v>
      </c>
      <c r="E5" s="86" t="s">
        <v>440</v>
      </c>
      <c r="F5" s="145" t="s">
        <v>441</v>
      </c>
      <c r="G5" s="85" t="s">
        <v>442</v>
      </c>
      <c r="H5" s="145" t="s">
        <v>443</v>
      </c>
      <c r="I5" s="86" t="s">
        <v>444</v>
      </c>
      <c r="J5" s="86" t="s">
        <v>445</v>
      </c>
      <c r="K5" s="86" t="s">
        <v>446</v>
      </c>
      <c r="L5" s="146" t="s">
        <v>447</v>
      </c>
    </row>
    <row r="6" spans="1:12" s="16" customFormat="1" ht="45" customHeight="1" thickBot="1">
      <c r="A6" s="24" t="s">
        <v>404</v>
      </c>
      <c r="B6" s="18" t="s">
        <v>405</v>
      </c>
      <c r="C6" s="19" t="s">
        <v>406</v>
      </c>
      <c r="D6" s="19" t="s">
        <v>407</v>
      </c>
      <c r="E6" s="19" t="s">
        <v>448</v>
      </c>
      <c r="F6" s="19" t="s">
        <v>409</v>
      </c>
      <c r="G6" s="4" t="s">
        <v>410</v>
      </c>
      <c r="H6" s="19" t="s">
        <v>449</v>
      </c>
      <c r="I6" s="19" t="s">
        <v>450</v>
      </c>
      <c r="J6" s="19" t="s">
        <v>413</v>
      </c>
      <c r="K6" s="19" t="s">
        <v>451</v>
      </c>
      <c r="L6" s="20" t="s">
        <v>415</v>
      </c>
    </row>
    <row r="7" spans="1:12" s="2" customFormat="1" ht="45" customHeight="1">
      <c r="A7" s="17" t="s">
        <v>452</v>
      </c>
      <c r="B7" s="71">
        <f aca="true" t="shared" si="0" ref="B7:B14">SUM(C7:L7)</f>
        <v>34213299.8209</v>
      </c>
      <c r="C7" s="6">
        <v>18378670.628</v>
      </c>
      <c r="D7" s="6" t="s">
        <v>364</v>
      </c>
      <c r="E7" s="6">
        <v>1593399.3089</v>
      </c>
      <c r="F7" s="6">
        <f>792855.124+53914.858</f>
        <v>846769.982</v>
      </c>
      <c r="G7" s="6">
        <v>238227</v>
      </c>
      <c r="H7" s="74">
        <v>314113.09</v>
      </c>
      <c r="I7" s="6" t="s">
        <v>364</v>
      </c>
      <c r="J7" s="6">
        <v>11456557.135</v>
      </c>
      <c r="K7" s="74">
        <v>144422</v>
      </c>
      <c r="L7" s="6">
        <v>1241140.677</v>
      </c>
    </row>
    <row r="8" spans="1:12" s="2" customFormat="1" ht="45" customHeight="1">
      <c r="A8" s="17" t="s">
        <v>453</v>
      </c>
      <c r="B8" s="71">
        <f t="shared" si="0"/>
        <v>41361210.11795999</v>
      </c>
      <c r="C8" s="6">
        <v>22565607.081</v>
      </c>
      <c r="D8" s="6" t="s">
        <v>367</v>
      </c>
      <c r="E8" s="6">
        <v>1779176.93</v>
      </c>
      <c r="F8" s="6">
        <v>1284531.937</v>
      </c>
      <c r="G8" s="6" t="s">
        <v>367</v>
      </c>
      <c r="H8" s="74">
        <v>891731.091</v>
      </c>
      <c r="I8" s="6" t="s">
        <v>367</v>
      </c>
      <c r="J8" s="6">
        <v>13601251.87</v>
      </c>
      <c r="K8" s="74">
        <v>69530.577</v>
      </c>
      <c r="L8" s="6">
        <v>1169380.63196</v>
      </c>
    </row>
    <row r="9" spans="1:12" s="2" customFormat="1" ht="45" customHeight="1">
      <c r="A9" s="17" t="s">
        <v>454</v>
      </c>
      <c r="B9" s="71">
        <f t="shared" si="0"/>
        <v>37658594.267</v>
      </c>
      <c r="C9" s="6">
        <v>22912041.222</v>
      </c>
      <c r="D9" s="6" t="s">
        <v>367</v>
      </c>
      <c r="E9" s="6">
        <f>1662781.52</f>
        <v>1662781.52</v>
      </c>
      <c r="F9" s="6">
        <v>1348215.14</v>
      </c>
      <c r="G9" s="6" t="s">
        <v>367</v>
      </c>
      <c r="H9" s="6">
        <v>746353.806</v>
      </c>
      <c r="I9" s="6" t="s">
        <v>367</v>
      </c>
      <c r="J9" s="6">
        <f>10649740.517</f>
        <v>10649740.517</v>
      </c>
      <c r="K9" s="6">
        <f>91171</f>
        <v>91171</v>
      </c>
      <c r="L9" s="6">
        <f>16000+232291.062</f>
        <v>248291.062</v>
      </c>
    </row>
    <row r="10" spans="1:12" s="2" customFormat="1" ht="45" customHeight="1">
      <c r="A10" s="17" t="s">
        <v>755</v>
      </c>
      <c r="B10" s="71">
        <f t="shared" si="0"/>
        <v>36143156.280999996</v>
      </c>
      <c r="C10" s="6">
        <v>22896567.981</v>
      </c>
      <c r="D10" s="6" t="s">
        <v>367</v>
      </c>
      <c r="E10" s="6">
        <v>1572504.83</v>
      </c>
      <c r="F10" s="6">
        <v>1478549.333</v>
      </c>
      <c r="G10" s="6" t="s">
        <v>367</v>
      </c>
      <c r="H10" s="6">
        <v>147215.457</v>
      </c>
      <c r="I10" s="6" t="s">
        <v>367</v>
      </c>
      <c r="J10" s="6">
        <v>9644577.793</v>
      </c>
      <c r="K10" s="6">
        <v>31748</v>
      </c>
      <c r="L10" s="6">
        <f>(80063167+291929720)/1000</f>
        <v>371992.887</v>
      </c>
    </row>
    <row r="11" spans="1:12" s="2" customFormat="1" ht="45" customHeight="1">
      <c r="A11" s="17" t="s">
        <v>455</v>
      </c>
      <c r="B11" s="71">
        <f t="shared" si="0"/>
        <v>36910090.05</v>
      </c>
      <c r="C11" s="6">
        <v>22022007.152</v>
      </c>
      <c r="D11" s="6" t="s">
        <v>367</v>
      </c>
      <c r="E11" s="6">
        <v>1655307</v>
      </c>
      <c r="F11" s="6">
        <v>1325288.706</v>
      </c>
      <c r="G11" s="6" t="s">
        <v>367</v>
      </c>
      <c r="H11" s="6">
        <v>74694</v>
      </c>
      <c r="I11" s="6">
        <v>1077725</v>
      </c>
      <c r="J11" s="6">
        <v>10413972.192</v>
      </c>
      <c r="K11" s="6">
        <v>55434</v>
      </c>
      <c r="L11" s="6">
        <v>285662</v>
      </c>
    </row>
    <row r="12" spans="1:12" s="2" customFormat="1" ht="45" customHeight="1">
      <c r="A12" s="17" t="s">
        <v>456</v>
      </c>
      <c r="B12" s="71">
        <f t="shared" si="0"/>
        <v>44340803</v>
      </c>
      <c r="C12" s="6">
        <v>22264240</v>
      </c>
      <c r="D12" s="6" t="s">
        <v>367</v>
      </c>
      <c r="E12" s="6">
        <v>1629250</v>
      </c>
      <c r="F12" s="6">
        <v>1407642</v>
      </c>
      <c r="G12" s="6" t="s">
        <v>367</v>
      </c>
      <c r="H12" s="6">
        <v>225989</v>
      </c>
      <c r="I12" s="6">
        <v>3571446</v>
      </c>
      <c r="J12" s="6">
        <v>14766857</v>
      </c>
      <c r="K12" s="6">
        <v>93233</v>
      </c>
      <c r="L12" s="6">
        <v>382146</v>
      </c>
    </row>
    <row r="13" spans="1:98" s="52" customFormat="1" ht="45" customHeight="1" thickBot="1">
      <c r="A13" s="17" t="s">
        <v>457</v>
      </c>
      <c r="B13" s="71">
        <f t="shared" si="0"/>
        <v>45895362</v>
      </c>
      <c r="C13" s="6">
        <v>21454541</v>
      </c>
      <c r="D13" s="6" t="s">
        <v>367</v>
      </c>
      <c r="E13" s="6">
        <v>1582450</v>
      </c>
      <c r="F13" s="6">
        <v>1282862</v>
      </c>
      <c r="G13" s="6" t="s">
        <v>367</v>
      </c>
      <c r="H13" s="6">
        <v>997112</v>
      </c>
      <c r="I13" s="6">
        <v>3890504</v>
      </c>
      <c r="J13" s="6">
        <v>15883336</v>
      </c>
      <c r="K13" s="6">
        <v>37810</v>
      </c>
      <c r="L13" s="6">
        <v>766747</v>
      </c>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row>
    <row r="14" spans="1:12" s="2" customFormat="1" ht="45" customHeight="1">
      <c r="A14" s="17" t="s">
        <v>756</v>
      </c>
      <c r="B14" s="71">
        <f t="shared" si="0"/>
        <v>47726136</v>
      </c>
      <c r="C14" s="6">
        <v>26132111</v>
      </c>
      <c r="D14" s="6" t="s">
        <v>367</v>
      </c>
      <c r="E14" s="6">
        <v>1647437</v>
      </c>
      <c r="F14" s="6">
        <v>1595584</v>
      </c>
      <c r="G14" s="6" t="s">
        <v>367</v>
      </c>
      <c r="H14" s="6">
        <v>442137</v>
      </c>
      <c r="I14" s="6">
        <v>800848</v>
      </c>
      <c r="J14" s="6">
        <v>16391703</v>
      </c>
      <c r="K14" s="6">
        <v>67775</v>
      </c>
      <c r="L14" s="6">
        <v>648541</v>
      </c>
    </row>
    <row r="15" spans="1:12" s="2" customFormat="1" ht="45" customHeight="1">
      <c r="A15" s="335" t="s">
        <v>458</v>
      </c>
      <c r="B15" s="71">
        <v>58054051</v>
      </c>
      <c r="C15" s="6">
        <v>31735777</v>
      </c>
      <c r="D15" s="6" t="s">
        <v>367</v>
      </c>
      <c r="E15" s="6">
        <v>1774786</v>
      </c>
      <c r="F15" s="6">
        <v>1464936</v>
      </c>
      <c r="G15" s="6" t="s">
        <v>367</v>
      </c>
      <c r="H15" s="6">
        <v>441857</v>
      </c>
      <c r="I15" s="6">
        <v>1784145</v>
      </c>
      <c r="J15" s="6">
        <v>20275646</v>
      </c>
      <c r="K15" s="6">
        <v>29505</v>
      </c>
      <c r="L15" s="6">
        <v>547399</v>
      </c>
    </row>
    <row r="16" spans="1:12" s="2" customFormat="1" ht="45" customHeight="1" thickBot="1">
      <c r="A16" s="147" t="s">
        <v>459</v>
      </c>
      <c r="B16" s="81">
        <v>62302975</v>
      </c>
      <c r="C16" s="14">
        <v>34467552</v>
      </c>
      <c r="D16" s="14" t="s">
        <v>460</v>
      </c>
      <c r="E16" s="14">
        <v>1822945</v>
      </c>
      <c r="F16" s="14">
        <v>1553905</v>
      </c>
      <c r="G16" s="14" t="s">
        <v>460</v>
      </c>
      <c r="H16" s="14">
        <v>508095</v>
      </c>
      <c r="I16" s="14">
        <v>6114850</v>
      </c>
      <c r="J16" s="14">
        <v>16885971</v>
      </c>
      <c r="K16" s="14">
        <v>166858</v>
      </c>
      <c r="L16" s="14">
        <v>782799</v>
      </c>
    </row>
    <row r="17" spans="1:12" s="344" customFormat="1" ht="15.75" customHeight="1">
      <c r="A17" s="378" t="s">
        <v>461</v>
      </c>
      <c r="B17" s="377"/>
      <c r="C17" s="377"/>
      <c r="D17" s="377"/>
      <c r="E17" s="377"/>
      <c r="F17" s="377"/>
      <c r="G17" s="407" t="s">
        <v>462</v>
      </c>
      <c r="H17" s="377"/>
      <c r="I17" s="377"/>
      <c r="J17" s="377"/>
      <c r="K17" s="377"/>
      <c r="L17" s="377"/>
    </row>
    <row r="18" spans="1:7" s="344" customFormat="1" ht="15.75" customHeight="1">
      <c r="A18" s="346" t="s">
        <v>463</v>
      </c>
      <c r="G18" s="345" t="s">
        <v>148</v>
      </c>
    </row>
    <row r="19" spans="3:12" ht="12.75">
      <c r="C19" s="148"/>
      <c r="D19" s="148"/>
      <c r="E19" s="148"/>
      <c r="F19" s="148"/>
      <c r="G19" s="148"/>
      <c r="H19" s="148"/>
      <c r="I19" s="148"/>
      <c r="J19" s="148"/>
      <c r="K19" s="148"/>
      <c r="L19" s="148"/>
    </row>
  </sheetData>
  <sheetProtection/>
  <mergeCells count="6">
    <mergeCell ref="G17:L17"/>
    <mergeCell ref="A17:F17"/>
    <mergeCell ref="G3:L3"/>
    <mergeCell ref="A2:F2"/>
    <mergeCell ref="G2:L2"/>
    <mergeCell ref="A3:F3"/>
  </mergeCells>
  <printOptions horizontalCentered="1"/>
  <pageMargins left="1.1811023622047245" right="1.1811023622047245" top="1.5748031496062993" bottom="1.5748031496062993" header="0.5118110236220472" footer="0.9055118110236221"/>
  <pageSetup firstPageNumber="19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5.xml><?xml version="1.0" encoding="utf-8"?>
<worksheet xmlns="http://schemas.openxmlformats.org/spreadsheetml/2006/main" xmlns:r="http://schemas.openxmlformats.org/officeDocument/2006/relationships">
  <sheetPr>
    <tabColor theme="5" tint="0.5999900102615356"/>
  </sheetPr>
  <dimension ref="A1:Q33"/>
  <sheetViews>
    <sheetView showGridLines="0" zoomScale="120" zoomScaleNormal="120" workbookViewId="0" topLeftCell="A1">
      <selection activeCell="A1" sqref="A1"/>
    </sheetView>
  </sheetViews>
  <sheetFormatPr defaultColWidth="9.00390625" defaultRowHeight="16.5"/>
  <cols>
    <col min="1" max="1" width="6.625" style="46" customWidth="1"/>
    <col min="2" max="2" width="16.625" style="46" customWidth="1"/>
    <col min="3" max="3" width="8.625" style="46" customWidth="1"/>
    <col min="4" max="4" width="9.625" style="46" customWidth="1"/>
    <col min="5" max="5" width="8.875" style="46" customWidth="1"/>
    <col min="6" max="6" width="8.625" style="46" customWidth="1"/>
    <col min="7" max="7" width="8.375" style="46" customWidth="1"/>
    <col min="8" max="8" width="8.625" style="46" customWidth="1"/>
    <col min="9" max="9" width="8.125" style="46" customWidth="1"/>
    <col min="10" max="13" width="9.625" style="46" customWidth="1"/>
    <col min="14" max="14" width="10.125" style="46" customWidth="1"/>
    <col min="15" max="16" width="9.625" style="46" customWidth="1"/>
    <col min="17" max="16384" width="9.00390625" style="46" customWidth="1"/>
  </cols>
  <sheetData>
    <row r="1" spans="1:16" s="5" customFormat="1" ht="18" customHeight="1">
      <c r="A1" s="88" t="s">
        <v>625</v>
      </c>
      <c r="B1" s="11"/>
      <c r="C1" s="11"/>
      <c r="P1" s="26" t="s">
        <v>626</v>
      </c>
    </row>
    <row r="2" spans="1:16" s="7" customFormat="1" ht="24.75" customHeight="1">
      <c r="A2" s="391" t="s">
        <v>885</v>
      </c>
      <c r="B2" s="392"/>
      <c r="C2" s="392"/>
      <c r="D2" s="392"/>
      <c r="E2" s="392"/>
      <c r="F2" s="392"/>
      <c r="G2" s="392"/>
      <c r="H2" s="392"/>
      <c r="I2" s="392" t="s">
        <v>892</v>
      </c>
      <c r="J2" s="392"/>
      <c r="K2" s="392"/>
      <c r="L2" s="392"/>
      <c r="M2" s="392"/>
      <c r="N2" s="392"/>
      <c r="O2" s="392"/>
      <c r="P2" s="392"/>
    </row>
    <row r="3" spans="1:16" s="7" customFormat="1" ht="19.5" customHeight="1">
      <c r="A3" s="391" t="s">
        <v>748</v>
      </c>
      <c r="B3" s="392"/>
      <c r="C3" s="392"/>
      <c r="D3" s="392"/>
      <c r="E3" s="392"/>
      <c r="F3" s="392"/>
      <c r="G3" s="392"/>
      <c r="H3" s="392"/>
      <c r="I3" s="392" t="s">
        <v>749</v>
      </c>
      <c r="J3" s="392"/>
      <c r="K3" s="392"/>
      <c r="L3" s="392"/>
      <c r="M3" s="392"/>
      <c r="N3" s="392"/>
      <c r="O3" s="392"/>
      <c r="P3" s="392"/>
    </row>
    <row r="4" spans="1:16" s="5" customFormat="1" ht="14.25" customHeight="1" thickBot="1">
      <c r="A4" s="1"/>
      <c r="B4" s="1"/>
      <c r="C4" s="6"/>
      <c r="D4" s="6"/>
      <c r="E4" s="6"/>
      <c r="F4" s="6"/>
      <c r="G4" s="6"/>
      <c r="H4" s="143" t="s">
        <v>754</v>
      </c>
      <c r="I4" s="6"/>
      <c r="J4" s="6"/>
      <c r="K4" s="6"/>
      <c r="M4" s="21"/>
      <c r="N4" s="21"/>
      <c r="O4" s="21"/>
      <c r="P4" s="10" t="s">
        <v>615</v>
      </c>
    </row>
    <row r="5" spans="1:16" s="5" customFormat="1" ht="25.5" customHeight="1">
      <c r="A5" s="380" t="s">
        <v>662</v>
      </c>
      <c r="B5" s="381"/>
      <c r="C5" s="151" t="s">
        <v>663</v>
      </c>
      <c r="D5" s="85" t="s">
        <v>758</v>
      </c>
      <c r="E5" s="86" t="s">
        <v>759</v>
      </c>
      <c r="F5" s="86" t="s">
        <v>760</v>
      </c>
      <c r="G5" s="86" t="s">
        <v>761</v>
      </c>
      <c r="H5" s="145" t="s">
        <v>762</v>
      </c>
      <c r="I5" s="85" t="s">
        <v>763</v>
      </c>
      <c r="J5" s="145" t="s">
        <v>764</v>
      </c>
      <c r="K5" s="86" t="s">
        <v>765</v>
      </c>
      <c r="L5" s="86" t="s">
        <v>766</v>
      </c>
      <c r="M5" s="86" t="s">
        <v>767</v>
      </c>
      <c r="N5" s="86" t="s">
        <v>768</v>
      </c>
      <c r="O5" s="86" t="s">
        <v>769</v>
      </c>
      <c r="P5" s="86" t="s">
        <v>770</v>
      </c>
    </row>
    <row r="6" spans="1:16" s="16" customFormat="1" ht="37.5" customHeight="1" thickBot="1">
      <c r="A6" s="379" t="s">
        <v>655</v>
      </c>
      <c r="B6" s="398"/>
      <c r="C6" s="4" t="s">
        <v>750</v>
      </c>
      <c r="D6" s="4" t="s">
        <v>771</v>
      </c>
      <c r="E6" s="19" t="s">
        <v>772</v>
      </c>
      <c r="F6" s="19" t="s">
        <v>773</v>
      </c>
      <c r="G6" s="19" t="s">
        <v>774</v>
      </c>
      <c r="H6" s="19" t="s">
        <v>775</v>
      </c>
      <c r="I6" s="4" t="s">
        <v>776</v>
      </c>
      <c r="J6" s="19" t="s">
        <v>777</v>
      </c>
      <c r="K6" s="19" t="s">
        <v>778</v>
      </c>
      <c r="L6" s="19" t="s">
        <v>779</v>
      </c>
      <c r="M6" s="19" t="s">
        <v>780</v>
      </c>
      <c r="N6" s="19" t="s">
        <v>7</v>
      </c>
      <c r="O6" s="19" t="s">
        <v>782</v>
      </c>
      <c r="P6" s="19" t="s">
        <v>757</v>
      </c>
    </row>
    <row r="7" spans="1:17" s="9" customFormat="1" ht="18" customHeight="1">
      <c r="A7" s="13" t="s">
        <v>752</v>
      </c>
      <c r="B7" s="114" t="s">
        <v>751</v>
      </c>
      <c r="C7" s="71">
        <v>41615855</v>
      </c>
      <c r="D7" s="6">
        <v>456843</v>
      </c>
      <c r="E7" s="6">
        <v>803606</v>
      </c>
      <c r="F7" s="6">
        <v>2610482</v>
      </c>
      <c r="G7" s="6">
        <v>565987</v>
      </c>
      <c r="H7" s="6">
        <v>16940867</v>
      </c>
      <c r="I7" s="6" t="s">
        <v>627</v>
      </c>
      <c r="J7" s="6">
        <v>359586</v>
      </c>
      <c r="K7" s="6">
        <v>610057</v>
      </c>
      <c r="L7" s="6">
        <v>272780</v>
      </c>
      <c r="M7" s="6">
        <v>4394101</v>
      </c>
      <c r="N7" s="6">
        <v>922359</v>
      </c>
      <c r="O7" s="6">
        <v>171734</v>
      </c>
      <c r="P7" s="6">
        <v>411364</v>
      </c>
      <c r="Q7" s="337"/>
    </row>
    <row r="8" spans="1:17" s="9" customFormat="1" ht="24" customHeight="1">
      <c r="A8" s="13">
        <v>2003</v>
      </c>
      <c r="B8" s="114" t="s">
        <v>418</v>
      </c>
      <c r="C8" s="71">
        <v>41615855</v>
      </c>
      <c r="D8" s="6">
        <v>456843</v>
      </c>
      <c r="E8" s="6">
        <v>810023</v>
      </c>
      <c r="F8" s="6">
        <v>2642047</v>
      </c>
      <c r="G8" s="6">
        <v>760202</v>
      </c>
      <c r="H8" s="6">
        <v>17122213</v>
      </c>
      <c r="I8" s="6" t="s">
        <v>364</v>
      </c>
      <c r="J8" s="6">
        <v>384364</v>
      </c>
      <c r="K8" s="6">
        <v>623689</v>
      </c>
      <c r="L8" s="6">
        <v>282492</v>
      </c>
      <c r="M8" s="6">
        <v>4400549</v>
      </c>
      <c r="N8" s="6">
        <v>934475</v>
      </c>
      <c r="O8" s="6">
        <v>171734</v>
      </c>
      <c r="P8" s="6">
        <v>415909</v>
      </c>
      <c r="Q8" s="337"/>
    </row>
    <row r="9" spans="1:16" s="9" customFormat="1" ht="18" customHeight="1">
      <c r="A9" s="13" t="s">
        <v>419</v>
      </c>
      <c r="B9" s="114" t="s">
        <v>417</v>
      </c>
      <c r="C9" s="71">
        <v>47639407</v>
      </c>
      <c r="D9" s="6">
        <v>417469</v>
      </c>
      <c r="E9" s="6">
        <v>862253</v>
      </c>
      <c r="F9" s="6">
        <v>2760095</v>
      </c>
      <c r="G9" s="6">
        <v>583115</v>
      </c>
      <c r="H9" s="6">
        <v>20487851</v>
      </c>
      <c r="I9" s="6" t="s">
        <v>364</v>
      </c>
      <c r="J9" s="6">
        <v>493051</v>
      </c>
      <c r="K9" s="6">
        <v>1674765</v>
      </c>
      <c r="L9" s="6">
        <v>74276</v>
      </c>
      <c r="M9" s="6">
        <v>4294626</v>
      </c>
      <c r="N9" s="6">
        <v>978665</v>
      </c>
      <c r="O9" s="6">
        <v>186510</v>
      </c>
      <c r="P9" s="6">
        <v>368195</v>
      </c>
    </row>
    <row r="10" spans="1:16" s="9" customFormat="1" ht="24" customHeight="1">
      <c r="A10" s="13">
        <v>2004</v>
      </c>
      <c r="B10" s="114" t="s">
        <v>418</v>
      </c>
      <c r="C10" s="71">
        <v>47639407</v>
      </c>
      <c r="D10" s="6">
        <v>417469</v>
      </c>
      <c r="E10" s="6">
        <v>862289</v>
      </c>
      <c r="F10" s="6">
        <v>2963267</v>
      </c>
      <c r="G10" s="6">
        <v>583115</v>
      </c>
      <c r="H10" s="6">
        <v>20690836</v>
      </c>
      <c r="I10" s="6" t="s">
        <v>364</v>
      </c>
      <c r="J10" s="6">
        <v>498087</v>
      </c>
      <c r="K10" s="6">
        <v>1685831</v>
      </c>
      <c r="L10" s="6">
        <v>74396</v>
      </c>
      <c r="M10" s="6">
        <v>4349993</v>
      </c>
      <c r="N10" s="6">
        <v>980505</v>
      </c>
      <c r="O10" s="6">
        <v>186510</v>
      </c>
      <c r="P10" s="6">
        <v>401660</v>
      </c>
    </row>
    <row r="11" spans="1:16" s="9" customFormat="1" ht="18" customHeight="1">
      <c r="A11" s="13" t="s">
        <v>420</v>
      </c>
      <c r="B11" s="114" t="s">
        <v>417</v>
      </c>
      <c r="C11" s="71">
        <v>47885960</v>
      </c>
      <c r="D11" s="6">
        <v>369429</v>
      </c>
      <c r="E11" s="6">
        <v>904660</v>
      </c>
      <c r="F11" s="6">
        <v>2708430</v>
      </c>
      <c r="G11" s="6">
        <v>573452</v>
      </c>
      <c r="H11" s="6">
        <v>20256757</v>
      </c>
      <c r="I11" s="6" t="s">
        <v>364</v>
      </c>
      <c r="J11" s="6">
        <v>786383</v>
      </c>
      <c r="K11" s="6">
        <v>1981874</v>
      </c>
      <c r="L11" s="6">
        <v>113027</v>
      </c>
      <c r="M11" s="6">
        <v>3227870</v>
      </c>
      <c r="N11" s="6">
        <v>993750</v>
      </c>
      <c r="O11" s="6">
        <v>174647</v>
      </c>
      <c r="P11" s="6">
        <v>342389</v>
      </c>
    </row>
    <row r="12" spans="1:16" s="9" customFormat="1" ht="24" customHeight="1">
      <c r="A12" s="13">
        <v>2005</v>
      </c>
      <c r="B12" s="114" t="s">
        <v>418</v>
      </c>
      <c r="C12" s="71">
        <v>47885960</v>
      </c>
      <c r="D12" s="6">
        <v>371195</v>
      </c>
      <c r="E12" s="6">
        <v>904953</v>
      </c>
      <c r="F12" s="6">
        <v>2755888</v>
      </c>
      <c r="G12" s="6">
        <v>753858</v>
      </c>
      <c r="H12" s="6">
        <v>20341803</v>
      </c>
      <c r="I12" s="6" t="s">
        <v>364</v>
      </c>
      <c r="J12" s="6">
        <v>791383</v>
      </c>
      <c r="K12" s="6">
        <v>2127759</v>
      </c>
      <c r="L12" s="6">
        <v>115129</v>
      </c>
      <c r="M12" s="6">
        <v>3298375</v>
      </c>
      <c r="N12" s="6">
        <v>999265</v>
      </c>
      <c r="O12" s="6">
        <v>174647</v>
      </c>
      <c r="P12" s="6">
        <v>346856</v>
      </c>
    </row>
    <row r="13" spans="1:16" s="9" customFormat="1" ht="18" customHeight="1">
      <c r="A13" s="13" t="s">
        <v>421</v>
      </c>
      <c r="B13" s="114" t="s">
        <v>417</v>
      </c>
      <c r="C13" s="71">
        <v>48077223</v>
      </c>
      <c r="D13" s="6">
        <v>383485</v>
      </c>
      <c r="E13" s="6">
        <v>950421</v>
      </c>
      <c r="F13" s="6">
        <v>2880334</v>
      </c>
      <c r="G13" s="126">
        <v>569979</v>
      </c>
      <c r="H13" s="126">
        <v>21557669</v>
      </c>
      <c r="I13" s="6" t="s">
        <v>364</v>
      </c>
      <c r="J13" s="126">
        <v>605999</v>
      </c>
      <c r="K13" s="126">
        <v>1447873</v>
      </c>
      <c r="L13" s="126">
        <v>134295</v>
      </c>
      <c r="M13" s="126">
        <v>2352711</v>
      </c>
      <c r="N13" s="126">
        <v>976399</v>
      </c>
      <c r="O13" s="126">
        <v>172019</v>
      </c>
      <c r="P13" s="126">
        <v>365493</v>
      </c>
    </row>
    <row r="14" spans="1:16" s="9" customFormat="1" ht="24" customHeight="1">
      <c r="A14" s="13">
        <v>2006</v>
      </c>
      <c r="B14" s="114" t="s">
        <v>418</v>
      </c>
      <c r="C14" s="71">
        <v>48077223</v>
      </c>
      <c r="D14" s="6">
        <v>384735</v>
      </c>
      <c r="E14" s="6">
        <v>950509</v>
      </c>
      <c r="F14" s="6">
        <v>2931003</v>
      </c>
      <c r="G14" s="6">
        <v>601522</v>
      </c>
      <c r="H14" s="6">
        <v>21630185</v>
      </c>
      <c r="I14" s="6" t="s">
        <v>364</v>
      </c>
      <c r="J14" s="6">
        <v>607499</v>
      </c>
      <c r="K14" s="6">
        <v>1694393</v>
      </c>
      <c r="L14" s="6">
        <v>134477</v>
      </c>
      <c r="M14" s="6">
        <v>2510554</v>
      </c>
      <c r="N14" s="6">
        <v>978544</v>
      </c>
      <c r="O14" s="6">
        <v>172019</v>
      </c>
      <c r="P14" s="6">
        <v>371698</v>
      </c>
    </row>
    <row r="15" spans="1:16" s="9" customFormat="1" ht="18" customHeight="1">
      <c r="A15" s="13" t="s">
        <v>422</v>
      </c>
      <c r="B15" s="114" t="s">
        <v>417</v>
      </c>
      <c r="C15" s="71">
        <v>45882632</v>
      </c>
      <c r="D15" s="6">
        <v>374065</v>
      </c>
      <c r="E15" s="6">
        <v>796158</v>
      </c>
      <c r="F15" s="6">
        <v>3273231</v>
      </c>
      <c r="G15" s="126">
        <v>519254</v>
      </c>
      <c r="H15" s="126">
        <v>20604040</v>
      </c>
      <c r="I15" s="6" t="s">
        <v>364</v>
      </c>
      <c r="J15" s="126">
        <v>328049</v>
      </c>
      <c r="K15" s="126">
        <v>1749952</v>
      </c>
      <c r="L15" s="126">
        <v>88085</v>
      </c>
      <c r="M15" s="126">
        <v>1824525</v>
      </c>
      <c r="N15" s="126">
        <v>806667</v>
      </c>
      <c r="O15" s="126">
        <v>163654</v>
      </c>
      <c r="P15" s="126">
        <v>377438</v>
      </c>
    </row>
    <row r="16" spans="1:16" s="9" customFormat="1" ht="24" customHeight="1">
      <c r="A16" s="13">
        <v>2007</v>
      </c>
      <c r="B16" s="114" t="s">
        <v>418</v>
      </c>
      <c r="C16" s="71">
        <v>45882632</v>
      </c>
      <c r="D16" s="6">
        <v>374065</v>
      </c>
      <c r="E16" s="6">
        <v>797743</v>
      </c>
      <c r="F16" s="6">
        <v>3296495</v>
      </c>
      <c r="G16" s="6">
        <v>519254</v>
      </c>
      <c r="H16" s="6">
        <v>20631258</v>
      </c>
      <c r="I16" s="6" t="s">
        <v>364</v>
      </c>
      <c r="J16" s="6">
        <v>334064</v>
      </c>
      <c r="K16" s="6">
        <v>1753717</v>
      </c>
      <c r="L16" s="6">
        <v>88085</v>
      </c>
      <c r="M16" s="6">
        <v>1825262</v>
      </c>
      <c r="N16" s="6">
        <v>826667</v>
      </c>
      <c r="O16" s="6">
        <v>163654</v>
      </c>
      <c r="P16" s="6">
        <v>377438</v>
      </c>
    </row>
    <row r="17" spans="1:16" s="9" customFormat="1" ht="18" customHeight="1">
      <c r="A17" s="13" t="s">
        <v>423</v>
      </c>
      <c r="B17" s="114" t="s">
        <v>417</v>
      </c>
      <c r="C17" s="71">
        <v>49605121</v>
      </c>
      <c r="D17" s="6">
        <v>359098</v>
      </c>
      <c r="E17" s="6">
        <v>1065646</v>
      </c>
      <c r="F17" s="6">
        <v>2839004</v>
      </c>
      <c r="G17" s="126">
        <v>1018735</v>
      </c>
      <c r="H17" s="126">
        <v>19305596</v>
      </c>
      <c r="I17" s="6" t="s">
        <v>364</v>
      </c>
      <c r="J17" s="126">
        <v>353441</v>
      </c>
      <c r="K17" s="126">
        <v>2597822</v>
      </c>
      <c r="L17" s="126">
        <v>100297</v>
      </c>
      <c r="M17" s="126">
        <v>3668721</v>
      </c>
      <c r="N17" s="126">
        <v>772371</v>
      </c>
      <c r="O17" s="126">
        <v>175388</v>
      </c>
      <c r="P17" s="126">
        <v>411071</v>
      </c>
    </row>
    <row r="18" spans="1:16" s="9" customFormat="1" ht="24" customHeight="1">
      <c r="A18" s="13">
        <v>2008</v>
      </c>
      <c r="B18" s="114" t="s">
        <v>418</v>
      </c>
      <c r="C18" s="71">
        <v>49605121</v>
      </c>
      <c r="D18" s="6">
        <v>359125</v>
      </c>
      <c r="E18" s="6">
        <v>1069904</v>
      </c>
      <c r="F18" s="6">
        <v>2841602</v>
      </c>
      <c r="G18" s="6">
        <v>1019199</v>
      </c>
      <c r="H18" s="6">
        <v>19334413</v>
      </c>
      <c r="I18" s="6" t="s">
        <v>364</v>
      </c>
      <c r="J18" s="6">
        <v>358917</v>
      </c>
      <c r="K18" s="6">
        <v>2597822</v>
      </c>
      <c r="L18" s="6">
        <v>105297</v>
      </c>
      <c r="M18" s="6">
        <v>3670721</v>
      </c>
      <c r="N18" s="6">
        <v>772371</v>
      </c>
      <c r="O18" s="6">
        <v>175388</v>
      </c>
      <c r="P18" s="6">
        <v>412498</v>
      </c>
    </row>
    <row r="19" spans="1:16" s="9" customFormat="1" ht="18" customHeight="1">
      <c r="A19" s="13" t="s">
        <v>783</v>
      </c>
      <c r="B19" s="114" t="s">
        <v>417</v>
      </c>
      <c r="C19" s="71">
        <v>52380187</v>
      </c>
      <c r="D19" s="6">
        <v>424063</v>
      </c>
      <c r="E19" s="6">
        <v>851186</v>
      </c>
      <c r="F19" s="6">
        <v>3291512</v>
      </c>
      <c r="G19" s="6">
        <v>511231</v>
      </c>
      <c r="H19" s="6">
        <v>22107889</v>
      </c>
      <c r="I19" s="6" t="s">
        <v>364</v>
      </c>
      <c r="J19" s="6">
        <v>1463351</v>
      </c>
      <c r="K19" s="6">
        <v>1307384</v>
      </c>
      <c r="L19" s="6">
        <v>108088</v>
      </c>
      <c r="M19" s="6">
        <v>2266356</v>
      </c>
      <c r="N19" s="6">
        <v>1001542</v>
      </c>
      <c r="O19" s="6">
        <v>173975</v>
      </c>
      <c r="P19" s="6">
        <v>674430</v>
      </c>
    </row>
    <row r="20" spans="1:16" s="9" customFormat="1" ht="24" customHeight="1">
      <c r="A20" s="13">
        <v>2009</v>
      </c>
      <c r="B20" s="114" t="s">
        <v>418</v>
      </c>
      <c r="C20" s="71">
        <v>52380187</v>
      </c>
      <c r="D20" s="6">
        <v>424063</v>
      </c>
      <c r="E20" s="6">
        <v>853226</v>
      </c>
      <c r="F20" s="6">
        <v>3299955</v>
      </c>
      <c r="G20" s="6">
        <v>511231</v>
      </c>
      <c r="H20" s="6">
        <v>22253638</v>
      </c>
      <c r="I20" s="6" t="s">
        <v>364</v>
      </c>
      <c r="J20" s="6">
        <v>1467171</v>
      </c>
      <c r="K20" s="6">
        <v>1311481</v>
      </c>
      <c r="L20" s="6">
        <v>108088</v>
      </c>
      <c r="M20" s="6">
        <v>2268156</v>
      </c>
      <c r="N20" s="6">
        <v>1002642</v>
      </c>
      <c r="O20" s="6">
        <v>173975</v>
      </c>
      <c r="P20" s="6">
        <v>674470</v>
      </c>
    </row>
    <row r="21" spans="1:16" s="9" customFormat="1" ht="18" customHeight="1">
      <c r="A21" s="13" t="s">
        <v>464</v>
      </c>
      <c r="B21" s="114" t="s">
        <v>417</v>
      </c>
      <c r="C21" s="71">
        <v>52853002</v>
      </c>
      <c r="D21" s="6">
        <v>377107</v>
      </c>
      <c r="E21" s="6">
        <v>935766</v>
      </c>
      <c r="F21" s="6">
        <v>3529759</v>
      </c>
      <c r="G21" s="6">
        <v>1009877</v>
      </c>
      <c r="H21" s="6">
        <v>21625752</v>
      </c>
      <c r="I21" s="6" t="s">
        <v>364</v>
      </c>
      <c r="J21" s="6">
        <v>431911</v>
      </c>
      <c r="K21" s="6">
        <v>2183784</v>
      </c>
      <c r="L21" s="6">
        <v>112879</v>
      </c>
      <c r="M21" s="6">
        <v>2554223</v>
      </c>
      <c r="N21" s="6">
        <v>881236</v>
      </c>
      <c r="O21" s="6">
        <v>173137</v>
      </c>
      <c r="P21" s="6">
        <v>633818</v>
      </c>
    </row>
    <row r="22" spans="1:16" s="9" customFormat="1" ht="24" customHeight="1">
      <c r="A22" s="13">
        <v>2010</v>
      </c>
      <c r="B22" s="114" t="s">
        <v>418</v>
      </c>
      <c r="C22" s="71">
        <v>52853002</v>
      </c>
      <c r="D22" s="6">
        <v>377107</v>
      </c>
      <c r="E22" s="6">
        <v>936266</v>
      </c>
      <c r="F22" s="6">
        <v>3532299</v>
      </c>
      <c r="G22" s="6">
        <v>1010327</v>
      </c>
      <c r="H22" s="6">
        <v>21655881</v>
      </c>
      <c r="I22" s="6" t="s">
        <v>364</v>
      </c>
      <c r="J22" s="6">
        <v>44120</v>
      </c>
      <c r="K22" s="6">
        <v>2184204</v>
      </c>
      <c r="L22" s="6">
        <v>113139</v>
      </c>
      <c r="M22" s="6">
        <v>2555723</v>
      </c>
      <c r="N22" s="6">
        <v>881236</v>
      </c>
      <c r="O22" s="6">
        <v>173137</v>
      </c>
      <c r="P22" s="6">
        <v>633818</v>
      </c>
    </row>
    <row r="23" spans="1:16" s="9" customFormat="1" ht="18" customHeight="1">
      <c r="A23" s="13" t="s">
        <v>784</v>
      </c>
      <c r="B23" s="114" t="s">
        <v>785</v>
      </c>
      <c r="C23" s="71">
        <v>62105000</v>
      </c>
      <c r="D23" s="6">
        <v>646803</v>
      </c>
      <c r="E23" s="6">
        <v>561862</v>
      </c>
      <c r="F23" s="6">
        <v>3682810</v>
      </c>
      <c r="G23" s="6">
        <v>606640</v>
      </c>
      <c r="H23" s="6">
        <v>22528063</v>
      </c>
      <c r="I23" s="6" t="s">
        <v>364</v>
      </c>
      <c r="J23" s="6">
        <v>589813</v>
      </c>
      <c r="K23" s="6">
        <v>3836942</v>
      </c>
      <c r="L23" s="6">
        <v>234145</v>
      </c>
      <c r="M23" s="6">
        <v>3083792</v>
      </c>
      <c r="N23" s="6">
        <v>629232</v>
      </c>
      <c r="O23" s="6">
        <v>6614208</v>
      </c>
      <c r="P23" s="6">
        <v>338510</v>
      </c>
    </row>
    <row r="24" spans="1:16" s="9" customFormat="1" ht="24" customHeight="1">
      <c r="A24" s="13">
        <v>2011</v>
      </c>
      <c r="B24" s="114" t="s">
        <v>465</v>
      </c>
      <c r="C24" s="71">
        <v>62105000</v>
      </c>
      <c r="D24" s="6">
        <v>646803</v>
      </c>
      <c r="E24" s="6">
        <v>566051</v>
      </c>
      <c r="F24" s="6">
        <v>3686962</v>
      </c>
      <c r="G24" s="6">
        <v>607140</v>
      </c>
      <c r="H24" s="6">
        <v>22628613</v>
      </c>
      <c r="I24" s="6" t="s">
        <v>364</v>
      </c>
      <c r="J24" s="6">
        <v>599213</v>
      </c>
      <c r="K24" s="6">
        <v>3839742</v>
      </c>
      <c r="L24" s="6">
        <v>234145</v>
      </c>
      <c r="M24" s="6">
        <v>3083792</v>
      </c>
      <c r="N24" s="6">
        <v>629232</v>
      </c>
      <c r="O24" s="6">
        <v>6614208</v>
      </c>
      <c r="P24" s="6">
        <v>338510</v>
      </c>
    </row>
    <row r="25" spans="1:16" s="9" customFormat="1" ht="18" customHeight="1">
      <c r="A25" s="13" t="s">
        <v>466</v>
      </c>
      <c r="B25" s="114" t="s">
        <v>785</v>
      </c>
      <c r="C25" s="71">
        <v>62152000</v>
      </c>
      <c r="D25" s="6">
        <v>656435</v>
      </c>
      <c r="E25" s="6">
        <v>642915</v>
      </c>
      <c r="F25" s="6">
        <v>3441951</v>
      </c>
      <c r="G25" s="6">
        <v>613380</v>
      </c>
      <c r="H25" s="6">
        <v>22992542</v>
      </c>
      <c r="I25" s="6" t="s">
        <v>364</v>
      </c>
      <c r="J25" s="6">
        <v>668461</v>
      </c>
      <c r="K25" s="6">
        <v>2514830</v>
      </c>
      <c r="L25" s="6">
        <v>354343</v>
      </c>
      <c r="M25" s="6">
        <v>3730224</v>
      </c>
      <c r="N25" s="6">
        <v>523818</v>
      </c>
      <c r="O25" s="6">
        <v>2322998</v>
      </c>
      <c r="P25" s="6">
        <v>442132</v>
      </c>
    </row>
    <row r="26" spans="1:16" s="9" customFormat="1" ht="24" customHeight="1">
      <c r="A26" s="13">
        <v>2012</v>
      </c>
      <c r="B26" s="114" t="s">
        <v>465</v>
      </c>
      <c r="C26" s="71">
        <v>62152000</v>
      </c>
      <c r="D26" s="6">
        <v>656435</v>
      </c>
      <c r="E26" s="6">
        <v>644915</v>
      </c>
      <c r="F26" s="6">
        <v>3443694</v>
      </c>
      <c r="G26" s="6">
        <v>615913</v>
      </c>
      <c r="H26" s="6">
        <v>23118399</v>
      </c>
      <c r="I26" s="6" t="s">
        <v>364</v>
      </c>
      <c r="J26" s="6">
        <v>677766</v>
      </c>
      <c r="K26" s="6">
        <v>2573445</v>
      </c>
      <c r="L26" s="6">
        <v>354343</v>
      </c>
      <c r="M26" s="6">
        <v>3730224</v>
      </c>
      <c r="N26" s="6">
        <v>523818</v>
      </c>
      <c r="O26" s="6">
        <v>2322998</v>
      </c>
      <c r="P26" s="6">
        <v>442132</v>
      </c>
    </row>
    <row r="27" spans="1:16" s="9" customFormat="1" ht="18" customHeight="1">
      <c r="A27" s="13" t="s">
        <v>467</v>
      </c>
      <c r="B27" s="83" t="s">
        <v>417</v>
      </c>
      <c r="C27" s="71">
        <v>62928000</v>
      </c>
      <c r="D27" s="6">
        <v>648908</v>
      </c>
      <c r="E27" s="6">
        <v>730181</v>
      </c>
      <c r="F27" s="6">
        <v>3672703</v>
      </c>
      <c r="G27" s="6">
        <v>636973</v>
      </c>
      <c r="H27" s="6">
        <v>23948067</v>
      </c>
      <c r="I27" s="6" t="s">
        <v>364</v>
      </c>
      <c r="J27" s="6">
        <v>1069129</v>
      </c>
      <c r="K27" s="6">
        <v>2122323</v>
      </c>
      <c r="L27" s="6">
        <v>334738</v>
      </c>
      <c r="M27" s="6">
        <v>6125129</v>
      </c>
      <c r="N27" s="6">
        <v>498620</v>
      </c>
      <c r="O27" s="6">
        <v>1285161</v>
      </c>
      <c r="P27" s="6">
        <v>490682</v>
      </c>
    </row>
    <row r="28" spans="1:16" s="9" customFormat="1" ht="24" customHeight="1" thickBot="1">
      <c r="A28" s="10">
        <v>2013</v>
      </c>
      <c r="B28" s="152" t="s">
        <v>418</v>
      </c>
      <c r="C28" s="81" t="s">
        <v>429</v>
      </c>
      <c r="D28" s="14" t="s">
        <v>468</v>
      </c>
      <c r="E28" s="14" t="s">
        <v>429</v>
      </c>
      <c r="F28" s="14" t="s">
        <v>429</v>
      </c>
      <c r="G28" s="14" t="s">
        <v>429</v>
      </c>
      <c r="H28" s="14" t="s">
        <v>429</v>
      </c>
      <c r="I28" s="14" t="s">
        <v>429</v>
      </c>
      <c r="J28" s="14" t="s">
        <v>429</v>
      </c>
      <c r="K28" s="14" t="s">
        <v>429</v>
      </c>
      <c r="L28" s="14" t="s">
        <v>429</v>
      </c>
      <c r="M28" s="14" t="s">
        <v>429</v>
      </c>
      <c r="N28" s="14" t="s">
        <v>429</v>
      </c>
      <c r="O28" s="14" t="s">
        <v>429</v>
      </c>
      <c r="P28" s="14" t="s">
        <v>429</v>
      </c>
    </row>
    <row r="29" spans="1:9" s="5" customFormat="1" ht="13.5" customHeight="1">
      <c r="A29" s="122" t="s">
        <v>8</v>
      </c>
      <c r="I29" s="117" t="s">
        <v>9</v>
      </c>
    </row>
    <row r="30" spans="1:9" s="5" customFormat="1" ht="13.5" customHeight="1">
      <c r="A30" s="122" t="s">
        <v>10</v>
      </c>
      <c r="I30" s="117" t="s">
        <v>11</v>
      </c>
    </row>
    <row r="31" s="5" customFormat="1" ht="13.5" customHeight="1">
      <c r="I31" s="117" t="s">
        <v>12</v>
      </c>
    </row>
    <row r="32" spans="4:15" ht="12.75">
      <c r="D32" s="336"/>
      <c r="H32" s="149"/>
      <c r="K32" s="149"/>
      <c r="O32" s="149"/>
    </row>
    <row r="33" ht="12.75">
      <c r="K33" s="149"/>
    </row>
  </sheetData>
  <sheetProtection/>
  <mergeCells count="6">
    <mergeCell ref="I2:P2"/>
    <mergeCell ref="A3:H3"/>
    <mergeCell ref="I3:P3"/>
    <mergeCell ref="A6:B6"/>
    <mergeCell ref="A5:B5"/>
    <mergeCell ref="A2:H2"/>
  </mergeCells>
  <printOptions horizontalCentered="1"/>
  <pageMargins left="1.141732283464567" right="1.141732283464567" top="1.5748031496062993" bottom="1.5748031496062993" header="0.5118110236220472" footer="0.9055118110236221"/>
  <pageSetup firstPageNumber="194"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6.xml><?xml version="1.0" encoding="utf-8"?>
<worksheet xmlns="http://schemas.openxmlformats.org/spreadsheetml/2006/main" xmlns:r="http://schemas.openxmlformats.org/officeDocument/2006/relationships">
  <sheetPr>
    <tabColor theme="5" tint="0.5999900102615356"/>
  </sheetPr>
  <dimension ref="A1:O28"/>
  <sheetViews>
    <sheetView showGridLines="0" zoomScale="120" zoomScaleNormal="120" workbookViewId="0" topLeftCell="A1">
      <selection activeCell="B1" sqref="B1"/>
    </sheetView>
  </sheetViews>
  <sheetFormatPr defaultColWidth="9.00390625" defaultRowHeight="16.5"/>
  <cols>
    <col min="1" max="1" width="6.625" style="129" customWidth="1"/>
    <col min="2" max="2" width="16.625" style="129" customWidth="1"/>
    <col min="3" max="3" width="11.625" style="129" customWidth="1"/>
    <col min="4" max="5" width="10.125" style="129" customWidth="1"/>
    <col min="6" max="6" width="9.625" style="129" customWidth="1"/>
    <col min="7" max="7" width="11.125" style="129" customWidth="1"/>
    <col min="8" max="8" width="9.125" style="129" customWidth="1"/>
    <col min="9" max="9" width="8.125" style="129" customWidth="1"/>
    <col min="10" max="10" width="9.625" style="129" customWidth="1"/>
    <col min="11" max="11" width="8.625" style="129" customWidth="1"/>
    <col min="12" max="12" width="11.625" style="129" customWidth="1"/>
    <col min="13" max="13" width="12.125" style="129" customWidth="1"/>
    <col min="14" max="14" width="9.125" style="129" customWidth="1"/>
    <col min="15" max="15" width="7.625" style="129" customWidth="1"/>
    <col min="16" max="16384" width="9.00390625" style="129" customWidth="1"/>
  </cols>
  <sheetData>
    <row r="1" spans="1:15" s="118" customFormat="1" ht="18" customHeight="1">
      <c r="A1" s="123" t="s">
        <v>625</v>
      </c>
      <c r="B1" s="117"/>
      <c r="C1" s="117"/>
      <c r="O1" s="119" t="s">
        <v>626</v>
      </c>
    </row>
    <row r="2" spans="1:15" s="120" customFormat="1" ht="39.75" customHeight="1">
      <c r="A2" s="404" t="s">
        <v>15</v>
      </c>
      <c r="B2" s="401"/>
      <c r="C2" s="401"/>
      <c r="D2" s="401"/>
      <c r="E2" s="401"/>
      <c r="F2" s="401"/>
      <c r="G2" s="401"/>
      <c r="H2" s="375" t="s">
        <v>16</v>
      </c>
      <c r="I2" s="375"/>
      <c r="J2" s="375"/>
      <c r="K2" s="375"/>
      <c r="L2" s="375"/>
      <c r="M2" s="375"/>
      <c r="N2" s="375"/>
      <c r="O2" s="375"/>
    </row>
    <row r="3" spans="1:15" s="120" customFormat="1" ht="19.5" customHeight="1">
      <c r="A3" s="404" t="s">
        <v>402</v>
      </c>
      <c r="B3" s="401"/>
      <c r="C3" s="401"/>
      <c r="D3" s="401"/>
      <c r="E3" s="401"/>
      <c r="F3" s="401"/>
      <c r="G3" s="401"/>
      <c r="H3" s="401" t="s">
        <v>403</v>
      </c>
      <c r="I3" s="401"/>
      <c r="J3" s="401"/>
      <c r="K3" s="401"/>
      <c r="L3" s="401"/>
      <c r="M3" s="401"/>
      <c r="N3" s="401"/>
      <c r="O3" s="401"/>
    </row>
    <row r="4" spans="1:15" s="118" customFormat="1" ht="15" customHeight="1" thickBot="1">
      <c r="A4" s="125"/>
      <c r="B4" s="125"/>
      <c r="C4" s="126"/>
      <c r="D4" s="126"/>
      <c r="E4" s="126"/>
      <c r="F4" s="126"/>
      <c r="G4" s="124" t="s">
        <v>434</v>
      </c>
      <c r="I4" s="126"/>
      <c r="J4" s="126"/>
      <c r="K4" s="126"/>
      <c r="M4" s="127"/>
      <c r="N4" s="127"/>
      <c r="O4" s="128" t="s">
        <v>435</v>
      </c>
    </row>
    <row r="5" spans="1:15" s="125" customFormat="1" ht="27" customHeight="1">
      <c r="A5" s="405" t="s">
        <v>469</v>
      </c>
      <c r="B5" s="406"/>
      <c r="C5" s="154" t="s">
        <v>470</v>
      </c>
      <c r="D5" s="115" t="s">
        <v>471</v>
      </c>
      <c r="E5" s="115" t="s">
        <v>472</v>
      </c>
      <c r="F5" s="115" t="s">
        <v>473</v>
      </c>
      <c r="G5" s="115" t="s">
        <v>474</v>
      </c>
      <c r="H5" s="132" t="s">
        <v>475</v>
      </c>
      <c r="I5" s="115" t="s">
        <v>476</v>
      </c>
      <c r="J5" s="115" t="s">
        <v>477</v>
      </c>
      <c r="K5" s="115" t="s">
        <v>478</v>
      </c>
      <c r="L5" s="115" t="s">
        <v>479</v>
      </c>
      <c r="M5" s="115" t="s">
        <v>480</v>
      </c>
      <c r="N5" s="115" t="s">
        <v>481</v>
      </c>
      <c r="O5" s="155" t="s">
        <v>482</v>
      </c>
    </row>
    <row r="6" spans="1:15" s="137" customFormat="1" ht="39.75" customHeight="1" thickBot="1">
      <c r="A6" s="402" t="s">
        <v>483</v>
      </c>
      <c r="B6" s="403"/>
      <c r="C6" s="134" t="s">
        <v>484</v>
      </c>
      <c r="D6" s="135" t="s">
        <v>485</v>
      </c>
      <c r="E6" s="135" t="s">
        <v>13</v>
      </c>
      <c r="F6" s="135" t="s">
        <v>14</v>
      </c>
      <c r="G6" s="135" t="s">
        <v>486</v>
      </c>
      <c r="H6" s="70" t="s">
        <v>487</v>
      </c>
      <c r="I6" s="135" t="s">
        <v>488</v>
      </c>
      <c r="J6" s="135" t="s">
        <v>489</v>
      </c>
      <c r="K6" s="135" t="s">
        <v>490</v>
      </c>
      <c r="L6" s="135" t="s">
        <v>491</v>
      </c>
      <c r="M6" s="135" t="s">
        <v>492</v>
      </c>
      <c r="N6" s="135" t="s">
        <v>493</v>
      </c>
      <c r="O6" s="136" t="s">
        <v>494</v>
      </c>
    </row>
    <row r="7" spans="1:15" s="156" customFormat="1" ht="19.5" customHeight="1">
      <c r="A7" s="138" t="s">
        <v>495</v>
      </c>
      <c r="B7" s="139" t="s">
        <v>496</v>
      </c>
      <c r="C7" s="299">
        <v>2089527</v>
      </c>
      <c r="D7" s="126" t="s">
        <v>497</v>
      </c>
      <c r="E7" s="126">
        <v>354431</v>
      </c>
      <c r="F7" s="126">
        <v>24019</v>
      </c>
      <c r="G7" s="126">
        <v>1696565</v>
      </c>
      <c r="H7" s="101">
        <v>2917684</v>
      </c>
      <c r="I7" s="126">
        <v>4284112</v>
      </c>
      <c r="J7" s="300">
        <v>650000</v>
      </c>
      <c r="K7" s="126" t="s">
        <v>497</v>
      </c>
      <c r="L7" s="126" t="s">
        <v>497</v>
      </c>
      <c r="M7" s="126" t="s">
        <v>497</v>
      </c>
      <c r="N7" s="300">
        <v>80000</v>
      </c>
      <c r="O7" s="101">
        <v>999751</v>
      </c>
    </row>
    <row r="8" spans="1:15" s="156" customFormat="1" ht="24.75" customHeight="1">
      <c r="A8" s="138">
        <v>2003</v>
      </c>
      <c r="B8" s="139" t="s">
        <v>418</v>
      </c>
      <c r="C8" s="299">
        <v>2092013</v>
      </c>
      <c r="D8" s="126" t="s">
        <v>364</v>
      </c>
      <c r="E8" s="126">
        <v>367238</v>
      </c>
      <c r="F8" s="126">
        <v>24019</v>
      </c>
      <c r="G8" s="126">
        <v>1697411</v>
      </c>
      <c r="H8" s="101">
        <v>2917684</v>
      </c>
      <c r="I8" s="126">
        <v>4287425</v>
      </c>
      <c r="J8" s="300">
        <v>650000</v>
      </c>
      <c r="K8" s="126" t="s">
        <v>364</v>
      </c>
      <c r="L8" s="126" t="s">
        <v>364</v>
      </c>
      <c r="M8" s="126" t="s">
        <v>364</v>
      </c>
      <c r="N8" s="300">
        <v>15369</v>
      </c>
      <c r="O8" s="101">
        <v>560157</v>
      </c>
    </row>
    <row r="9" spans="1:15" s="156" customFormat="1" ht="19.5" customHeight="1">
      <c r="A9" s="138" t="s">
        <v>419</v>
      </c>
      <c r="B9" s="139" t="s">
        <v>417</v>
      </c>
      <c r="C9" s="299">
        <v>2600986</v>
      </c>
      <c r="D9" s="126" t="s">
        <v>364</v>
      </c>
      <c r="E9" s="126">
        <v>498072</v>
      </c>
      <c r="F9" s="126">
        <v>89208</v>
      </c>
      <c r="G9" s="126">
        <v>1565214</v>
      </c>
      <c r="H9" s="101">
        <v>3859116</v>
      </c>
      <c r="I9" s="126">
        <v>4229392</v>
      </c>
      <c r="J9" s="300">
        <v>521548</v>
      </c>
      <c r="K9" s="126" t="s">
        <v>364</v>
      </c>
      <c r="L9" s="126" t="s">
        <v>364</v>
      </c>
      <c r="M9" s="126" t="s">
        <v>364</v>
      </c>
      <c r="N9" s="300">
        <v>80000</v>
      </c>
      <c r="O9" s="101">
        <v>1015000</v>
      </c>
    </row>
    <row r="10" spans="1:15" s="156" customFormat="1" ht="24.75" customHeight="1">
      <c r="A10" s="138">
        <v>2004</v>
      </c>
      <c r="B10" s="139" t="s">
        <v>418</v>
      </c>
      <c r="C10" s="299">
        <v>2609112</v>
      </c>
      <c r="D10" s="126" t="s">
        <v>364</v>
      </c>
      <c r="E10" s="126">
        <v>504918</v>
      </c>
      <c r="F10" s="126">
        <v>89208</v>
      </c>
      <c r="G10" s="126">
        <v>1568614</v>
      </c>
      <c r="H10" s="101">
        <v>3859116</v>
      </c>
      <c r="I10" s="126">
        <v>4390509</v>
      </c>
      <c r="J10" s="300">
        <v>521548</v>
      </c>
      <c r="K10" s="126" t="s">
        <v>364</v>
      </c>
      <c r="L10" s="126" t="s">
        <v>364</v>
      </c>
      <c r="M10" s="126" t="s">
        <v>364</v>
      </c>
      <c r="N10" s="300">
        <v>7582</v>
      </c>
      <c r="O10" s="101">
        <v>394843</v>
      </c>
    </row>
    <row r="11" spans="1:15" s="156" customFormat="1" ht="19.5" customHeight="1">
      <c r="A11" s="138" t="s">
        <v>420</v>
      </c>
      <c r="B11" s="139" t="s">
        <v>786</v>
      </c>
      <c r="C11" s="299">
        <v>2860079</v>
      </c>
      <c r="D11" s="126" t="s">
        <v>364</v>
      </c>
      <c r="E11" s="126">
        <v>582320</v>
      </c>
      <c r="F11" s="126">
        <v>160323</v>
      </c>
      <c r="G11" s="126">
        <v>1837367</v>
      </c>
      <c r="H11" s="101">
        <v>3859802</v>
      </c>
      <c r="I11" s="126">
        <v>4472075</v>
      </c>
      <c r="J11" s="300">
        <v>389406</v>
      </c>
      <c r="K11" s="126" t="s">
        <v>364</v>
      </c>
      <c r="L11" s="126" t="s">
        <v>364</v>
      </c>
      <c r="M11" s="126" t="s">
        <v>364</v>
      </c>
      <c r="N11" s="300">
        <v>80000</v>
      </c>
      <c r="O11" s="101">
        <v>1211920</v>
      </c>
    </row>
    <row r="12" spans="1:15" s="156" customFormat="1" ht="24.75" customHeight="1">
      <c r="A12" s="138">
        <v>2005</v>
      </c>
      <c r="B12" s="139" t="s">
        <v>418</v>
      </c>
      <c r="C12" s="299">
        <v>2869579</v>
      </c>
      <c r="D12" s="126" t="s">
        <v>364</v>
      </c>
      <c r="E12" s="126">
        <v>592560</v>
      </c>
      <c r="F12" s="126">
        <v>164323</v>
      </c>
      <c r="G12" s="126">
        <v>1839367</v>
      </c>
      <c r="H12" s="101">
        <v>3859802</v>
      </c>
      <c r="I12" s="126">
        <v>4657405</v>
      </c>
      <c r="J12" s="300">
        <v>389406</v>
      </c>
      <c r="K12" s="126" t="s">
        <v>364</v>
      </c>
      <c r="L12" s="126" t="s">
        <v>364</v>
      </c>
      <c r="M12" s="126" t="s">
        <v>364</v>
      </c>
      <c r="N12" s="300">
        <v>25121</v>
      </c>
      <c r="O12" s="101">
        <v>507286</v>
      </c>
    </row>
    <row r="13" spans="1:15" s="156" customFormat="1" ht="19.5" customHeight="1">
      <c r="A13" s="138" t="s">
        <v>421</v>
      </c>
      <c r="B13" s="139" t="s">
        <v>417</v>
      </c>
      <c r="C13" s="299">
        <v>2444934</v>
      </c>
      <c r="D13" s="126" t="s">
        <v>364</v>
      </c>
      <c r="E13" s="126">
        <v>556324</v>
      </c>
      <c r="F13" s="126">
        <v>79964</v>
      </c>
      <c r="G13" s="126">
        <v>2328384</v>
      </c>
      <c r="H13" s="101">
        <v>3888614</v>
      </c>
      <c r="I13" s="126">
        <v>4695406</v>
      </c>
      <c r="J13" s="300">
        <v>400000</v>
      </c>
      <c r="K13" s="126" t="s">
        <v>364</v>
      </c>
      <c r="L13" s="126" t="s">
        <v>364</v>
      </c>
      <c r="M13" s="126" t="s">
        <v>364</v>
      </c>
      <c r="N13" s="300">
        <v>80000</v>
      </c>
      <c r="O13" s="101">
        <v>1206920</v>
      </c>
    </row>
    <row r="14" spans="1:15" s="156" customFormat="1" ht="24.75" customHeight="1">
      <c r="A14" s="138">
        <v>2006</v>
      </c>
      <c r="B14" s="139" t="s">
        <v>418</v>
      </c>
      <c r="C14" s="299">
        <v>2459234</v>
      </c>
      <c r="D14" s="126" t="s">
        <v>364</v>
      </c>
      <c r="E14" s="126">
        <v>556324</v>
      </c>
      <c r="F14" s="126">
        <v>85964</v>
      </c>
      <c r="G14" s="126">
        <v>2328384</v>
      </c>
      <c r="H14" s="101">
        <v>3888614</v>
      </c>
      <c r="I14" s="126">
        <v>4704406</v>
      </c>
      <c r="J14" s="300">
        <v>400000</v>
      </c>
      <c r="K14" s="126" t="s">
        <v>364</v>
      </c>
      <c r="L14" s="126" t="s">
        <v>364</v>
      </c>
      <c r="M14" s="126" t="s">
        <v>364</v>
      </c>
      <c r="N14" s="300">
        <v>16508</v>
      </c>
      <c r="O14" s="101">
        <v>670650</v>
      </c>
    </row>
    <row r="15" spans="1:15" s="156" customFormat="1" ht="19.5" customHeight="1">
      <c r="A15" s="138" t="s">
        <v>422</v>
      </c>
      <c r="B15" s="139" t="s">
        <v>417</v>
      </c>
      <c r="C15" s="299">
        <v>2783976</v>
      </c>
      <c r="D15" s="126" t="s">
        <v>364</v>
      </c>
      <c r="E15" s="126">
        <v>444802</v>
      </c>
      <c r="F15" s="126">
        <v>8146</v>
      </c>
      <c r="G15" s="126">
        <v>1372822</v>
      </c>
      <c r="H15" s="101">
        <v>3888614</v>
      </c>
      <c r="I15" s="126">
        <v>4740154</v>
      </c>
      <c r="J15" s="300">
        <v>500000</v>
      </c>
      <c r="K15" s="126" t="s">
        <v>364</v>
      </c>
      <c r="L15" s="126" t="s">
        <v>364</v>
      </c>
      <c r="M15" s="126" t="s">
        <v>364</v>
      </c>
      <c r="N15" s="300">
        <v>80000</v>
      </c>
      <c r="O15" s="101">
        <v>1159000</v>
      </c>
    </row>
    <row r="16" spans="1:15" s="156" customFormat="1" ht="24.75" customHeight="1">
      <c r="A16" s="138">
        <v>2007</v>
      </c>
      <c r="B16" s="139" t="s">
        <v>418</v>
      </c>
      <c r="C16" s="299">
        <v>2807665</v>
      </c>
      <c r="D16" s="126" t="s">
        <v>364</v>
      </c>
      <c r="E16" s="126">
        <v>448891</v>
      </c>
      <c r="F16" s="126">
        <v>8146</v>
      </c>
      <c r="G16" s="126">
        <v>1372822</v>
      </c>
      <c r="H16" s="101">
        <v>3888614</v>
      </c>
      <c r="I16" s="126">
        <v>4851774</v>
      </c>
      <c r="J16" s="300">
        <v>500000</v>
      </c>
      <c r="K16" s="126" t="s">
        <v>364</v>
      </c>
      <c r="L16" s="126" t="s">
        <v>364</v>
      </c>
      <c r="M16" s="126" t="s">
        <v>364</v>
      </c>
      <c r="N16" s="300">
        <v>18370</v>
      </c>
      <c r="O16" s="101">
        <v>998648</v>
      </c>
    </row>
    <row r="17" spans="1:15" s="156" customFormat="1" ht="19.5" customHeight="1">
      <c r="A17" s="138" t="s">
        <v>423</v>
      </c>
      <c r="B17" s="139" t="s">
        <v>417</v>
      </c>
      <c r="C17" s="299">
        <v>3554514</v>
      </c>
      <c r="D17" s="126" t="s">
        <v>364</v>
      </c>
      <c r="E17" s="126">
        <v>475020</v>
      </c>
      <c r="F17" s="126">
        <v>53799</v>
      </c>
      <c r="G17" s="126">
        <v>1615117</v>
      </c>
      <c r="H17" s="101">
        <v>4158991</v>
      </c>
      <c r="I17" s="126">
        <v>5024490</v>
      </c>
      <c r="J17" s="300">
        <v>780000</v>
      </c>
      <c r="K17" s="126" t="s">
        <v>364</v>
      </c>
      <c r="L17" s="126" t="s">
        <v>364</v>
      </c>
      <c r="M17" s="126" t="s">
        <v>364</v>
      </c>
      <c r="N17" s="300">
        <v>80000</v>
      </c>
      <c r="O17" s="101">
        <v>1196000</v>
      </c>
    </row>
    <row r="18" spans="1:15" s="156" customFormat="1" ht="24.75" customHeight="1">
      <c r="A18" s="138">
        <v>2008</v>
      </c>
      <c r="B18" s="139" t="s">
        <v>418</v>
      </c>
      <c r="C18" s="299">
        <v>3573684</v>
      </c>
      <c r="D18" s="126" t="s">
        <v>364</v>
      </c>
      <c r="E18" s="126">
        <v>476186</v>
      </c>
      <c r="F18" s="126">
        <v>53799</v>
      </c>
      <c r="G18" s="126">
        <v>1615144</v>
      </c>
      <c r="H18" s="101">
        <v>4158991</v>
      </c>
      <c r="I18" s="126">
        <v>5083310</v>
      </c>
      <c r="J18" s="300">
        <v>780000</v>
      </c>
      <c r="K18" s="126" t="s">
        <v>364</v>
      </c>
      <c r="L18" s="126" t="s">
        <v>364</v>
      </c>
      <c r="M18" s="126" t="s">
        <v>364</v>
      </c>
      <c r="N18" s="300">
        <v>38633</v>
      </c>
      <c r="O18" s="101">
        <v>1108117</v>
      </c>
    </row>
    <row r="19" spans="1:15" s="156" customFormat="1" ht="19.5" customHeight="1">
      <c r="A19" s="138" t="s">
        <v>783</v>
      </c>
      <c r="B19" s="139" t="s">
        <v>417</v>
      </c>
      <c r="C19" s="126">
        <v>3503701</v>
      </c>
      <c r="D19" s="126" t="s">
        <v>364</v>
      </c>
      <c r="E19" s="126">
        <v>564939</v>
      </c>
      <c r="F19" s="126">
        <v>59405</v>
      </c>
      <c r="G19" s="126">
        <v>1739771</v>
      </c>
      <c r="H19" s="101">
        <v>4699621</v>
      </c>
      <c r="I19" s="126">
        <v>5192743</v>
      </c>
      <c r="J19" s="300">
        <v>1090000</v>
      </c>
      <c r="K19" s="126" t="s">
        <v>364</v>
      </c>
      <c r="L19" s="126" t="s">
        <v>364</v>
      </c>
      <c r="M19" s="126" t="s">
        <v>364</v>
      </c>
      <c r="N19" s="300">
        <v>80000</v>
      </c>
      <c r="O19" s="101">
        <v>1269000</v>
      </c>
    </row>
    <row r="20" spans="1:15" s="156" customFormat="1" ht="24.75" customHeight="1">
      <c r="A20" s="138">
        <v>2009</v>
      </c>
      <c r="B20" s="139" t="s">
        <v>418</v>
      </c>
      <c r="C20" s="126">
        <v>3506301</v>
      </c>
      <c r="D20" s="126" t="s">
        <v>364</v>
      </c>
      <c r="E20" s="126">
        <v>564952</v>
      </c>
      <c r="F20" s="126">
        <v>59405</v>
      </c>
      <c r="G20" s="126">
        <v>1747959</v>
      </c>
      <c r="H20" s="101">
        <v>4699621</v>
      </c>
      <c r="I20" s="126">
        <v>5195943</v>
      </c>
      <c r="J20" s="300">
        <v>1090000</v>
      </c>
      <c r="K20" s="126" t="s">
        <v>364</v>
      </c>
      <c r="L20" s="126" t="s">
        <v>364</v>
      </c>
      <c r="M20" s="126" t="s">
        <v>364</v>
      </c>
      <c r="N20" s="300">
        <v>36659</v>
      </c>
      <c r="O20" s="101">
        <v>1131251</v>
      </c>
    </row>
    <row r="21" spans="1:15" s="156" customFormat="1" ht="19.5" customHeight="1">
      <c r="A21" s="138" t="s">
        <v>464</v>
      </c>
      <c r="B21" s="139" t="s">
        <v>417</v>
      </c>
      <c r="C21" s="126">
        <v>3841147</v>
      </c>
      <c r="D21" s="126" t="s">
        <v>364</v>
      </c>
      <c r="E21" s="126">
        <v>503740</v>
      </c>
      <c r="F21" s="126">
        <v>109753</v>
      </c>
      <c r="G21" s="126">
        <v>2088895</v>
      </c>
      <c r="H21" s="101">
        <v>4757167</v>
      </c>
      <c r="I21" s="126">
        <v>5196051</v>
      </c>
      <c r="J21" s="300">
        <v>552000</v>
      </c>
      <c r="K21" s="126" t="s">
        <v>364</v>
      </c>
      <c r="L21" s="126" t="s">
        <v>364</v>
      </c>
      <c r="M21" s="126" t="s">
        <v>364</v>
      </c>
      <c r="N21" s="300">
        <v>80000</v>
      </c>
      <c r="O21" s="101">
        <v>1275000</v>
      </c>
    </row>
    <row r="22" spans="1:15" s="156" customFormat="1" ht="24.75" customHeight="1">
      <c r="A22" s="138">
        <v>2010</v>
      </c>
      <c r="B22" s="139" t="s">
        <v>418</v>
      </c>
      <c r="C22" s="299">
        <v>3856647</v>
      </c>
      <c r="D22" s="126" t="s">
        <v>364</v>
      </c>
      <c r="E22" s="126">
        <v>503740</v>
      </c>
      <c r="F22" s="126">
        <v>109753</v>
      </c>
      <c r="G22" s="126">
        <v>2089208</v>
      </c>
      <c r="H22" s="101">
        <v>4757167</v>
      </c>
      <c r="I22" s="126">
        <v>5199421</v>
      </c>
      <c r="J22" s="300">
        <v>552000</v>
      </c>
      <c r="K22" s="126" t="s">
        <v>364</v>
      </c>
      <c r="L22" s="126" t="s">
        <v>364</v>
      </c>
      <c r="M22" s="126" t="s">
        <v>364</v>
      </c>
      <c r="N22" s="300">
        <v>39917</v>
      </c>
      <c r="O22" s="101">
        <v>1247892</v>
      </c>
    </row>
    <row r="23" spans="1:15" s="156" customFormat="1" ht="19.5" customHeight="1">
      <c r="A23" s="138" t="s">
        <v>787</v>
      </c>
      <c r="B23" s="139" t="s">
        <v>785</v>
      </c>
      <c r="C23" s="126">
        <v>4294553</v>
      </c>
      <c r="D23" s="126" t="s">
        <v>364</v>
      </c>
      <c r="E23" s="126">
        <v>617414</v>
      </c>
      <c r="F23" s="126">
        <v>146442</v>
      </c>
      <c r="G23" s="126">
        <v>1683517</v>
      </c>
      <c r="H23" s="101">
        <v>4898979</v>
      </c>
      <c r="I23" s="126">
        <v>5315225</v>
      </c>
      <c r="J23" s="300">
        <v>365000</v>
      </c>
      <c r="K23" s="126" t="s">
        <v>364</v>
      </c>
      <c r="L23" s="126" t="s">
        <v>364</v>
      </c>
      <c r="M23" s="126" t="s">
        <v>364</v>
      </c>
      <c r="N23" s="300">
        <v>80000</v>
      </c>
      <c r="O23" s="101">
        <v>1351050</v>
      </c>
    </row>
    <row r="24" spans="1:15" s="156" customFormat="1" ht="24.75" customHeight="1">
      <c r="A24" s="138">
        <v>2011</v>
      </c>
      <c r="B24" s="139" t="s">
        <v>465</v>
      </c>
      <c r="C24" s="299">
        <v>4294553</v>
      </c>
      <c r="D24" s="126" t="s">
        <v>364</v>
      </c>
      <c r="E24" s="126">
        <v>617414</v>
      </c>
      <c r="F24" s="126">
        <v>146442</v>
      </c>
      <c r="G24" s="126">
        <v>1683517</v>
      </c>
      <c r="H24" s="101">
        <v>4898979</v>
      </c>
      <c r="I24" s="126">
        <v>5376813</v>
      </c>
      <c r="J24" s="300">
        <v>365000</v>
      </c>
      <c r="K24" s="126" t="s">
        <v>364</v>
      </c>
      <c r="L24" s="126" t="s">
        <v>364</v>
      </c>
      <c r="M24" s="126" t="s">
        <v>364</v>
      </c>
      <c r="N24" s="300">
        <v>54809</v>
      </c>
      <c r="O24" s="101">
        <v>1193062</v>
      </c>
    </row>
    <row r="25" spans="1:15" s="156" customFormat="1" ht="19.5" customHeight="1">
      <c r="A25" s="138" t="s">
        <v>498</v>
      </c>
      <c r="B25" s="139" t="s">
        <v>785</v>
      </c>
      <c r="C25" s="299">
        <v>7515125</v>
      </c>
      <c r="D25" s="126" t="s">
        <v>364</v>
      </c>
      <c r="E25" s="126">
        <v>658188</v>
      </c>
      <c r="F25" s="126">
        <v>139301</v>
      </c>
      <c r="G25" s="126">
        <v>2134831</v>
      </c>
      <c r="H25" s="101">
        <v>5094542</v>
      </c>
      <c r="I25" s="126">
        <v>5750984</v>
      </c>
      <c r="J25" s="300">
        <v>515000</v>
      </c>
      <c r="K25" s="126" t="s">
        <v>364</v>
      </c>
      <c r="L25" s="126" t="s">
        <v>364</v>
      </c>
      <c r="M25" s="126" t="s">
        <v>364</v>
      </c>
      <c r="N25" s="300">
        <v>80000</v>
      </c>
      <c r="O25" s="101">
        <v>1360000</v>
      </c>
    </row>
    <row r="26" spans="1:15" s="156" customFormat="1" ht="24.75" customHeight="1">
      <c r="A26" s="138">
        <v>2012</v>
      </c>
      <c r="B26" s="139" t="s">
        <v>465</v>
      </c>
      <c r="C26" s="299">
        <v>7515125</v>
      </c>
      <c r="D26" s="126" t="s">
        <v>364</v>
      </c>
      <c r="E26" s="126">
        <v>658188</v>
      </c>
      <c r="F26" s="126">
        <v>139301</v>
      </c>
      <c r="G26" s="126">
        <v>2134831</v>
      </c>
      <c r="H26" s="101">
        <v>5094542</v>
      </c>
      <c r="I26" s="126">
        <v>5755984</v>
      </c>
      <c r="J26" s="300">
        <v>515000</v>
      </c>
      <c r="K26" s="126" t="s">
        <v>364</v>
      </c>
      <c r="L26" s="126" t="s">
        <v>364</v>
      </c>
      <c r="M26" s="126" t="s">
        <v>364</v>
      </c>
      <c r="N26" s="300">
        <v>804</v>
      </c>
      <c r="O26" s="101">
        <v>1234143</v>
      </c>
    </row>
    <row r="27" spans="1:15" s="156" customFormat="1" ht="19.5" customHeight="1">
      <c r="A27" s="138" t="s">
        <v>499</v>
      </c>
      <c r="B27" s="157" t="s">
        <v>417</v>
      </c>
      <c r="C27" s="299">
        <v>4964415</v>
      </c>
      <c r="D27" s="126" t="s">
        <v>364</v>
      </c>
      <c r="E27" s="126">
        <v>732230</v>
      </c>
      <c r="F27" s="126">
        <v>237459</v>
      </c>
      <c r="G27" s="126">
        <v>2200601</v>
      </c>
      <c r="H27" s="101">
        <v>5305626</v>
      </c>
      <c r="I27" s="126">
        <v>5972670</v>
      </c>
      <c r="J27" s="300">
        <v>466385</v>
      </c>
      <c r="K27" s="126" t="s">
        <v>364</v>
      </c>
      <c r="L27" s="126" t="s">
        <v>364</v>
      </c>
      <c r="M27" s="126" t="s">
        <v>364</v>
      </c>
      <c r="N27" s="300">
        <v>80000</v>
      </c>
      <c r="O27" s="101">
        <v>1406000</v>
      </c>
    </row>
    <row r="28" spans="1:15" s="156" customFormat="1" ht="24.75" customHeight="1" thickBot="1">
      <c r="A28" s="128">
        <v>2013</v>
      </c>
      <c r="B28" s="158" t="s">
        <v>418</v>
      </c>
      <c r="C28" s="305" t="s">
        <v>429</v>
      </c>
      <c r="D28" s="303" t="s">
        <v>429</v>
      </c>
      <c r="E28" s="303" t="s">
        <v>429</v>
      </c>
      <c r="F28" s="303" t="s">
        <v>429</v>
      </c>
      <c r="G28" s="303" t="s">
        <v>429</v>
      </c>
      <c r="H28" s="303" t="s">
        <v>429</v>
      </c>
      <c r="I28" s="303" t="s">
        <v>429</v>
      </c>
      <c r="J28" s="303" t="s">
        <v>429</v>
      </c>
      <c r="K28" s="303" t="s">
        <v>429</v>
      </c>
      <c r="L28" s="303" t="s">
        <v>429</v>
      </c>
      <c r="M28" s="303" t="s">
        <v>429</v>
      </c>
      <c r="N28" s="303" t="s">
        <v>429</v>
      </c>
      <c r="O28" s="303" t="s">
        <v>429</v>
      </c>
    </row>
  </sheetData>
  <sheetProtection/>
  <mergeCells count="6">
    <mergeCell ref="H2:O2"/>
    <mergeCell ref="H3:O3"/>
    <mergeCell ref="A6:B6"/>
    <mergeCell ref="A5:B5"/>
    <mergeCell ref="A2:G2"/>
    <mergeCell ref="A3:G3"/>
  </mergeCells>
  <printOptions horizontalCentered="1"/>
  <pageMargins left="1.141732283464567" right="1.141732283464567" top="1.5748031496062993" bottom="1.5748031496062993" header="0.5118110236220472" footer="0.9055118110236221"/>
  <pageSetup firstPageNumber="196"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7.xml><?xml version="1.0" encoding="utf-8"?>
<worksheet xmlns="http://schemas.openxmlformats.org/spreadsheetml/2006/main" xmlns:r="http://schemas.openxmlformats.org/officeDocument/2006/relationships">
  <sheetPr>
    <tabColor theme="5" tint="0.5999900102615356"/>
  </sheetPr>
  <dimension ref="A1:O18"/>
  <sheetViews>
    <sheetView showGridLines="0" zoomScale="120" zoomScaleNormal="120" workbookViewId="0" topLeftCell="A1">
      <selection activeCell="A1" sqref="A1"/>
    </sheetView>
  </sheetViews>
  <sheetFormatPr defaultColWidth="9.00390625" defaultRowHeight="16.5"/>
  <cols>
    <col min="1" max="1" width="12.625" style="46" customWidth="1"/>
    <col min="2" max="2" width="9.625" style="46" customWidth="1"/>
    <col min="3" max="3" width="11.625" style="46" customWidth="1"/>
    <col min="4" max="7" width="10.125" style="46" customWidth="1"/>
    <col min="8" max="9" width="8.125" style="46" customWidth="1"/>
    <col min="10" max="10" width="9.125" style="46" customWidth="1"/>
    <col min="11" max="11" width="9.375" style="46" customWidth="1"/>
    <col min="12" max="14" width="10.125" style="46" customWidth="1"/>
    <col min="15" max="15" width="9.625" style="46" customWidth="1"/>
    <col min="16" max="16384" width="9.00390625" style="46" customWidth="1"/>
  </cols>
  <sheetData>
    <row r="1" spans="1:15" s="5" customFormat="1" ht="18" customHeight="1">
      <c r="A1" s="159" t="s">
        <v>625</v>
      </c>
      <c r="B1" s="62"/>
      <c r="C1" s="1"/>
      <c r="D1" s="1"/>
      <c r="E1" s="1"/>
      <c r="F1" s="1"/>
      <c r="G1" s="1"/>
      <c r="O1" s="26" t="s">
        <v>626</v>
      </c>
    </row>
    <row r="2" spans="1:15" s="7" customFormat="1" ht="39.75" customHeight="1">
      <c r="A2" s="365" t="s">
        <v>17</v>
      </c>
      <c r="B2" s="366"/>
      <c r="C2" s="366"/>
      <c r="D2" s="366"/>
      <c r="E2" s="366"/>
      <c r="F2" s="366"/>
      <c r="G2" s="366"/>
      <c r="H2" s="400" t="s">
        <v>18</v>
      </c>
      <c r="I2" s="400"/>
      <c r="J2" s="400"/>
      <c r="K2" s="400"/>
      <c r="L2" s="400"/>
      <c r="M2" s="400"/>
      <c r="N2" s="400"/>
      <c r="O2" s="400"/>
    </row>
    <row r="3" spans="1:15" s="7" customFormat="1" ht="19.5" customHeight="1">
      <c r="A3" s="365" t="s">
        <v>432</v>
      </c>
      <c r="B3" s="366"/>
      <c r="C3" s="366"/>
      <c r="D3" s="366"/>
      <c r="E3" s="366"/>
      <c r="F3" s="366"/>
      <c r="G3" s="366"/>
      <c r="H3" s="392" t="s">
        <v>433</v>
      </c>
      <c r="I3" s="392"/>
      <c r="J3" s="392"/>
      <c r="K3" s="392"/>
      <c r="L3" s="392"/>
      <c r="M3" s="392"/>
      <c r="N3" s="392"/>
      <c r="O3" s="392"/>
    </row>
    <row r="4" spans="1:15" s="5" customFormat="1" ht="15" customHeight="1" thickBot="1">
      <c r="A4" s="1"/>
      <c r="B4" s="6"/>
      <c r="C4" s="6"/>
      <c r="D4" s="6"/>
      <c r="E4" s="6"/>
      <c r="F4" s="1"/>
      <c r="G4" s="143" t="s">
        <v>434</v>
      </c>
      <c r="H4" s="6"/>
      <c r="I4" s="6"/>
      <c r="J4" s="21"/>
      <c r="K4" s="21"/>
      <c r="O4" s="10" t="s">
        <v>435</v>
      </c>
    </row>
    <row r="5" spans="1:15" s="5" customFormat="1" ht="34.5" customHeight="1">
      <c r="A5" s="150" t="s">
        <v>469</v>
      </c>
      <c r="B5" s="116" t="s">
        <v>437</v>
      </c>
      <c r="C5" s="85" t="s">
        <v>501</v>
      </c>
      <c r="D5" s="151" t="s">
        <v>502</v>
      </c>
      <c r="E5" s="86" t="s">
        <v>503</v>
      </c>
      <c r="F5" s="86" t="s">
        <v>504</v>
      </c>
      <c r="G5" s="145" t="s">
        <v>505</v>
      </c>
      <c r="H5" s="85" t="s">
        <v>506</v>
      </c>
      <c r="I5" s="145" t="s">
        <v>507</v>
      </c>
      <c r="J5" s="86" t="s">
        <v>508</v>
      </c>
      <c r="K5" s="86" t="s">
        <v>509</v>
      </c>
      <c r="L5" s="86" t="s">
        <v>510</v>
      </c>
      <c r="M5" s="86" t="s">
        <v>511</v>
      </c>
      <c r="N5" s="86" t="s">
        <v>512</v>
      </c>
      <c r="O5" s="86" t="s">
        <v>513</v>
      </c>
    </row>
    <row r="6" spans="1:15" s="16" customFormat="1" ht="45" customHeight="1" thickBot="1">
      <c r="A6" s="12" t="s">
        <v>483</v>
      </c>
      <c r="B6" s="18" t="s">
        <v>514</v>
      </c>
      <c r="C6" s="4" t="s">
        <v>515</v>
      </c>
      <c r="D6" s="4" t="s">
        <v>516</v>
      </c>
      <c r="E6" s="19" t="s">
        <v>517</v>
      </c>
      <c r="F6" s="19" t="s">
        <v>518</v>
      </c>
      <c r="G6" s="19" t="s">
        <v>519</v>
      </c>
      <c r="H6" s="4" t="s">
        <v>520</v>
      </c>
      <c r="I6" s="19" t="s">
        <v>521</v>
      </c>
      <c r="J6" s="19" t="s">
        <v>522</v>
      </c>
      <c r="K6" s="19" t="s">
        <v>523</v>
      </c>
      <c r="L6" s="19" t="s">
        <v>19</v>
      </c>
      <c r="M6" s="19" t="s">
        <v>20</v>
      </c>
      <c r="N6" s="19" t="s">
        <v>524</v>
      </c>
      <c r="O6" s="19" t="s">
        <v>525</v>
      </c>
    </row>
    <row r="7" spans="1:15" s="1" customFormat="1" ht="43.5" customHeight="1">
      <c r="A7" s="17" t="s">
        <v>526</v>
      </c>
      <c r="B7" s="71">
        <v>37132618.722</v>
      </c>
      <c r="C7" s="6">
        <v>446420.79</v>
      </c>
      <c r="D7" s="6">
        <v>722211.546</v>
      </c>
      <c r="E7" s="6">
        <v>2460862.346</v>
      </c>
      <c r="F7" s="6">
        <v>669620.261</v>
      </c>
      <c r="G7" s="6">
        <v>16664961.008</v>
      </c>
      <c r="H7" s="6" t="s">
        <v>497</v>
      </c>
      <c r="I7" s="74">
        <v>280621.508</v>
      </c>
      <c r="J7" s="6">
        <v>531467.344</v>
      </c>
      <c r="K7" s="74">
        <v>256252.159</v>
      </c>
      <c r="L7" s="74">
        <v>2729000.328</v>
      </c>
      <c r="M7" s="6">
        <v>851873.052</v>
      </c>
      <c r="N7" s="74">
        <v>166132.856</v>
      </c>
      <c r="O7" s="99">
        <v>315080.951</v>
      </c>
    </row>
    <row r="8" spans="1:15" s="1" customFormat="1" ht="43.5" customHeight="1">
      <c r="A8" s="17" t="s">
        <v>453</v>
      </c>
      <c r="B8" s="71">
        <v>43299569.908</v>
      </c>
      <c r="C8" s="6">
        <v>390033.429</v>
      </c>
      <c r="D8" s="6">
        <v>720103.805</v>
      </c>
      <c r="E8" s="6">
        <v>2786604.805</v>
      </c>
      <c r="F8" s="6">
        <v>508124.069</v>
      </c>
      <c r="G8" s="6">
        <v>19016305.814</v>
      </c>
      <c r="H8" s="6" t="s">
        <v>367</v>
      </c>
      <c r="I8" s="74">
        <v>454680.98</v>
      </c>
      <c r="J8" s="6">
        <v>1416998.926</v>
      </c>
      <c r="K8" s="74">
        <v>54841.052</v>
      </c>
      <c r="L8" s="74">
        <v>3817264.735</v>
      </c>
      <c r="M8" s="6">
        <v>936025.406</v>
      </c>
      <c r="N8" s="74">
        <v>162997.88</v>
      </c>
      <c r="O8" s="99">
        <v>326044.806</v>
      </c>
    </row>
    <row r="9" spans="1:15" s="5" customFormat="1" ht="43.5" customHeight="1">
      <c r="A9" s="17" t="s">
        <v>454</v>
      </c>
      <c r="B9" s="71">
        <v>43845096.682</v>
      </c>
      <c r="C9" s="6">
        <v>350814.218</v>
      </c>
      <c r="D9" s="6">
        <v>809345.893</v>
      </c>
      <c r="E9" s="6">
        <v>2604442.111</v>
      </c>
      <c r="F9" s="6">
        <v>685536.833</v>
      </c>
      <c r="G9" s="6">
        <v>18757300.119</v>
      </c>
      <c r="H9" s="6" t="s">
        <v>367</v>
      </c>
      <c r="I9" s="74">
        <v>731282.079</v>
      </c>
      <c r="J9" s="6">
        <v>1502347.569</v>
      </c>
      <c r="K9" s="74">
        <v>80592.85</v>
      </c>
      <c r="L9" s="74">
        <v>2831790.341</v>
      </c>
      <c r="M9" s="6">
        <v>948587.229</v>
      </c>
      <c r="N9" s="74">
        <v>160119.324</v>
      </c>
      <c r="O9" s="99">
        <v>247146.559</v>
      </c>
    </row>
    <row r="10" spans="1:15" s="5" customFormat="1" ht="43.5" customHeight="1">
      <c r="A10" s="17" t="s">
        <v>527</v>
      </c>
      <c r="B10" s="71">
        <v>43619335.856</v>
      </c>
      <c r="C10" s="6">
        <v>336628.099</v>
      </c>
      <c r="D10" s="6">
        <v>813217.709</v>
      </c>
      <c r="E10" s="6">
        <v>2752057.305</v>
      </c>
      <c r="F10" s="6">
        <v>532313.018</v>
      </c>
      <c r="G10" s="6">
        <v>19449888.935</v>
      </c>
      <c r="H10" s="6" t="s">
        <v>367</v>
      </c>
      <c r="I10" s="74">
        <v>537286.285</v>
      </c>
      <c r="J10" s="6">
        <v>1402067.823</v>
      </c>
      <c r="K10" s="74">
        <v>103160.402</v>
      </c>
      <c r="L10" s="74">
        <v>2004161.019</v>
      </c>
      <c r="M10" s="6">
        <v>927391.409</v>
      </c>
      <c r="N10" s="74">
        <v>154101.911</v>
      </c>
      <c r="O10" s="99">
        <v>307181.63</v>
      </c>
    </row>
    <row r="11" spans="1:15" s="5" customFormat="1" ht="43.5" customHeight="1">
      <c r="A11" s="17" t="s">
        <v>455</v>
      </c>
      <c r="B11" s="71">
        <v>42910841.42</v>
      </c>
      <c r="C11" s="6">
        <v>304791.345</v>
      </c>
      <c r="D11" s="6">
        <v>711595.138</v>
      </c>
      <c r="E11" s="6">
        <v>3027721.931</v>
      </c>
      <c r="F11" s="6">
        <v>471723.105</v>
      </c>
      <c r="G11" s="6">
        <v>19786450</v>
      </c>
      <c r="H11" s="6" t="s">
        <v>367</v>
      </c>
      <c r="I11" s="74">
        <v>248078</v>
      </c>
      <c r="J11" s="6">
        <v>1386415.28</v>
      </c>
      <c r="K11" s="74">
        <v>60902.078</v>
      </c>
      <c r="L11" s="74">
        <v>1643424.899</v>
      </c>
      <c r="M11" s="6">
        <v>790581.552</v>
      </c>
      <c r="N11" s="74">
        <v>146929.371</v>
      </c>
      <c r="O11" s="99">
        <v>316754.545</v>
      </c>
    </row>
    <row r="12" spans="1:15" s="5" customFormat="1" ht="43.5" customHeight="1">
      <c r="A12" s="17" t="s">
        <v>456</v>
      </c>
      <c r="B12" s="71">
        <v>45593320</v>
      </c>
      <c r="C12" s="6">
        <v>308318</v>
      </c>
      <c r="D12" s="6">
        <v>927457</v>
      </c>
      <c r="E12" s="6">
        <v>2658239</v>
      </c>
      <c r="F12" s="6">
        <v>972403</v>
      </c>
      <c r="G12" s="6">
        <v>18341664</v>
      </c>
      <c r="H12" s="6" t="s">
        <v>367</v>
      </c>
      <c r="I12" s="74">
        <v>275387</v>
      </c>
      <c r="J12" s="6">
        <v>2186998</v>
      </c>
      <c r="K12" s="74">
        <v>81072</v>
      </c>
      <c r="L12" s="74">
        <v>3064018</v>
      </c>
      <c r="M12" s="6">
        <v>731793</v>
      </c>
      <c r="N12" s="74">
        <v>157502</v>
      </c>
      <c r="O12" s="99">
        <v>369020</v>
      </c>
    </row>
    <row r="13" spans="1:15" s="5" customFormat="1" ht="43.5" customHeight="1">
      <c r="A13" s="17" t="s">
        <v>457</v>
      </c>
      <c r="B13" s="71">
        <v>48076081</v>
      </c>
      <c r="C13" s="6">
        <v>366918</v>
      </c>
      <c r="D13" s="6">
        <v>745506</v>
      </c>
      <c r="E13" s="6">
        <v>3061601</v>
      </c>
      <c r="F13" s="6">
        <v>468664</v>
      </c>
      <c r="G13" s="6">
        <v>21205882</v>
      </c>
      <c r="H13" s="6" t="s">
        <v>367</v>
      </c>
      <c r="I13" s="74">
        <v>1384999</v>
      </c>
      <c r="J13" s="6">
        <v>1182725</v>
      </c>
      <c r="K13" s="74">
        <v>78501</v>
      </c>
      <c r="L13" s="74">
        <v>2115179</v>
      </c>
      <c r="M13" s="6">
        <v>982296</v>
      </c>
      <c r="N13" s="74">
        <v>157748</v>
      </c>
      <c r="O13" s="99">
        <v>539912</v>
      </c>
    </row>
    <row r="14" spans="1:15" s="5" customFormat="1" ht="43.5" customHeight="1">
      <c r="A14" s="17" t="s">
        <v>528</v>
      </c>
      <c r="B14" s="71">
        <v>48577654</v>
      </c>
      <c r="C14" s="6">
        <v>338382</v>
      </c>
      <c r="D14" s="6">
        <v>802567</v>
      </c>
      <c r="E14" s="6">
        <v>3086148</v>
      </c>
      <c r="F14" s="6">
        <v>976715</v>
      </c>
      <c r="G14" s="6">
        <v>21247568</v>
      </c>
      <c r="H14" s="6" t="s">
        <v>367</v>
      </c>
      <c r="I14" s="74">
        <v>362000</v>
      </c>
      <c r="J14" s="6">
        <v>1727669</v>
      </c>
      <c r="K14" s="74">
        <v>88843</v>
      </c>
      <c r="L14" s="74">
        <v>2096479</v>
      </c>
      <c r="M14" s="6">
        <v>817871</v>
      </c>
      <c r="N14" s="74">
        <v>165448</v>
      </c>
      <c r="O14" s="99">
        <v>529737</v>
      </c>
    </row>
    <row r="15" spans="1:15" s="5" customFormat="1" ht="43.5" customHeight="1">
      <c r="A15" s="17" t="s">
        <v>529</v>
      </c>
      <c r="B15" s="71">
        <v>57174898</v>
      </c>
      <c r="C15" s="6">
        <v>545190</v>
      </c>
      <c r="D15" s="6">
        <v>493578</v>
      </c>
      <c r="E15" s="6">
        <v>3364726</v>
      </c>
      <c r="F15" s="6">
        <v>536855</v>
      </c>
      <c r="G15" s="6">
        <v>21760549</v>
      </c>
      <c r="H15" s="6" t="s">
        <v>367</v>
      </c>
      <c r="I15" s="74">
        <v>490557</v>
      </c>
      <c r="J15" s="6">
        <v>3260370</v>
      </c>
      <c r="K15" s="74">
        <v>186105</v>
      </c>
      <c r="L15" s="74">
        <v>2740314</v>
      </c>
      <c r="M15" s="6">
        <v>485576</v>
      </c>
      <c r="N15" s="74">
        <v>6245189</v>
      </c>
      <c r="O15" s="99">
        <v>290811</v>
      </c>
    </row>
    <row r="16" spans="1:15" s="5" customFormat="1" ht="43.5" customHeight="1" thickBot="1">
      <c r="A16" s="24" t="s">
        <v>530</v>
      </c>
      <c r="B16" s="81">
        <v>58116108</v>
      </c>
      <c r="C16" s="14">
        <v>554057</v>
      </c>
      <c r="D16" s="14">
        <v>560430</v>
      </c>
      <c r="E16" s="14">
        <v>3150721</v>
      </c>
      <c r="F16" s="14">
        <v>541303</v>
      </c>
      <c r="G16" s="14">
        <v>22907498</v>
      </c>
      <c r="H16" s="14" t="s">
        <v>367</v>
      </c>
      <c r="I16" s="276">
        <v>598579</v>
      </c>
      <c r="J16" s="14">
        <v>2215551</v>
      </c>
      <c r="K16" s="276">
        <v>270084</v>
      </c>
      <c r="L16" s="276">
        <v>3314286</v>
      </c>
      <c r="M16" s="14">
        <v>447302</v>
      </c>
      <c r="N16" s="276">
        <v>1998730</v>
      </c>
      <c r="O16" s="108">
        <v>351360</v>
      </c>
    </row>
    <row r="17" spans="1:15" s="245" customFormat="1" ht="15" customHeight="1">
      <c r="A17" s="364" t="s">
        <v>500</v>
      </c>
      <c r="B17" s="363"/>
      <c r="C17" s="363"/>
      <c r="D17" s="363"/>
      <c r="E17" s="363"/>
      <c r="F17" s="363"/>
      <c r="G17" s="363"/>
      <c r="H17" s="376" t="s">
        <v>431</v>
      </c>
      <c r="I17" s="363"/>
      <c r="J17" s="363"/>
      <c r="K17" s="363"/>
      <c r="L17" s="363"/>
      <c r="M17" s="363"/>
      <c r="N17" s="363"/>
      <c r="O17" s="363"/>
    </row>
    <row r="18" spans="1:8" s="245" customFormat="1" ht="15" customHeight="1">
      <c r="A18" s="347" t="s">
        <v>532</v>
      </c>
      <c r="H18" s="206" t="s">
        <v>533</v>
      </c>
    </row>
  </sheetData>
  <sheetProtection/>
  <mergeCells count="6">
    <mergeCell ref="H17:O17"/>
    <mergeCell ref="A17:G17"/>
    <mergeCell ref="H2:O2"/>
    <mergeCell ref="H3:O3"/>
    <mergeCell ref="A3:G3"/>
    <mergeCell ref="A2:G2"/>
  </mergeCells>
  <printOptions horizontalCentered="1"/>
  <pageMargins left="1.1811023622047245" right="1.1811023622047245" top="1.5748031496062993" bottom="1.5748031496062993" header="0.5118110236220472" footer="0.9055118110236221"/>
  <pageSetup firstPageNumber="198" useFirstPageNumber="1" horizontalDpi="1200" verticalDpi="1200" orientation="portrait" paperSize="9" r:id="rId3"/>
  <headerFooter alignWithMargins="0">
    <oddFooter>&amp;C&amp;"華康中圓體,標準"&amp;11‧&amp;"Times New Roman,標準"&amp;P&amp;"華康中圓體,標準"‧</oddFooter>
  </headerFooter>
  <legacyDrawing r:id="rId2"/>
</worksheet>
</file>

<file path=xl/worksheets/sheet8.xml><?xml version="1.0" encoding="utf-8"?>
<worksheet xmlns="http://schemas.openxmlformats.org/spreadsheetml/2006/main" xmlns:r="http://schemas.openxmlformats.org/officeDocument/2006/relationships">
  <sheetPr>
    <tabColor theme="5" tint="0.5999900102615356"/>
  </sheetPr>
  <dimension ref="A1:O16"/>
  <sheetViews>
    <sheetView showGridLines="0" zoomScale="120" zoomScaleNormal="120" workbookViewId="0" topLeftCell="A1">
      <selection activeCell="A1" sqref="A1"/>
    </sheetView>
  </sheetViews>
  <sheetFormatPr defaultColWidth="9.00390625" defaultRowHeight="16.5"/>
  <cols>
    <col min="1" max="1" width="12.125" style="46" customWidth="1"/>
    <col min="2" max="2" width="11.125" style="46" customWidth="1"/>
    <col min="3" max="3" width="10.625" style="46" customWidth="1"/>
    <col min="4" max="4" width="10.125" style="46" customWidth="1"/>
    <col min="5" max="5" width="9.625" style="46" customWidth="1"/>
    <col min="6" max="7" width="10.625" style="46" customWidth="1"/>
    <col min="8" max="8" width="10.125" style="46" customWidth="1"/>
    <col min="9" max="9" width="10.625" style="46" customWidth="1"/>
    <col min="10" max="10" width="9.625" style="46" customWidth="1"/>
    <col min="11" max="11" width="13.125" style="46" customWidth="1"/>
    <col min="12" max="12" width="12.625" style="46" customWidth="1"/>
    <col min="13" max="13" width="9.125" style="46" customWidth="1"/>
    <col min="14" max="14" width="9.625" style="46" customWidth="1"/>
    <col min="15" max="16384" width="9.00390625" style="46" customWidth="1"/>
  </cols>
  <sheetData>
    <row r="1" spans="1:14" s="5" customFormat="1" ht="18" customHeight="1">
      <c r="A1" s="88" t="s">
        <v>625</v>
      </c>
      <c r="B1" s="11"/>
      <c r="N1" s="26" t="s">
        <v>626</v>
      </c>
    </row>
    <row r="2" spans="1:15" s="7" customFormat="1" ht="39.75" customHeight="1">
      <c r="A2" s="391" t="s">
        <v>21</v>
      </c>
      <c r="B2" s="392"/>
      <c r="C2" s="392"/>
      <c r="D2" s="392"/>
      <c r="E2" s="392"/>
      <c r="F2" s="392"/>
      <c r="G2" s="392"/>
      <c r="H2" s="400" t="s">
        <v>534</v>
      </c>
      <c r="I2" s="400"/>
      <c r="J2" s="400"/>
      <c r="K2" s="400"/>
      <c r="L2" s="400"/>
      <c r="M2" s="400"/>
      <c r="N2" s="400"/>
      <c r="O2" s="22"/>
    </row>
    <row r="3" spans="1:15" s="7" customFormat="1" ht="19.5" customHeight="1">
      <c r="A3" s="391" t="s">
        <v>432</v>
      </c>
      <c r="B3" s="392"/>
      <c r="C3" s="392"/>
      <c r="D3" s="392"/>
      <c r="E3" s="392"/>
      <c r="F3" s="392"/>
      <c r="G3" s="392"/>
      <c r="H3" s="392" t="s">
        <v>433</v>
      </c>
      <c r="I3" s="392"/>
      <c r="J3" s="392"/>
      <c r="K3" s="392"/>
      <c r="L3" s="392"/>
      <c r="M3" s="392"/>
      <c r="N3" s="392"/>
      <c r="O3" s="22"/>
    </row>
    <row r="4" spans="1:14" s="5" customFormat="1" ht="15" customHeight="1" thickBot="1">
      <c r="A4" s="1"/>
      <c r="B4" s="6"/>
      <c r="C4" s="6"/>
      <c r="D4" s="6"/>
      <c r="E4" s="6"/>
      <c r="F4" s="6"/>
      <c r="G4" s="143" t="s">
        <v>434</v>
      </c>
      <c r="H4" s="6"/>
      <c r="I4" s="6"/>
      <c r="J4" s="21"/>
      <c r="K4" s="21"/>
      <c r="L4" s="9"/>
      <c r="M4" s="9"/>
      <c r="N4" s="10" t="s">
        <v>435</v>
      </c>
    </row>
    <row r="5" spans="1:14" s="5" customFormat="1" ht="34.5" customHeight="1">
      <c r="A5" s="150" t="s">
        <v>469</v>
      </c>
      <c r="B5" s="153" t="s">
        <v>470</v>
      </c>
      <c r="C5" s="86" t="s">
        <v>471</v>
      </c>
      <c r="D5" s="86" t="s">
        <v>472</v>
      </c>
      <c r="E5" s="86" t="s">
        <v>473</v>
      </c>
      <c r="F5" s="86" t="s">
        <v>474</v>
      </c>
      <c r="G5" s="86" t="s">
        <v>475</v>
      </c>
      <c r="H5" s="85" t="s">
        <v>476</v>
      </c>
      <c r="I5" s="86" t="s">
        <v>477</v>
      </c>
      <c r="J5" s="86" t="s">
        <v>478</v>
      </c>
      <c r="K5" s="86" t="s">
        <v>479</v>
      </c>
      <c r="L5" s="86" t="s">
        <v>480</v>
      </c>
      <c r="M5" s="86" t="s">
        <v>481</v>
      </c>
      <c r="N5" s="87" t="s">
        <v>482</v>
      </c>
    </row>
    <row r="6" spans="1:14" s="5" customFormat="1" ht="45" customHeight="1" thickBot="1">
      <c r="A6" s="12" t="s">
        <v>483</v>
      </c>
      <c r="B6" s="18" t="s">
        <v>484</v>
      </c>
      <c r="C6" s="19" t="s">
        <v>485</v>
      </c>
      <c r="D6" s="19" t="s">
        <v>13</v>
      </c>
      <c r="E6" s="19" t="s">
        <v>14</v>
      </c>
      <c r="F6" s="19" t="s">
        <v>536</v>
      </c>
      <c r="G6" s="19" t="s">
        <v>246</v>
      </c>
      <c r="H6" s="4" t="s">
        <v>537</v>
      </c>
      <c r="I6" s="19" t="s">
        <v>489</v>
      </c>
      <c r="J6" s="19" t="s">
        <v>490</v>
      </c>
      <c r="K6" s="19" t="s">
        <v>491</v>
      </c>
      <c r="L6" s="19" t="s">
        <v>492</v>
      </c>
      <c r="M6" s="19" t="s">
        <v>493</v>
      </c>
      <c r="N6" s="20" t="s">
        <v>494</v>
      </c>
    </row>
    <row r="7" spans="1:14" s="2" customFormat="1" ht="45.75" customHeight="1">
      <c r="A7" s="17" t="s">
        <v>788</v>
      </c>
      <c r="B7" s="71">
        <v>1858453.306</v>
      </c>
      <c r="C7" s="6" t="s">
        <v>497</v>
      </c>
      <c r="D7" s="6">
        <v>346058.772</v>
      </c>
      <c r="E7" s="6">
        <v>19257.694</v>
      </c>
      <c r="F7" s="6">
        <v>1162911.34</v>
      </c>
      <c r="G7" s="6">
        <v>2841830.502</v>
      </c>
      <c r="H7" s="6">
        <v>4155335.151</v>
      </c>
      <c r="I7" s="74">
        <v>324236.334</v>
      </c>
      <c r="J7" s="6" t="s">
        <v>497</v>
      </c>
      <c r="K7" s="6" t="s">
        <v>497</v>
      </c>
      <c r="L7" s="6" t="s">
        <v>497</v>
      </c>
      <c r="M7" s="6" t="s">
        <v>497</v>
      </c>
      <c r="N7" s="6">
        <v>330031.474</v>
      </c>
    </row>
    <row r="8" spans="1:14" s="2" customFormat="1" ht="45.75" customHeight="1">
      <c r="A8" s="17" t="s">
        <v>789</v>
      </c>
      <c r="B8" s="71">
        <v>2290553.614</v>
      </c>
      <c r="C8" s="6" t="s">
        <v>367</v>
      </c>
      <c r="D8" s="6">
        <v>467343.697</v>
      </c>
      <c r="E8" s="6">
        <v>64296.704</v>
      </c>
      <c r="F8" s="6">
        <v>1507601.887</v>
      </c>
      <c r="G8" s="6">
        <v>3459877.005</v>
      </c>
      <c r="H8" s="6">
        <v>4268853.516</v>
      </c>
      <c r="I8" s="74">
        <v>290550.959</v>
      </c>
      <c r="J8" s="6" t="s">
        <v>367</v>
      </c>
      <c r="K8" s="6" t="s">
        <v>367</v>
      </c>
      <c r="L8" s="6" t="s">
        <v>367</v>
      </c>
      <c r="M8" s="6" t="s">
        <v>367</v>
      </c>
      <c r="N8" s="6">
        <v>360466.819</v>
      </c>
    </row>
    <row r="9" spans="1:14" s="2" customFormat="1" ht="45.75" customHeight="1">
      <c r="A9" s="17" t="s">
        <v>790</v>
      </c>
      <c r="B9" s="71">
        <v>2707772.243</v>
      </c>
      <c r="C9" s="6" t="s">
        <v>367</v>
      </c>
      <c r="D9" s="6">
        <v>559403.094</v>
      </c>
      <c r="E9" s="6">
        <v>152646.564</v>
      </c>
      <c r="F9" s="6">
        <v>1729844.74</v>
      </c>
      <c r="G9" s="6">
        <v>3677227.229</v>
      </c>
      <c r="H9" s="6">
        <v>4573972.931</v>
      </c>
      <c r="I9" s="74">
        <v>389406</v>
      </c>
      <c r="J9" s="6" t="s">
        <v>367</v>
      </c>
      <c r="K9" s="6" t="s">
        <v>367</v>
      </c>
      <c r="L9" s="6" t="s">
        <v>367</v>
      </c>
      <c r="M9" s="6" t="s">
        <v>367</v>
      </c>
      <c r="N9" s="6">
        <v>345518.756</v>
      </c>
    </row>
    <row r="10" spans="1:14" s="5" customFormat="1" ht="45.75" customHeight="1">
      <c r="A10" s="17" t="s">
        <v>755</v>
      </c>
      <c r="B10" s="71">
        <v>2293331.25</v>
      </c>
      <c r="C10" s="6" t="s">
        <v>367</v>
      </c>
      <c r="D10" s="6">
        <v>505578.607</v>
      </c>
      <c r="E10" s="6">
        <v>76650.412</v>
      </c>
      <c r="F10" s="6">
        <v>2206105.703</v>
      </c>
      <c r="G10" s="6">
        <v>3839449.043</v>
      </c>
      <c r="H10" s="6">
        <v>4634058</v>
      </c>
      <c r="I10" s="74">
        <v>400000</v>
      </c>
      <c r="J10" s="6" t="s">
        <v>367</v>
      </c>
      <c r="K10" s="6" t="s">
        <v>367</v>
      </c>
      <c r="L10" s="6" t="s">
        <v>367</v>
      </c>
      <c r="M10" s="6" t="s">
        <v>367</v>
      </c>
      <c r="N10" s="6">
        <v>344707.296</v>
      </c>
    </row>
    <row r="11" spans="1:14" s="5" customFormat="1" ht="45.75" customHeight="1">
      <c r="A11" s="17" t="s">
        <v>455</v>
      </c>
      <c r="B11" s="71">
        <v>2610900.832</v>
      </c>
      <c r="C11" s="6" t="s">
        <v>367</v>
      </c>
      <c r="D11" s="6">
        <v>418743</v>
      </c>
      <c r="E11" s="6">
        <v>7261.741</v>
      </c>
      <c r="F11" s="6">
        <v>1282092.322</v>
      </c>
      <c r="G11" s="6">
        <v>3833295.281</v>
      </c>
      <c r="H11" s="6">
        <v>4757777.014</v>
      </c>
      <c r="I11" s="74">
        <v>500000</v>
      </c>
      <c r="J11" s="6" t="s">
        <v>367</v>
      </c>
      <c r="K11" s="6" t="s">
        <v>367</v>
      </c>
      <c r="L11" s="6" t="s">
        <v>367</v>
      </c>
      <c r="M11" s="6" t="s">
        <v>367</v>
      </c>
      <c r="N11" s="6">
        <v>605403.986</v>
      </c>
    </row>
    <row r="12" spans="1:14" s="5" customFormat="1" ht="45.75" customHeight="1">
      <c r="A12" s="17" t="s">
        <v>456</v>
      </c>
      <c r="B12" s="6">
        <v>3386526</v>
      </c>
      <c r="C12" s="6" t="s">
        <v>367</v>
      </c>
      <c r="D12" s="6">
        <v>431874</v>
      </c>
      <c r="E12" s="6">
        <v>51835</v>
      </c>
      <c r="F12" s="6">
        <v>1380480</v>
      </c>
      <c r="G12" s="6">
        <v>4001372</v>
      </c>
      <c r="H12" s="6">
        <v>4958844</v>
      </c>
      <c r="I12" s="74">
        <v>780000</v>
      </c>
      <c r="J12" s="6" t="s">
        <v>367</v>
      </c>
      <c r="K12" s="6" t="s">
        <v>367</v>
      </c>
      <c r="L12" s="6" t="s">
        <v>367</v>
      </c>
      <c r="M12" s="6" t="s">
        <v>367</v>
      </c>
      <c r="N12" s="6">
        <v>528518</v>
      </c>
    </row>
    <row r="13" spans="1:14" s="5" customFormat="1" ht="45.75" customHeight="1">
      <c r="A13" s="17" t="s">
        <v>457</v>
      </c>
      <c r="B13" s="6">
        <v>3257269</v>
      </c>
      <c r="C13" s="6" t="s">
        <v>367</v>
      </c>
      <c r="D13" s="6">
        <v>532395</v>
      </c>
      <c r="E13" s="6">
        <v>53124</v>
      </c>
      <c r="F13" s="6">
        <v>1353041</v>
      </c>
      <c r="G13" s="6">
        <v>4387676</v>
      </c>
      <c r="H13" s="6">
        <v>5068649</v>
      </c>
      <c r="I13" s="74">
        <v>689700</v>
      </c>
      <c r="J13" s="6" t="s">
        <v>367</v>
      </c>
      <c r="K13" s="6" t="s">
        <v>367</v>
      </c>
      <c r="L13" s="6" t="s">
        <v>367</v>
      </c>
      <c r="M13" s="6" t="s">
        <v>367</v>
      </c>
      <c r="N13" s="6">
        <v>444296</v>
      </c>
    </row>
    <row r="14" spans="1:14" s="5" customFormat="1" ht="45.75" customHeight="1">
      <c r="A14" s="17" t="s">
        <v>756</v>
      </c>
      <c r="B14" s="6">
        <v>3436818</v>
      </c>
      <c r="C14" s="6" t="s">
        <v>367</v>
      </c>
      <c r="D14" s="6">
        <v>460179</v>
      </c>
      <c r="E14" s="6">
        <v>91387</v>
      </c>
      <c r="F14" s="6">
        <v>1748375</v>
      </c>
      <c r="G14" s="6">
        <v>4608843</v>
      </c>
      <c r="H14" s="6">
        <v>5117304</v>
      </c>
      <c r="I14" s="74">
        <v>481686</v>
      </c>
      <c r="J14" s="6" t="s">
        <v>367</v>
      </c>
      <c r="K14" s="6" t="s">
        <v>367</v>
      </c>
      <c r="L14" s="6" t="s">
        <v>367</v>
      </c>
      <c r="M14" s="6" t="s">
        <v>367</v>
      </c>
      <c r="N14" s="6">
        <v>393635</v>
      </c>
    </row>
    <row r="15" spans="1:14" s="5" customFormat="1" ht="45.75" customHeight="1">
      <c r="A15" s="17" t="s">
        <v>538</v>
      </c>
      <c r="B15" s="6">
        <v>3809951</v>
      </c>
      <c r="C15" s="6" t="s">
        <v>913</v>
      </c>
      <c r="D15" s="6">
        <v>539403</v>
      </c>
      <c r="E15" s="6">
        <v>127508</v>
      </c>
      <c r="F15" s="6">
        <v>1438226</v>
      </c>
      <c r="G15" s="6">
        <v>4782599</v>
      </c>
      <c r="H15" s="6">
        <v>5295689</v>
      </c>
      <c r="I15" s="74">
        <v>340442</v>
      </c>
      <c r="J15" s="6" t="s">
        <v>913</v>
      </c>
      <c r="K15" s="6" t="s">
        <v>913</v>
      </c>
      <c r="L15" s="6" t="s">
        <v>913</v>
      </c>
      <c r="M15" s="6" t="s">
        <v>913</v>
      </c>
      <c r="N15" s="6">
        <v>441260</v>
      </c>
    </row>
    <row r="16" spans="1:15" s="5" customFormat="1" ht="45.75" customHeight="1" thickBot="1">
      <c r="A16" s="24" t="s">
        <v>535</v>
      </c>
      <c r="B16" s="72">
        <v>6774436</v>
      </c>
      <c r="C16" s="14" t="s">
        <v>367</v>
      </c>
      <c r="D16" s="73">
        <v>576539</v>
      </c>
      <c r="E16" s="73">
        <v>115301</v>
      </c>
      <c r="F16" s="73">
        <v>1909311</v>
      </c>
      <c r="G16" s="73">
        <v>5004340</v>
      </c>
      <c r="H16" s="73">
        <v>5434546</v>
      </c>
      <c r="I16" s="73">
        <v>372637</v>
      </c>
      <c r="J16" s="14" t="s">
        <v>367</v>
      </c>
      <c r="K16" s="14" t="s">
        <v>367</v>
      </c>
      <c r="L16" s="14" t="s">
        <v>367</v>
      </c>
      <c r="M16" s="14" t="s">
        <v>367</v>
      </c>
      <c r="N16" s="73">
        <v>1019097</v>
      </c>
      <c r="O16" s="59"/>
    </row>
  </sheetData>
  <sheetProtection/>
  <mergeCells count="4">
    <mergeCell ref="H2:N2"/>
    <mergeCell ref="H3:N3"/>
    <mergeCell ref="A3:G3"/>
    <mergeCell ref="A2:G2"/>
  </mergeCells>
  <printOptions horizontalCentered="1"/>
  <pageMargins left="1.1811023622047245" right="1.1811023622047245" top="1.5748031496062993" bottom="1.5748031496062993" header="0.5118110236220472" footer="0.9055118110236221"/>
  <pageSetup firstPageNumber="200"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9.xml><?xml version="1.0" encoding="utf-8"?>
<worksheet xmlns="http://schemas.openxmlformats.org/spreadsheetml/2006/main" xmlns:r="http://schemas.openxmlformats.org/officeDocument/2006/relationships">
  <sheetPr>
    <tabColor theme="5" tint="0.5999900102615356"/>
  </sheetPr>
  <dimension ref="A1:IV21"/>
  <sheetViews>
    <sheetView showGridLines="0" zoomScale="120" zoomScaleNormal="120" workbookViewId="0" topLeftCell="A1">
      <selection activeCell="A1" sqref="A1"/>
    </sheetView>
  </sheetViews>
  <sheetFormatPr defaultColWidth="9.00390625" defaultRowHeight="16.5"/>
  <cols>
    <col min="1" max="2" width="14.125" style="5" customWidth="1"/>
    <col min="3" max="3" width="12.125" style="5" customWidth="1"/>
    <col min="4" max="4" width="10.625" style="5" customWidth="1"/>
    <col min="5" max="5" width="12.625" style="5" customWidth="1"/>
    <col min="6" max="6" width="11.125" style="5" customWidth="1"/>
    <col min="7" max="8" width="12.625" style="5" customWidth="1"/>
    <col min="9" max="9" width="12.125" style="5" customWidth="1"/>
    <col min="10" max="10" width="13.125" style="5" customWidth="1"/>
    <col min="11" max="12" width="12.125" style="5" customWidth="1"/>
    <col min="13" max="16384" width="9.00390625" style="5" customWidth="1"/>
  </cols>
  <sheetData>
    <row r="1" spans="1:12" ht="18" customHeight="1">
      <c r="A1" s="88" t="s">
        <v>625</v>
      </c>
      <c r="B1" s="11"/>
      <c r="C1" s="11"/>
      <c r="D1" s="11"/>
      <c r="E1" s="11"/>
      <c r="F1" s="11"/>
      <c r="G1" s="11"/>
      <c r="H1" s="11"/>
      <c r="I1" s="11"/>
      <c r="L1" s="26" t="s">
        <v>626</v>
      </c>
    </row>
    <row r="2" spans="1:12" s="7" customFormat="1" ht="24.75" customHeight="1">
      <c r="A2" s="391" t="s">
        <v>792</v>
      </c>
      <c r="B2" s="392"/>
      <c r="C2" s="392"/>
      <c r="D2" s="392"/>
      <c r="E2" s="392"/>
      <c r="F2" s="392"/>
      <c r="G2" s="392" t="s">
        <v>793</v>
      </c>
      <c r="H2" s="392"/>
      <c r="I2" s="392"/>
      <c r="J2" s="392"/>
      <c r="K2" s="392"/>
      <c r="L2" s="392"/>
    </row>
    <row r="3" spans="1:12" ht="15" customHeight="1" thickBot="1">
      <c r="A3" s="3"/>
      <c r="B3" s="6"/>
      <c r="C3" s="6"/>
      <c r="D3" s="6"/>
      <c r="E3" s="6"/>
      <c r="F3" s="111" t="s">
        <v>898</v>
      </c>
      <c r="G3" s="6"/>
      <c r="H3" s="6"/>
      <c r="I3" s="6"/>
      <c r="J3" s="6"/>
      <c r="K3" s="6"/>
      <c r="L3" s="13" t="s">
        <v>616</v>
      </c>
    </row>
    <row r="4" spans="1:12" s="16" customFormat="1" ht="24.75" customHeight="1">
      <c r="A4" s="372" t="s">
        <v>662</v>
      </c>
      <c r="B4" s="374" t="s">
        <v>872</v>
      </c>
      <c r="C4" s="360"/>
      <c r="D4" s="361"/>
      <c r="E4" s="367" t="s">
        <v>873</v>
      </c>
      <c r="F4" s="360"/>
      <c r="G4" s="160" t="s">
        <v>874</v>
      </c>
      <c r="H4" s="371" t="s">
        <v>882</v>
      </c>
      <c r="I4" s="371" t="s">
        <v>883</v>
      </c>
      <c r="J4" s="410" t="s">
        <v>894</v>
      </c>
      <c r="K4" s="367" t="s">
        <v>875</v>
      </c>
      <c r="L4" s="368"/>
    </row>
    <row r="5" spans="1:12" s="16" customFormat="1" ht="34.5" customHeight="1">
      <c r="A5" s="373"/>
      <c r="B5" s="362" t="s">
        <v>876</v>
      </c>
      <c r="C5" s="161" t="s">
        <v>877</v>
      </c>
      <c r="D5" s="161" t="s">
        <v>878</v>
      </c>
      <c r="E5" s="369" t="s">
        <v>879</v>
      </c>
      <c r="F5" s="90" t="s">
        <v>880</v>
      </c>
      <c r="G5" s="161" t="s">
        <v>881</v>
      </c>
      <c r="H5" s="369"/>
      <c r="I5" s="369"/>
      <c r="J5" s="411"/>
      <c r="K5" s="369" t="s">
        <v>893</v>
      </c>
      <c r="L5" s="92" t="s">
        <v>884</v>
      </c>
    </row>
    <row r="6" spans="1:12" s="16" customFormat="1" ht="42" customHeight="1" thickBot="1">
      <c r="A6" s="12" t="s">
        <v>404</v>
      </c>
      <c r="B6" s="408"/>
      <c r="C6" s="4" t="s">
        <v>539</v>
      </c>
      <c r="D6" s="4" t="s">
        <v>540</v>
      </c>
      <c r="E6" s="370"/>
      <c r="F6" s="19" t="s">
        <v>541</v>
      </c>
      <c r="G6" s="4" t="s">
        <v>542</v>
      </c>
      <c r="H6" s="4" t="s">
        <v>543</v>
      </c>
      <c r="I6" s="4" t="s">
        <v>544</v>
      </c>
      <c r="J6" s="70" t="s">
        <v>545</v>
      </c>
      <c r="K6" s="370"/>
      <c r="L6" s="20" t="s">
        <v>546</v>
      </c>
    </row>
    <row r="7" spans="1:12" s="38" customFormat="1" ht="40.5" customHeight="1">
      <c r="A7" s="51" t="s">
        <v>547</v>
      </c>
      <c r="B7" s="306">
        <v>2919319</v>
      </c>
      <c r="C7" s="338">
        <v>2919318.901</v>
      </c>
      <c r="D7" s="6" t="s">
        <v>364</v>
      </c>
      <c r="E7" s="99">
        <f>4670032500/1000</f>
        <v>4670032.5</v>
      </c>
      <c r="F7" s="99">
        <f>4670032500/1000</f>
        <v>4670032.5</v>
      </c>
      <c r="G7" s="6" t="s">
        <v>364</v>
      </c>
      <c r="H7" s="308">
        <v>55.79</v>
      </c>
      <c r="I7" s="309">
        <v>49.494676109576965</v>
      </c>
      <c r="J7" s="308">
        <v>30.85</v>
      </c>
      <c r="K7" s="101">
        <f>18000000000/1000</f>
        <v>18000000</v>
      </c>
      <c r="L7" s="311">
        <v>48.47489888944006</v>
      </c>
    </row>
    <row r="8" spans="1:12" s="38" customFormat="1" ht="40.5" customHeight="1">
      <c r="A8" s="51" t="s">
        <v>548</v>
      </c>
      <c r="B8" s="306">
        <f aca="true" t="shared" si="0" ref="B8:B14">C8+D8</f>
        <v>10968326.54404</v>
      </c>
      <c r="C8" s="338">
        <v>1938359.04404</v>
      </c>
      <c r="D8" s="99">
        <v>9029967.5</v>
      </c>
      <c r="E8" s="99">
        <v>7829967.5</v>
      </c>
      <c r="F8" s="99">
        <v>7829967.5</v>
      </c>
      <c r="G8" s="6" t="s">
        <v>367</v>
      </c>
      <c r="H8" s="308">
        <v>54.78</v>
      </c>
      <c r="I8" s="309">
        <v>52.115090288425506</v>
      </c>
      <c r="J8" s="308">
        <v>31.41</v>
      </c>
      <c r="K8" s="101">
        <v>16800000</v>
      </c>
      <c r="L8" s="311">
        <v>38.79946151890192</v>
      </c>
    </row>
    <row r="9" spans="1:12" s="38" customFormat="1" ht="40.5" customHeight="1">
      <c r="A9" s="51" t="s">
        <v>549</v>
      </c>
      <c r="B9" s="306">
        <f t="shared" si="0"/>
        <v>11336502.415</v>
      </c>
      <c r="C9" s="338">
        <v>6186502.415</v>
      </c>
      <c r="D9" s="99">
        <v>5150000</v>
      </c>
      <c r="E9" s="99">
        <v>6000000</v>
      </c>
      <c r="F9" s="99">
        <v>6000000</v>
      </c>
      <c r="G9" s="6" t="s">
        <v>367</v>
      </c>
      <c r="H9" s="308">
        <v>56.3</v>
      </c>
      <c r="I9" s="309">
        <v>52.25678582099255</v>
      </c>
      <c r="J9" s="308">
        <v>24.29</v>
      </c>
      <c r="K9" s="101">
        <v>17650000</v>
      </c>
      <c r="L9" s="311">
        <v>40.25535350586497</v>
      </c>
    </row>
    <row r="10" spans="1:12" s="38" customFormat="1" ht="40.5" customHeight="1">
      <c r="A10" s="51" t="s">
        <v>550</v>
      </c>
      <c r="B10" s="306">
        <f t="shared" si="0"/>
        <v>14901179.751</v>
      </c>
      <c r="C10" s="338">
        <v>7476179.751</v>
      </c>
      <c r="D10" s="99">
        <v>7425000</v>
      </c>
      <c r="E10" s="99">
        <v>11200000</v>
      </c>
      <c r="F10" s="99">
        <v>11200000</v>
      </c>
      <c r="G10" s="6" t="s">
        <v>367</v>
      </c>
      <c r="H10" s="308">
        <v>57.89</v>
      </c>
      <c r="I10" s="309">
        <v>52.491784607469995</v>
      </c>
      <c r="J10" s="308">
        <v>22.11</v>
      </c>
      <c r="K10" s="101">
        <v>21425000</v>
      </c>
      <c r="L10" s="311">
        <v>49.11812054010905</v>
      </c>
    </row>
    <row r="11" spans="1:12" s="38" customFormat="1" ht="40.5" customHeight="1">
      <c r="A11" s="51" t="s">
        <v>551</v>
      </c>
      <c r="B11" s="306">
        <f>C11+D11</f>
        <v>13475751</v>
      </c>
      <c r="C11" s="338">
        <v>6000751</v>
      </c>
      <c r="D11" s="99">
        <v>7475000</v>
      </c>
      <c r="E11" s="99">
        <v>7475000</v>
      </c>
      <c r="F11" s="99">
        <v>7475000</v>
      </c>
      <c r="G11" s="353" t="s">
        <v>367</v>
      </c>
      <c r="H11" s="308">
        <v>57.27</v>
      </c>
      <c r="I11" s="309">
        <v>51.32038897397487</v>
      </c>
      <c r="J11" s="308">
        <v>24.27</v>
      </c>
      <c r="K11" s="101">
        <v>21425000</v>
      </c>
      <c r="L11" s="311">
        <v>49.92910882192006</v>
      </c>
    </row>
    <row r="12" spans="1:12" s="38" customFormat="1" ht="40.5" customHeight="1">
      <c r="A12" s="51" t="s">
        <v>552</v>
      </c>
      <c r="B12" s="306">
        <f t="shared" si="0"/>
        <v>6002518</v>
      </c>
      <c r="C12" s="338">
        <v>1252518</v>
      </c>
      <c r="D12" s="99">
        <v>4750000</v>
      </c>
      <c r="E12" s="99">
        <v>6250000</v>
      </c>
      <c r="F12" s="99">
        <v>6250000</v>
      </c>
      <c r="G12" s="6" t="s">
        <v>367</v>
      </c>
      <c r="H12" s="308">
        <v>53.15</v>
      </c>
      <c r="I12" s="309">
        <v>48.83224121428315</v>
      </c>
      <c r="J12" s="308">
        <v>32.39</v>
      </c>
      <c r="K12" s="101">
        <v>22925000</v>
      </c>
      <c r="L12" s="311">
        <v>50.28148860403235</v>
      </c>
    </row>
    <row r="13" spans="1:12" s="38" customFormat="1" ht="40.5" customHeight="1">
      <c r="A13" s="51" t="s">
        <v>553</v>
      </c>
      <c r="B13" s="306">
        <f t="shared" si="0"/>
        <v>9518219</v>
      </c>
      <c r="C13" s="338">
        <v>2180719</v>
      </c>
      <c r="D13" s="99">
        <v>7337500</v>
      </c>
      <c r="E13" s="99">
        <v>7100000</v>
      </c>
      <c r="F13" s="99">
        <v>7100000</v>
      </c>
      <c r="G13" s="6" t="s">
        <v>367</v>
      </c>
      <c r="H13" s="308">
        <v>53.02</v>
      </c>
      <c r="I13" s="309">
        <v>44.62622576549503</v>
      </c>
      <c r="J13" s="308">
        <v>33.04</v>
      </c>
      <c r="K13" s="101">
        <v>22687500</v>
      </c>
      <c r="L13" s="311">
        <v>47.19082753835171</v>
      </c>
    </row>
    <row r="14" spans="1:12" s="38" customFormat="1" ht="40.5" customHeight="1">
      <c r="A14" s="51" t="s">
        <v>791</v>
      </c>
      <c r="B14" s="306">
        <f t="shared" si="0"/>
        <v>8939018</v>
      </c>
      <c r="C14" s="338">
        <v>851518</v>
      </c>
      <c r="D14" s="99">
        <v>8087500</v>
      </c>
      <c r="E14" s="99">
        <v>9000000</v>
      </c>
      <c r="F14" s="99">
        <v>9000000</v>
      </c>
      <c r="G14" s="6" t="s">
        <v>367</v>
      </c>
      <c r="H14" s="308">
        <v>51.97</v>
      </c>
      <c r="I14" s="309">
        <v>53.79451249700222</v>
      </c>
      <c r="J14" s="308">
        <v>33.74</v>
      </c>
      <c r="K14" s="101">
        <v>22337500</v>
      </c>
      <c r="L14" s="311">
        <v>45.98308069657548</v>
      </c>
    </row>
    <row r="15" spans="1:12" s="38" customFormat="1" ht="40.5" customHeight="1">
      <c r="A15" s="51" t="s">
        <v>554</v>
      </c>
      <c r="B15" s="306">
        <v>7970848</v>
      </c>
      <c r="C15" s="338">
        <v>-879152</v>
      </c>
      <c r="D15" s="99">
        <v>8850000</v>
      </c>
      <c r="E15" s="99">
        <v>10000000</v>
      </c>
      <c r="F15" s="99">
        <v>10000000</v>
      </c>
      <c r="G15" s="6" t="s">
        <v>367</v>
      </c>
      <c r="H15" s="308">
        <v>48.21</v>
      </c>
      <c r="I15" s="309">
        <v>55.51</v>
      </c>
      <c r="J15" s="308">
        <v>35.46080109937061</v>
      </c>
      <c r="K15" s="101">
        <v>24750000</v>
      </c>
      <c r="L15" s="311">
        <v>37.49</v>
      </c>
    </row>
    <row r="16" spans="1:12" s="60" customFormat="1" ht="40.5" customHeight="1" thickBot="1">
      <c r="A16" s="65" t="s">
        <v>555</v>
      </c>
      <c r="B16" s="307">
        <v>6313133</v>
      </c>
      <c r="C16" s="339">
        <v>-4186867</v>
      </c>
      <c r="D16" s="108">
        <v>10500000</v>
      </c>
      <c r="E16" s="108">
        <v>9500000</v>
      </c>
      <c r="F16" s="108">
        <v>9500000</v>
      </c>
      <c r="G16" s="14" t="s">
        <v>367</v>
      </c>
      <c r="H16" s="310">
        <v>54.419715602411955</v>
      </c>
      <c r="I16" s="310">
        <v>59.308087235610444</v>
      </c>
      <c r="J16" s="310">
        <v>29.055578110227092</v>
      </c>
      <c r="K16" s="109">
        <v>23750000</v>
      </c>
      <c r="L16" s="312">
        <v>40.86646697637815</v>
      </c>
    </row>
    <row r="17" spans="1:256" s="350" customFormat="1" ht="15" customHeight="1">
      <c r="A17" s="409" t="s">
        <v>556</v>
      </c>
      <c r="B17" s="363"/>
      <c r="C17" s="363"/>
      <c r="D17" s="363"/>
      <c r="E17" s="363"/>
      <c r="F17" s="363"/>
      <c r="G17" s="376" t="s">
        <v>531</v>
      </c>
      <c r="H17" s="363"/>
      <c r="I17" s="363"/>
      <c r="J17" s="363"/>
      <c r="K17" s="363"/>
      <c r="L17" s="363"/>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5"/>
      <c r="AL17" s="245"/>
      <c r="AM17" s="245"/>
      <c r="AN17" s="245"/>
      <c r="AO17" s="245"/>
      <c r="AP17" s="245"/>
      <c r="AQ17" s="245"/>
      <c r="AR17" s="245"/>
      <c r="AS17" s="245"/>
      <c r="AT17" s="245"/>
      <c r="AU17" s="245"/>
      <c r="AV17" s="245"/>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5"/>
      <c r="CG17" s="245"/>
      <c r="CH17" s="245"/>
      <c r="CI17" s="245"/>
      <c r="CJ17" s="245"/>
      <c r="CK17" s="245"/>
      <c r="CL17" s="245"/>
      <c r="CM17" s="245"/>
      <c r="CN17" s="245"/>
      <c r="CO17" s="245"/>
      <c r="CP17" s="245"/>
      <c r="CQ17" s="245"/>
      <c r="CR17" s="245"/>
      <c r="CS17" s="245"/>
      <c r="CT17" s="245"/>
      <c r="CU17" s="245"/>
      <c r="CV17" s="245"/>
      <c r="CW17" s="245"/>
      <c r="CX17" s="245"/>
      <c r="CY17" s="245"/>
      <c r="CZ17" s="245"/>
      <c r="DA17" s="245"/>
      <c r="DB17" s="245"/>
      <c r="DC17" s="245"/>
      <c r="DD17" s="245"/>
      <c r="DE17" s="245"/>
      <c r="DF17" s="245"/>
      <c r="DG17" s="245"/>
      <c r="DH17" s="245"/>
      <c r="DI17" s="245"/>
      <c r="DJ17" s="245"/>
      <c r="DK17" s="245"/>
      <c r="DL17" s="245"/>
      <c r="DM17" s="245"/>
      <c r="DN17" s="245"/>
      <c r="DO17" s="245"/>
      <c r="DP17" s="245"/>
      <c r="DQ17" s="245"/>
      <c r="DR17" s="245"/>
      <c r="DS17" s="245"/>
      <c r="DT17" s="245"/>
      <c r="DU17" s="245"/>
      <c r="DV17" s="245"/>
      <c r="DW17" s="245"/>
      <c r="DX17" s="245"/>
      <c r="DY17" s="245"/>
      <c r="DZ17" s="245"/>
      <c r="EA17" s="245"/>
      <c r="EB17" s="245"/>
      <c r="EC17" s="245"/>
      <c r="ED17" s="245"/>
      <c r="EE17" s="245"/>
      <c r="EF17" s="245"/>
      <c r="EG17" s="245"/>
      <c r="EH17" s="245"/>
      <c r="EI17" s="245"/>
      <c r="EJ17" s="245"/>
      <c r="EK17" s="245"/>
      <c r="EL17" s="245"/>
      <c r="EM17" s="245"/>
      <c r="EN17" s="245"/>
      <c r="EO17" s="245"/>
      <c r="EP17" s="245"/>
      <c r="EQ17" s="245"/>
      <c r="ER17" s="245"/>
      <c r="ES17" s="245"/>
      <c r="ET17" s="245"/>
      <c r="EU17" s="245"/>
      <c r="EV17" s="245"/>
      <c r="EW17" s="245"/>
      <c r="EX17" s="245"/>
      <c r="EY17" s="245"/>
      <c r="EZ17" s="245"/>
      <c r="FA17" s="245"/>
      <c r="FB17" s="245"/>
      <c r="FC17" s="245"/>
      <c r="FD17" s="245"/>
      <c r="FE17" s="245"/>
      <c r="FF17" s="245"/>
      <c r="FG17" s="245"/>
      <c r="FH17" s="245"/>
      <c r="FI17" s="245"/>
      <c r="FJ17" s="245"/>
      <c r="FK17" s="245"/>
      <c r="FL17" s="245"/>
      <c r="FM17" s="245"/>
      <c r="FN17" s="245"/>
      <c r="FO17" s="245"/>
      <c r="FP17" s="245"/>
      <c r="FQ17" s="245"/>
      <c r="FR17" s="245"/>
      <c r="FS17" s="245"/>
      <c r="FT17" s="245"/>
      <c r="FU17" s="245"/>
      <c r="FV17" s="245"/>
      <c r="FW17" s="245"/>
      <c r="FX17" s="245"/>
      <c r="FY17" s="245"/>
      <c r="FZ17" s="245"/>
      <c r="GA17" s="245"/>
      <c r="GB17" s="245"/>
      <c r="GC17" s="245"/>
      <c r="GD17" s="245"/>
      <c r="GE17" s="245"/>
      <c r="GF17" s="245"/>
      <c r="GG17" s="245"/>
      <c r="GH17" s="245"/>
      <c r="GI17" s="245"/>
      <c r="GJ17" s="245"/>
      <c r="GK17" s="245"/>
      <c r="GL17" s="245"/>
      <c r="GM17" s="245"/>
      <c r="GN17" s="245"/>
      <c r="GO17" s="245"/>
      <c r="GP17" s="245"/>
      <c r="GQ17" s="245"/>
      <c r="GR17" s="245"/>
      <c r="GS17" s="245"/>
      <c r="GT17" s="245"/>
      <c r="GU17" s="245"/>
      <c r="GV17" s="245"/>
      <c r="GW17" s="245"/>
      <c r="GX17" s="245"/>
      <c r="GY17" s="245"/>
      <c r="GZ17" s="245"/>
      <c r="HA17" s="245"/>
      <c r="HB17" s="245"/>
      <c r="HC17" s="245"/>
      <c r="HD17" s="245"/>
      <c r="HE17" s="245"/>
      <c r="HF17" s="245"/>
      <c r="HG17" s="245"/>
      <c r="HH17" s="245"/>
      <c r="HI17" s="245"/>
      <c r="HJ17" s="245"/>
      <c r="HK17" s="245"/>
      <c r="HL17" s="245"/>
      <c r="HM17" s="245"/>
      <c r="HN17" s="245"/>
      <c r="HO17" s="245"/>
      <c r="HP17" s="245"/>
      <c r="HQ17" s="245"/>
      <c r="HR17" s="245"/>
      <c r="HS17" s="245"/>
      <c r="HT17" s="245"/>
      <c r="HU17" s="245"/>
      <c r="HV17" s="245"/>
      <c r="HW17" s="245"/>
      <c r="HX17" s="245"/>
      <c r="HY17" s="245"/>
      <c r="HZ17" s="245"/>
      <c r="IA17" s="245"/>
      <c r="IB17" s="245"/>
      <c r="IC17" s="245"/>
      <c r="ID17" s="245"/>
      <c r="IE17" s="245"/>
      <c r="IF17" s="245"/>
      <c r="IG17" s="245"/>
      <c r="IH17" s="245"/>
      <c r="II17" s="245"/>
      <c r="IJ17" s="245"/>
      <c r="IK17" s="245"/>
      <c r="IL17" s="245"/>
      <c r="IM17" s="245"/>
      <c r="IN17" s="245"/>
      <c r="IO17" s="245"/>
      <c r="IP17" s="245"/>
      <c r="IQ17" s="245"/>
      <c r="IR17" s="245"/>
      <c r="IS17" s="245"/>
      <c r="IT17" s="245"/>
      <c r="IU17" s="245"/>
      <c r="IV17" s="245"/>
    </row>
    <row r="18" spans="1:256" s="350" customFormat="1" ht="15" customHeight="1">
      <c r="A18" s="243" t="s">
        <v>557</v>
      </c>
      <c r="B18" s="168"/>
      <c r="C18" s="168"/>
      <c r="D18" s="168"/>
      <c r="E18" s="168"/>
      <c r="F18" s="168"/>
      <c r="G18" s="206" t="s">
        <v>558</v>
      </c>
      <c r="H18" s="168"/>
      <c r="I18" s="168"/>
      <c r="J18" s="168"/>
      <c r="K18" s="168"/>
      <c r="L18" s="168"/>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c r="DM18" s="245"/>
      <c r="DN18" s="245"/>
      <c r="DO18" s="245"/>
      <c r="DP18" s="245"/>
      <c r="DQ18" s="245"/>
      <c r="DR18" s="245"/>
      <c r="DS18" s="245"/>
      <c r="DT18" s="245"/>
      <c r="DU18" s="245"/>
      <c r="DV18" s="245"/>
      <c r="DW18" s="245"/>
      <c r="DX18" s="245"/>
      <c r="DY18" s="245"/>
      <c r="DZ18" s="245"/>
      <c r="EA18" s="245"/>
      <c r="EB18" s="245"/>
      <c r="EC18" s="245"/>
      <c r="ED18" s="245"/>
      <c r="EE18" s="245"/>
      <c r="EF18" s="245"/>
      <c r="EG18" s="245"/>
      <c r="EH18" s="245"/>
      <c r="EI18" s="245"/>
      <c r="EJ18" s="245"/>
      <c r="EK18" s="245"/>
      <c r="EL18" s="245"/>
      <c r="EM18" s="245"/>
      <c r="EN18" s="245"/>
      <c r="EO18" s="245"/>
      <c r="EP18" s="245"/>
      <c r="EQ18" s="245"/>
      <c r="ER18" s="245"/>
      <c r="ES18" s="245"/>
      <c r="ET18" s="245"/>
      <c r="EU18" s="245"/>
      <c r="EV18" s="245"/>
      <c r="EW18" s="245"/>
      <c r="EX18" s="245"/>
      <c r="EY18" s="245"/>
      <c r="EZ18" s="245"/>
      <c r="FA18" s="245"/>
      <c r="FB18" s="245"/>
      <c r="FC18" s="245"/>
      <c r="FD18" s="245"/>
      <c r="FE18" s="245"/>
      <c r="FF18" s="245"/>
      <c r="FG18" s="245"/>
      <c r="FH18" s="245"/>
      <c r="FI18" s="245"/>
      <c r="FJ18" s="245"/>
      <c r="FK18" s="245"/>
      <c r="FL18" s="245"/>
      <c r="FM18" s="245"/>
      <c r="FN18" s="245"/>
      <c r="FO18" s="245"/>
      <c r="FP18" s="245"/>
      <c r="FQ18" s="245"/>
      <c r="FR18" s="245"/>
      <c r="FS18" s="245"/>
      <c r="FT18" s="245"/>
      <c r="FU18" s="245"/>
      <c r="FV18" s="245"/>
      <c r="FW18" s="245"/>
      <c r="FX18" s="245"/>
      <c r="FY18" s="245"/>
      <c r="FZ18" s="245"/>
      <c r="GA18" s="245"/>
      <c r="GB18" s="245"/>
      <c r="GC18" s="245"/>
      <c r="GD18" s="245"/>
      <c r="GE18" s="245"/>
      <c r="GF18" s="245"/>
      <c r="GG18" s="245"/>
      <c r="GH18" s="245"/>
      <c r="GI18" s="245"/>
      <c r="GJ18" s="245"/>
      <c r="GK18" s="245"/>
      <c r="GL18" s="245"/>
      <c r="GM18" s="245"/>
      <c r="GN18" s="245"/>
      <c r="GO18" s="245"/>
      <c r="GP18" s="245"/>
      <c r="GQ18" s="245"/>
      <c r="GR18" s="245"/>
      <c r="GS18" s="245"/>
      <c r="GT18" s="245"/>
      <c r="GU18" s="245"/>
      <c r="GV18" s="245"/>
      <c r="GW18" s="245"/>
      <c r="GX18" s="245"/>
      <c r="GY18" s="245"/>
      <c r="GZ18" s="245"/>
      <c r="HA18" s="245"/>
      <c r="HB18" s="245"/>
      <c r="HC18" s="245"/>
      <c r="HD18" s="245"/>
      <c r="HE18" s="245"/>
      <c r="HF18" s="245"/>
      <c r="HG18" s="245"/>
      <c r="HH18" s="245"/>
      <c r="HI18" s="245"/>
      <c r="HJ18" s="245"/>
      <c r="HK18" s="245"/>
      <c r="HL18" s="245"/>
      <c r="HM18" s="245"/>
      <c r="HN18" s="245"/>
      <c r="HO18" s="245"/>
      <c r="HP18" s="245"/>
      <c r="HQ18" s="245"/>
      <c r="HR18" s="245"/>
      <c r="HS18" s="245"/>
      <c r="HT18" s="245"/>
      <c r="HU18" s="245"/>
      <c r="HV18" s="245"/>
      <c r="HW18" s="245"/>
      <c r="HX18" s="245"/>
      <c r="HY18" s="245"/>
      <c r="HZ18" s="245"/>
      <c r="IA18" s="245"/>
      <c r="IB18" s="245"/>
      <c r="IC18" s="245"/>
      <c r="ID18" s="245"/>
      <c r="IE18" s="245"/>
      <c r="IF18" s="245"/>
      <c r="IG18" s="245"/>
      <c r="IH18" s="245"/>
      <c r="II18" s="245"/>
      <c r="IJ18" s="245"/>
      <c r="IK18" s="245"/>
      <c r="IL18" s="245"/>
      <c r="IM18" s="245"/>
      <c r="IN18" s="245"/>
      <c r="IO18" s="245"/>
      <c r="IP18" s="245"/>
      <c r="IQ18" s="245"/>
      <c r="IR18" s="245"/>
      <c r="IS18" s="245"/>
      <c r="IT18" s="245"/>
      <c r="IU18" s="245"/>
      <c r="IV18" s="245"/>
    </row>
    <row r="19" spans="1:7" s="350" customFormat="1" ht="15" customHeight="1">
      <c r="A19" s="351" t="s">
        <v>559</v>
      </c>
      <c r="G19" s="348" t="s">
        <v>22</v>
      </c>
    </row>
    <row r="20" spans="1:7" s="351" customFormat="1" ht="15" customHeight="1">
      <c r="A20" s="352" t="s">
        <v>560</v>
      </c>
      <c r="G20" s="348" t="s">
        <v>23</v>
      </c>
    </row>
    <row r="21" spans="1:7" s="351" customFormat="1" ht="15" customHeight="1">
      <c r="A21" s="352" t="s">
        <v>561</v>
      </c>
      <c r="G21" s="206" t="s">
        <v>24</v>
      </c>
    </row>
    <row r="22" s="349" customFormat="1" ht="15" customHeight="1"/>
  </sheetData>
  <sheetProtection/>
  <mergeCells count="14">
    <mergeCell ref="A2:F2"/>
    <mergeCell ref="A4:A5"/>
    <mergeCell ref="G17:L17"/>
    <mergeCell ref="B4:D4"/>
    <mergeCell ref="E4:F4"/>
    <mergeCell ref="B5:B6"/>
    <mergeCell ref="E5:E6"/>
    <mergeCell ref="I4:I5"/>
    <mergeCell ref="A17:F17"/>
    <mergeCell ref="J4:J5"/>
    <mergeCell ref="G2:L2"/>
    <mergeCell ref="K4:L4"/>
    <mergeCell ref="K5:K6"/>
    <mergeCell ref="H4:H5"/>
  </mergeCells>
  <printOptions horizontalCentered="1"/>
  <pageMargins left="1.1811023622047245" right="1.1811023622047245" top="1.5748031496062993" bottom="1.5748031496062993" header="0.5118110236220472" footer="0.9055118110236221"/>
  <pageSetup firstPageNumber="202" useFirstPageNumber="1" horizontalDpi="1200" verticalDpi="1200" orientation="portrait" paperSize="9" r:id="rId3"/>
  <headerFooter alignWithMargins="0">
    <oddFooter>&amp;C&amp;"華康中圓體,標準"&amp;11‧&amp;"Times New Roman,標準"&amp;P&amp;"華康中圓體,標準"‧</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dc:creator>
  <cp:keywords/>
  <dc:description/>
  <cp:lastModifiedBy>TIGER-XP</cp:lastModifiedBy>
  <cp:lastPrinted>2013-08-22T06:57:17Z</cp:lastPrinted>
  <dcterms:created xsi:type="dcterms:W3CDTF">1999-07-17T03:52:56Z</dcterms:created>
  <dcterms:modified xsi:type="dcterms:W3CDTF">2013-08-23T07:52:38Z</dcterms:modified>
  <cp:category/>
  <cp:version/>
  <cp:contentType/>
  <cp:contentStatus/>
</cp:coreProperties>
</file>