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05" activeTab="0"/>
  </bookViews>
  <sheets>
    <sheet name="總表" sheetId="1" r:id="rId1"/>
    <sheet name="統計" sheetId="2" r:id="rId2"/>
  </sheets>
  <definedNames>
    <definedName name="_xlnm._FilterDatabase" localSheetId="0" hidden="1">'總表'!$B$4:$J$4</definedName>
    <definedName name="_xlfn.COUNTIFS" hidden="1">#NAME?</definedName>
    <definedName name="_xlfn.IFERROR" hidden="1">#NAME?</definedName>
    <definedName name="_xlnm.Print_Area" localSheetId="0">'總表'!$B$1:$J$321</definedName>
    <definedName name="_xlnm.Print_Titles" localSheetId="0">'總表'!$4:$4</definedName>
    <definedName name="稽核結果">'總表'!$E$5:$J$321</definedName>
  </definedNames>
  <calcPr fullCalcOnLoad="1"/>
</workbook>
</file>

<file path=xl/comments1.xml><?xml version="1.0" encoding="utf-8"?>
<comments xmlns="http://schemas.openxmlformats.org/spreadsheetml/2006/main">
  <authors>
    <author>彭宣儒</author>
  </authors>
  <commentList>
    <comment ref="L229" authorId="0">
      <text>
        <r>
          <rPr>
            <b/>
            <sz val="9"/>
            <rFont val="細明體"/>
            <family val="3"/>
          </rPr>
          <t>彭宣儒</t>
        </r>
        <r>
          <rPr>
            <b/>
            <sz val="9"/>
            <rFont val="Tahoma"/>
            <family val="2"/>
          </rPr>
          <t>:</t>
        </r>
        <r>
          <rPr>
            <sz val="9"/>
            <rFont val="Tahoma"/>
            <family val="2"/>
          </rPr>
          <t xml:space="preserve">
</t>
        </r>
        <r>
          <rPr>
            <sz val="9"/>
            <rFont val="細明體"/>
            <family val="3"/>
          </rPr>
          <t>核章時，用紙本</t>
        </r>
      </text>
    </comment>
    <comment ref="L238" authorId="0">
      <text>
        <r>
          <rPr>
            <b/>
            <sz val="9"/>
            <rFont val="細明體"/>
            <family val="3"/>
          </rPr>
          <t>彭宣儒</t>
        </r>
        <r>
          <rPr>
            <b/>
            <sz val="9"/>
            <rFont val="Tahoma"/>
            <family val="2"/>
          </rPr>
          <t>:</t>
        </r>
        <r>
          <rPr>
            <sz val="9"/>
            <rFont val="Tahoma"/>
            <family val="2"/>
          </rPr>
          <t xml:space="preserve">
</t>
        </r>
        <r>
          <rPr>
            <sz val="12"/>
            <rFont val="細明體"/>
            <family val="3"/>
          </rPr>
          <t>不要用壓縮檔，分案子寄
直接檔案寄出就好</t>
        </r>
        <r>
          <rPr>
            <sz val="12"/>
            <rFont val="Tahoma"/>
            <family val="2"/>
          </rPr>
          <t>,</t>
        </r>
        <r>
          <rPr>
            <sz val="12"/>
            <rFont val="細明體"/>
            <family val="3"/>
          </rPr>
          <t>最好是印紙本給委員。</t>
        </r>
      </text>
    </comment>
    <comment ref="L244" authorId="0">
      <text>
        <r>
          <rPr>
            <b/>
            <sz val="9"/>
            <rFont val="細明體"/>
            <family val="3"/>
          </rPr>
          <t>彭宣儒</t>
        </r>
        <r>
          <rPr>
            <b/>
            <sz val="9"/>
            <rFont val="Tahoma"/>
            <family val="2"/>
          </rPr>
          <t>:</t>
        </r>
        <r>
          <rPr>
            <sz val="9"/>
            <rFont val="Tahoma"/>
            <family val="2"/>
          </rPr>
          <t xml:space="preserve">
</t>
        </r>
        <r>
          <rPr>
            <sz val="9"/>
            <rFont val="細明體"/>
            <family val="3"/>
          </rPr>
          <t>到期前早點通知問</t>
        </r>
      </text>
    </comment>
    <comment ref="L256" authorId="0">
      <text>
        <r>
          <rPr>
            <b/>
            <sz val="16"/>
            <rFont val="細明體"/>
            <family val="3"/>
          </rPr>
          <t>彭宣儒</t>
        </r>
        <r>
          <rPr>
            <b/>
            <sz val="16"/>
            <rFont val="Tahoma"/>
            <family val="2"/>
          </rPr>
          <t>:</t>
        </r>
        <r>
          <rPr>
            <b/>
            <sz val="16"/>
            <rFont val="細明體"/>
            <family val="3"/>
          </rPr>
          <t>捷工局</t>
        </r>
      </text>
    </comment>
    <comment ref="L307" authorId="0">
      <text>
        <r>
          <rPr>
            <b/>
            <sz val="9"/>
            <rFont val="細明體"/>
            <family val="3"/>
          </rPr>
          <t>彭宣儒</t>
        </r>
        <r>
          <rPr>
            <b/>
            <sz val="9"/>
            <rFont val="Tahoma"/>
            <family val="2"/>
          </rPr>
          <t>:</t>
        </r>
        <r>
          <rPr>
            <sz val="9"/>
            <rFont val="Tahoma"/>
            <family val="2"/>
          </rPr>
          <t xml:space="preserve">
</t>
        </r>
        <r>
          <rPr>
            <sz val="12"/>
            <rFont val="細明體"/>
            <family val="3"/>
          </rPr>
          <t>原</t>
        </r>
        <r>
          <rPr>
            <sz val="12"/>
            <rFont val="Tahoma"/>
            <family val="2"/>
          </rPr>
          <t>11/2</t>
        </r>
        <r>
          <rPr>
            <sz val="12"/>
            <rFont val="細明體"/>
            <family val="3"/>
          </rPr>
          <t>給李信昌委員，</t>
        </r>
        <r>
          <rPr>
            <sz val="12"/>
            <rFont val="Tahoma"/>
            <family val="2"/>
          </rPr>
          <t>11/16</t>
        </r>
        <r>
          <rPr>
            <sz val="12"/>
            <rFont val="細明體"/>
            <family val="3"/>
          </rPr>
          <t>委員因身體因素電話請求更換，故</t>
        </r>
        <r>
          <rPr>
            <sz val="12"/>
            <rFont val="Tahoma"/>
            <family val="2"/>
          </rPr>
          <t>11/17</t>
        </r>
        <r>
          <rPr>
            <sz val="12"/>
            <rFont val="細明體"/>
            <family val="3"/>
          </rPr>
          <t>改分</t>
        </r>
      </text>
    </comment>
  </commentList>
</comments>
</file>

<file path=xl/sharedStrings.xml><?xml version="1.0" encoding="utf-8"?>
<sst xmlns="http://schemas.openxmlformats.org/spreadsheetml/2006/main" count="2840" uniqueCount="1166">
  <si>
    <t>專案/書面</t>
  </si>
  <si>
    <t>序號</t>
  </si>
  <si>
    <t>受稽核單位</t>
  </si>
  <si>
    <t>標案名稱</t>
  </si>
  <si>
    <t>案號</t>
  </si>
  <si>
    <t>採購標的性質</t>
  </si>
  <si>
    <t>預算金額</t>
  </si>
  <si>
    <t>符合紅燈級應列為複查單位</t>
  </si>
  <si>
    <t>稽核委員</t>
  </si>
  <si>
    <t>備註
(審查人員)</t>
  </si>
  <si>
    <t>應列
等級</t>
  </si>
  <si>
    <t>桃園市政府殯葬管理所</t>
  </si>
  <si>
    <t>桃園市大園區公所</t>
  </si>
  <si>
    <t>書面</t>
  </si>
  <si>
    <t>桃園市復興區公所</t>
  </si>
  <si>
    <t>專案</t>
  </si>
  <si>
    <t>標比過低
(專案)</t>
  </si>
  <si>
    <t>桃園市觀音區公所</t>
  </si>
  <si>
    <t>桃園市政府客家事務局</t>
  </si>
  <si>
    <t>桃園市蘆竹區公所</t>
  </si>
  <si>
    <t>桃園市政府警察局</t>
  </si>
  <si>
    <t>桃園市龍潭區公所</t>
  </si>
  <si>
    <t>桃園市政府體育局</t>
  </si>
  <si>
    <t>桃園市八德區公所</t>
  </si>
  <si>
    <t>桃園市桃園區公所</t>
  </si>
  <si>
    <t>桃園市龜山區公所</t>
  </si>
  <si>
    <t>桃園市立平興國民中學</t>
  </si>
  <si>
    <t>桃園市大溪區仁和國民小學</t>
  </si>
  <si>
    <t>桃園市政府環境保護局</t>
  </si>
  <si>
    <t>桃園市政府衛生局</t>
  </si>
  <si>
    <t>桃園市政府建築管理處</t>
  </si>
  <si>
    <t>書面</t>
  </si>
  <si>
    <t>桃園市政府文化局</t>
  </si>
  <si>
    <t>桃園市政府新聞處</t>
  </si>
  <si>
    <t>桃園大眾捷運股份有限公司</t>
  </si>
  <si>
    <t>桃園市政府交通事件裁決處</t>
  </si>
  <si>
    <t>桃園市大溪區公所</t>
  </si>
  <si>
    <t>桃園市政府警察局交通警察大隊</t>
  </si>
  <si>
    <t>桃園市政府家庭暴力暨性侵害防治中心</t>
  </si>
  <si>
    <t>桃園市政府消防局</t>
  </si>
  <si>
    <t>桃園市桃園區中山國民小學</t>
  </si>
  <si>
    <t>財物類</t>
  </si>
  <si>
    <t>桃園市政府地方稅務局</t>
  </si>
  <si>
    <t>桃園市政府青年事務局</t>
  </si>
  <si>
    <t>桃園市立圖書館</t>
  </si>
  <si>
    <t>桃園市立迴龍國民中小學</t>
  </si>
  <si>
    <t>桃園市政府勞動檢查處</t>
  </si>
  <si>
    <t>綠燈級</t>
  </si>
  <si>
    <t>黃燈級</t>
  </si>
  <si>
    <t>紅燈級</t>
  </si>
  <si>
    <t>共計</t>
  </si>
  <si>
    <t>專案</t>
  </si>
  <si>
    <t>工程會來函</t>
  </si>
  <si>
    <t>加強稽核最有利標</t>
  </si>
  <si>
    <t>巨額採購</t>
  </si>
  <si>
    <t>廠商檢舉</t>
  </si>
  <si>
    <t>廠商疑義</t>
  </si>
  <si>
    <t>廠商異議</t>
  </si>
  <si>
    <t>民眾(電話)檢舉</t>
  </si>
  <si>
    <t>研考會列管</t>
  </si>
  <si>
    <t>政風處移案</t>
  </si>
  <si>
    <t>審計處移案</t>
  </si>
  <si>
    <t>道路工程</t>
  </si>
  <si>
    <t>機關</t>
  </si>
  <si>
    <t>學校</t>
  </si>
  <si>
    <t>工程類</t>
  </si>
  <si>
    <t>財物類</t>
  </si>
  <si>
    <t>勞務類</t>
  </si>
  <si>
    <t>電子採購網</t>
  </si>
  <si>
    <t>檢舉異議</t>
  </si>
  <si>
    <t>其他</t>
  </si>
  <si>
    <t>政風處交辦
(專案)</t>
  </si>
  <si>
    <t>複查紅燈級
(專案)</t>
  </si>
  <si>
    <t>桃園市立中壢家事商業高級中等學校</t>
  </si>
  <si>
    <t>電子稽核</t>
  </si>
  <si>
    <t>桃園市立竹圍國民中學</t>
  </si>
  <si>
    <t>桃園市立南崁國民中學</t>
  </si>
  <si>
    <t>標比過低
專案</t>
  </si>
  <si>
    <t>桃園市政府原住民族行政局</t>
  </si>
  <si>
    <t>桃園市桃園地政事務所</t>
  </si>
  <si>
    <t>桃園市政府動物保護處</t>
  </si>
  <si>
    <t>桃園市政府資訊科技局</t>
  </si>
  <si>
    <t>電子稽核</t>
  </si>
  <si>
    <t>研考</t>
  </si>
  <si>
    <t>復查紅燈級</t>
  </si>
  <si>
    <t>巨額</t>
  </si>
  <si>
    <t>最有利標</t>
  </si>
  <si>
    <t>工程會來函</t>
  </si>
  <si>
    <t>政風處移案</t>
  </si>
  <si>
    <t>複查紅燈</t>
  </si>
  <si>
    <t>廠商異議
(專案)</t>
  </si>
  <si>
    <t>桃園市立桃園國民中學</t>
  </si>
  <si>
    <t>桃園市立八德國民中學</t>
  </si>
  <si>
    <t>桃園市政府地政局</t>
  </si>
  <si>
    <t>桃園市立仁和國民中學</t>
  </si>
  <si>
    <t>桃園市立同德國民中學</t>
  </si>
  <si>
    <t>108003</t>
  </si>
  <si>
    <t>桃園市立大成國民中學</t>
  </si>
  <si>
    <t>電子稽核
標比過低</t>
  </si>
  <si>
    <t>桃園市政府住宅發展處</t>
  </si>
  <si>
    <t>桃園市政府警察局平鎮分局</t>
  </si>
  <si>
    <t>桃園市立桃園特殊教育學校</t>
  </si>
  <si>
    <t>桃園市立大園國民中學</t>
  </si>
  <si>
    <t>桃園市觀音區衛生所</t>
  </si>
  <si>
    <t>桃園市立楊光國民中小學</t>
  </si>
  <si>
    <t>桃園市八德區茄苳國民小學</t>
  </si>
  <si>
    <t>桃園市政府警察局大溪分局</t>
  </si>
  <si>
    <t>桃園市立美術館</t>
  </si>
  <si>
    <t>桃園市中壢區中正國民小學</t>
  </si>
  <si>
    <t>案件編號</t>
  </si>
  <si>
    <t>桃園市中壢區公所</t>
  </si>
  <si>
    <t>桃園市龜山區新路國民小學</t>
  </si>
  <si>
    <t>桃園市平鎮區公所</t>
  </si>
  <si>
    <t>桃園市立仁美國民中學</t>
  </si>
  <si>
    <t>桃園市政府水務局</t>
  </si>
  <si>
    <t>桃園市中壢區龍岡國民小學</t>
  </si>
  <si>
    <t>桃園市政府藝文設施管理中心</t>
  </si>
  <si>
    <t>桃園市楊梅區公所</t>
  </si>
  <si>
    <t>10802</t>
  </si>
  <si>
    <t>校舍油漆粉刷工程</t>
  </si>
  <si>
    <t>複查紅燈級(專案)</t>
  </si>
  <si>
    <t>桃園市新屋區公所</t>
  </si>
  <si>
    <t>桃園市大園區溪海國民小學</t>
  </si>
  <si>
    <t>義興部落文化健康站友善空間整建工程</t>
  </si>
  <si>
    <t>霞雲部落文化健康站友善空間整建工程</t>
  </si>
  <si>
    <t>比亞外部落文化健康站友善空間整建工程</t>
  </si>
  <si>
    <t>桃園市政府工務局</t>
  </si>
  <si>
    <t>桃園市八德區大成國民小學</t>
  </si>
  <si>
    <t>桃園市立青溪國民中學</t>
  </si>
  <si>
    <t>桃園市桃園區大業國民小學</t>
  </si>
  <si>
    <t>桃園市立大溪高級中等學校</t>
  </si>
  <si>
    <t>桃園市立大溪木藝生態博物館</t>
  </si>
  <si>
    <t>桃園市政府社會局</t>
  </si>
  <si>
    <t>桃園市大溪區大溪國民小學</t>
  </si>
  <si>
    <t>桃園市立光明國民中學</t>
  </si>
  <si>
    <t>桃園市政府人事處</t>
  </si>
  <si>
    <t>桃園市桃園區建國國民小學</t>
  </si>
  <si>
    <t>桃園市立龜山國民中學</t>
  </si>
  <si>
    <t>桃園市中壢區普仁國民小學</t>
  </si>
  <si>
    <t>108學年度六年級戶外教育活動</t>
  </si>
  <si>
    <t>108002</t>
  </si>
  <si>
    <t>桃園市蘆竹區南崁國民小學</t>
  </si>
  <si>
    <t>桃園市政府研究發展考核委員會</t>
  </si>
  <si>
    <t>桃園市政府勞動局</t>
  </si>
  <si>
    <t>桃園市平鎮區新榮國民小學</t>
  </si>
  <si>
    <t>桃園市立武陵高級中等學校</t>
  </si>
  <si>
    <t>桃園市政府民政局</t>
  </si>
  <si>
    <t>桃園市八德區大安國民小學</t>
  </si>
  <si>
    <t>桃園市立內壢國民中學</t>
  </si>
  <si>
    <t>桃園市平鎮地政事務所</t>
  </si>
  <si>
    <t>工程會交辦
(專案)</t>
  </si>
  <si>
    <t>桃園市立陽明高級中等學校</t>
  </si>
  <si>
    <t>桃園市桃園區文山國民小學</t>
  </si>
  <si>
    <t>桃園市楊梅區四維國民小學</t>
  </si>
  <si>
    <t>桃園市蘆竹區光明國民小學</t>
  </si>
  <si>
    <t>桃園市桃園區青溪國民小學</t>
  </si>
  <si>
    <t>黃</t>
  </si>
  <si>
    <t>紅</t>
  </si>
  <si>
    <t>綠</t>
  </si>
  <si>
    <t>監審</t>
  </si>
  <si>
    <t xml:space="preserve">2020年蔬果月曆印刷案 </t>
  </si>
  <si>
    <t>108A001</t>
  </si>
  <si>
    <t>平鎮區公所公共用滅火器第1次新購案(新勢、南勢、宋屋等里)</t>
  </si>
  <si>
    <t>108學年度購置學生制服</t>
  </si>
  <si>
    <t>1080605-05</t>
  </si>
  <si>
    <t>桃園市中壢區元生國民小學</t>
  </si>
  <si>
    <t>元生國民小學108年度風雨、視聽教室暨司令台音響設備改善案</t>
  </si>
  <si>
    <t>五福、自立、仁美里民活動場所設備採購</t>
  </si>
  <si>
    <t>108-07-065</t>
  </si>
  <si>
    <t>108年度典藏美術品採購案-陳界仁作品購藏案</t>
  </si>
  <si>
    <t>108tm16</t>
  </si>
  <si>
    <t>充實國際教育設備與設施暨改善各領域教學設備與設施</t>
  </si>
  <si>
    <t>108-14</t>
  </si>
  <si>
    <t>108年度智慧教室計畫採購(第2 次)</t>
  </si>
  <si>
    <t>桃園市大園區陳康國民小學</t>
  </si>
  <si>
    <t>107年度改善及充實教學環境設備- 智慧學習教室數位互動教學設備</t>
  </si>
  <si>
    <t>C0219-10801</t>
  </si>
  <si>
    <t>活動中心設備</t>
  </si>
  <si>
    <t>108年度交通義勇警察人員冬、夏季制服財物採購案</t>
  </si>
  <si>
    <t>108traffic003</t>
  </si>
  <si>
    <t>桃園市政府養護工程處三民廳舍辦公室LED照明燈具及智能照明調控系統設置</t>
  </si>
  <si>
    <t>1080821-3</t>
  </si>
  <si>
    <t>民眾檢舉
(專案)</t>
  </si>
  <si>
    <t>桃園市立桃園高級中等學校</t>
  </si>
  <si>
    <t xml:space="preserve">無塵推拉黑板採購案  </t>
  </si>
  <si>
    <t xml:space="preserve">108TYSH15 </t>
  </si>
  <si>
    <t>智慧學習教室之觸屏</t>
  </si>
  <si>
    <t>PD1081003</t>
  </si>
  <si>
    <t>案名提及商名規格限制競爭
(專案)</t>
  </si>
  <si>
    <t>iMac 27吋桌上型電腦採購案</t>
  </si>
  <si>
    <t>108P16</t>
  </si>
  <si>
    <t>108年桃園市前瞻基礎建設之智慧學習教室-平板與充電車設備採購案</t>
  </si>
  <si>
    <t>桃園市政府警察局婦幼警察隊</t>
  </si>
  <si>
    <t>桃園市政府警察局警政大樓電梯汰換案</t>
  </si>
  <si>
    <t>107elevator01</t>
  </si>
  <si>
    <t>桃園市立圖書館108年度電子書採購案</t>
  </si>
  <si>
    <t>加強稽核最有利標
(專案)</t>
  </si>
  <si>
    <t>辦公傢俱、設備採購、資訊機房建置及搬遷作業採購案</t>
  </si>
  <si>
    <t>1080710-4</t>
  </si>
  <si>
    <t>108年度智慧交通安全路口防護試辦計畫</t>
  </si>
  <si>
    <t>1080418-2</t>
  </si>
  <si>
    <t>桃園市立觀音國民中學</t>
  </si>
  <si>
    <t>分組合作學習教室建置計畫－教學設備採購案</t>
  </si>
  <si>
    <t>B1101-187</t>
  </si>
  <si>
    <t>校園安全防護監控系統建置</t>
  </si>
  <si>
    <t>桃園市桃園區東門國民小學</t>
  </si>
  <si>
    <t>幼兒園搬遷設備建置</t>
  </si>
  <si>
    <t>桃園市龜山區山頂國民小學</t>
  </si>
  <si>
    <t>前瞻基礎建設-國民中小學校園數位建設計畫-山頂國小</t>
  </si>
  <si>
    <t>sd10705</t>
  </si>
  <si>
    <t>107年度智慧學校數位學堂設備財物採購案</t>
  </si>
  <si>
    <t>充實智慧美術教室設備</t>
  </si>
  <si>
    <t>桃園區殯葬服務中心消防安全設備改善案</t>
  </si>
  <si>
    <t>108-11-29</t>
  </si>
  <si>
    <t>桃園市立觀音高級中等學校</t>
  </si>
  <si>
    <t>「第三期工程及教學設備」新建工程設備-體育班重訓室</t>
  </si>
  <si>
    <t>108-G018</t>
  </si>
  <si>
    <t>109年度桃園市政府勞動檢查處辦公廳舍租賃</t>
  </si>
  <si>
    <t>20191224A04</t>
  </si>
  <si>
    <t>桃園市立經國國民中學</t>
  </si>
  <si>
    <t>桃園市創客中心增設計畫財物採購</t>
  </si>
  <si>
    <t>107A017</t>
  </si>
  <si>
    <t>桃園展演中心及中壢藝術館舞台懸吊系統設備更新</t>
  </si>
  <si>
    <t>108AFMC-028</t>
  </si>
  <si>
    <t>109年度全測站經緯儀設備採購案</t>
  </si>
  <si>
    <t>1090108-3</t>
  </si>
  <si>
    <t>桃園市108年度中小學資訊科技教室電腦設備汰舊換新</t>
  </si>
  <si>
    <t>1080424-1</t>
  </si>
  <si>
    <t>桃園市108年度教師節便利商店禮券採購</t>
  </si>
  <si>
    <t>CS108011</t>
  </si>
  <si>
    <t>C0215-108008</t>
  </si>
  <si>
    <t>108年全國運動會其他類器材購置暨租賃(含借用)採購</t>
  </si>
  <si>
    <t>SL10807-1</t>
  </si>
  <si>
    <t>桃園市立圖書館108年中文圖書資料採購案</t>
  </si>
  <si>
    <t>108年度里基層工作購置里鄰長為民服務工作服案</t>
  </si>
  <si>
    <t>1080315B</t>
  </si>
  <si>
    <t>「自動固相萃取裝置及相關設備」財物採購案</t>
  </si>
  <si>
    <t>1080611-B059</t>
  </si>
  <si>
    <t>108年度密封傾卸半拖式垃圾轉運車採購案</t>
  </si>
  <si>
    <t>桃園市中壢區自立國民小學</t>
  </si>
  <si>
    <t>108學年度附設幼兒園午餐點心外訂盒(桶)餐採購</t>
  </si>
  <si>
    <t>桃園市中壢區中原國民小學</t>
  </si>
  <si>
    <t>中原國民小學108學年度學校午餐委外採購</t>
  </si>
  <si>
    <t>CU-10802</t>
  </si>
  <si>
    <t>桃園市中壢區林森國民小學</t>
  </si>
  <si>
    <t>108學年度頂樓西曬班級增設教室冷氣採購</t>
  </si>
  <si>
    <t>c0219-357</t>
  </si>
  <si>
    <t>桃園市大溪國民小學老舊冷氣汰舊換新暨新增圖書館等空調設備案</t>
  </si>
  <si>
    <t>c0601-10910</t>
  </si>
  <si>
    <t>桃園市觀音區新坡國民小學</t>
  </si>
  <si>
    <t>充實教學設備及智慧教室建置採購</t>
  </si>
  <si>
    <t>專科教室智慧教學設備採購</t>
  </si>
  <si>
    <t xml:space="preserve">大海、三石、菓林、竹圍里108年白米採購案 </t>
  </si>
  <si>
    <t>嚴重特殊傳染性肺炎額溫槍財物採購</t>
  </si>
  <si>
    <t>龍潭國中忠孝樓屋頂防水整修工程</t>
  </si>
  <si>
    <t>竹圍漁港東防坡堤及北堤修復工程</t>
  </si>
  <si>
    <t>1070622-AA1</t>
  </si>
  <si>
    <t>桃園市中壢區衛生所</t>
  </si>
  <si>
    <t>107年度桃園市中壢區衛生所廳舍整修工程案</t>
  </si>
  <si>
    <t>1071019-AA1</t>
  </si>
  <si>
    <t>桃園市青年體驗學習園區行政大樓空調設備工程</t>
  </si>
  <si>
    <t>TYY-107-A003</t>
  </si>
  <si>
    <t>108年度桃園市八德區交通標誌標線工程</t>
  </si>
  <si>
    <t>BB1071107</t>
  </si>
  <si>
    <t>10901E1</t>
  </si>
  <si>
    <t>桃園市立富岡國民中學</t>
  </si>
  <si>
    <t>108年度理化教室、大門中廊整修及校門口立柱工程</t>
  </si>
  <si>
    <t>10901E2</t>
  </si>
  <si>
    <t>105年建築物公共安全改善工程</t>
  </si>
  <si>
    <t>10901E3</t>
  </si>
  <si>
    <t>桃園市中壢區興國國民小學</t>
  </si>
  <si>
    <t>遊戲場修繕工程</t>
  </si>
  <si>
    <t>紅</t>
  </si>
  <si>
    <t>黃</t>
  </si>
  <si>
    <t>桃園市大園區衛生所</t>
  </si>
  <si>
    <t>桃園市大園區暨桃園區衛生所廳舍修繕工程</t>
  </si>
  <si>
    <t>1071130-A2</t>
  </si>
  <si>
    <t>桃園地政、戶政、衛生所聯合辦公大樓樓梯間屋頂及玻璃帷幕整修工程</t>
  </si>
  <si>
    <t>108-02</t>
  </si>
  <si>
    <t>桃園市立龍興國民中學</t>
  </si>
  <si>
    <t>108年度校園鋪面更新工程採購案</t>
  </si>
  <si>
    <t>108Y-08</t>
  </si>
  <si>
    <t>桃園市平鎮區山豐國民小學</t>
  </si>
  <si>
    <t>校園藝術空間改善工程</t>
  </si>
  <si>
    <t>桃園市立山腳國民中學</t>
  </si>
  <si>
    <t>冷氣空調電力改善工程</t>
  </si>
  <si>
    <t>sj108004</t>
  </si>
  <si>
    <t>桃園市平鎮區北勢國民小學</t>
  </si>
  <si>
    <t>廁所整修工程</t>
  </si>
  <si>
    <t>BSES-106-1-05</t>
  </si>
  <si>
    <t>10902E1</t>
  </si>
  <si>
    <t>桃園區南門市場自來水管線及水錶更新工程</t>
  </si>
  <si>
    <t>108-TY-030</t>
  </si>
  <si>
    <t>10902E2</t>
  </si>
  <si>
    <t>湳仔溝上游坑溝整治工程</t>
  </si>
  <si>
    <t>1080507-A1</t>
  </si>
  <si>
    <t>10902E3</t>
  </si>
  <si>
    <t>桃園市龜山區福源國民小學</t>
  </si>
  <si>
    <t>幼兒園教室整修工程</t>
  </si>
  <si>
    <t>「107年度楊梅區轄內雨水下水道普查及清淤工程(開口合約)」</t>
  </si>
  <si>
    <t>YM-107006</t>
  </si>
  <si>
    <t>108年度楊梅區轄內雨水下水道普查及清淤工程(開口合約)</t>
  </si>
  <si>
    <t>YM-108006</t>
  </si>
  <si>
    <t>108年度中壢家庭服務中心室內裝修工程</t>
  </si>
  <si>
    <t>1081204D-1</t>
  </si>
  <si>
    <t>內壢分隊耐震補強工程</t>
  </si>
  <si>
    <t>XD-10803</t>
  </si>
  <si>
    <t>(舊)白玉及(舊)廣福活動中心拆除工程</t>
  </si>
  <si>
    <t>108-67</t>
  </si>
  <si>
    <t>龍潭國中宿舍建築物拆除工程</t>
  </si>
  <si>
    <t>108A0603</t>
  </si>
  <si>
    <t>10903E1</t>
  </si>
  <si>
    <t>桃園市大溪區僑愛國民小學</t>
  </si>
  <si>
    <t>校園排水溝改善及增設遮陽板工程</t>
  </si>
  <si>
    <t>10903E2</t>
  </si>
  <si>
    <t>桃園市平鎮區義興國民小學</t>
  </si>
  <si>
    <t>特色遊戲區建置及低年級遊戲區改善工程</t>
  </si>
  <si>
    <t>10903E3</t>
  </si>
  <si>
    <t>桃園市楊梅區高榮國民小學</t>
  </si>
  <si>
    <t>108年度第一階段改善無障礙校園環境工程</t>
  </si>
  <si>
    <t>108年度違章建築及其他拆除工程</t>
  </si>
  <si>
    <t>月眉人工濕地水資環教場域改善工程</t>
  </si>
  <si>
    <t>1071206-A1</t>
  </si>
  <si>
    <t xml:space="preserve">108年全國運動會-青埔運動公園棒球場整修工程 </t>
  </si>
  <si>
    <t xml:space="preserve">108018 </t>
  </si>
  <si>
    <t>桃園市桃園區同德社區活動中心頂樓防水工程</t>
  </si>
  <si>
    <t>108-PO-012</t>
  </si>
  <si>
    <t>10904E1</t>
  </si>
  <si>
    <t>游泳池修繕整建維修工程</t>
  </si>
  <si>
    <t>1080906</t>
  </si>
  <si>
    <t>10904E2</t>
  </si>
  <si>
    <t>桃園市桃園區桃園國民小學</t>
  </si>
  <si>
    <t>桃園國小附設幼兒園充實改善教學環境設施設備幼兒園廁所暨周邊環境改善工程</t>
  </si>
  <si>
    <t>10904E3</t>
  </si>
  <si>
    <t>108年美育館防水隔熱工程採購案</t>
  </si>
  <si>
    <t>wlsh1080420</t>
  </si>
  <si>
    <t>桃園市勞工教育大樓新建工程</t>
  </si>
  <si>
    <t>1070813-A4</t>
  </si>
  <si>
    <t>十一份觀光文化園區活化計畫整建工程</t>
  </si>
  <si>
    <t>1070226-AA2</t>
  </si>
  <si>
    <t>桃園市立楊梅國民中學</t>
  </si>
  <si>
    <t>體育館拆除重建工程採購案</t>
  </si>
  <si>
    <t>ymjhs-107018</t>
  </si>
  <si>
    <t>工四工業區東側坑溝兩岸滯洪沉砂設施工程</t>
  </si>
  <si>
    <t>1070530-A3</t>
  </si>
  <si>
    <t>10905E1</t>
  </si>
  <si>
    <t>桃園市新屋區永安國民小學</t>
  </si>
  <si>
    <t>幼兒園教學環境整修工程</t>
  </si>
  <si>
    <t>1090218b</t>
  </si>
  <si>
    <t>10905E2</t>
  </si>
  <si>
    <t>桃園市蘆竹區大華國民小學</t>
  </si>
  <si>
    <t>校舍電源改善工程</t>
  </si>
  <si>
    <t>C0911-1090121</t>
  </si>
  <si>
    <t>10905E3</t>
  </si>
  <si>
    <t>桃園市中壢區中壢國民小學</t>
  </si>
  <si>
    <t>教室冷氣電源工程</t>
  </si>
  <si>
    <t>108A01</t>
  </si>
  <si>
    <t>政風處交辦
巨額、議員關切(專案)</t>
  </si>
  <si>
    <t>桃園閃耀雙城飛翔一長庚新驛站亮點工程</t>
  </si>
  <si>
    <t>1071213-AA4</t>
  </si>
  <si>
    <t>政風處交辦
研考會列管
巨額(專案)</t>
  </si>
  <si>
    <t>臺灣客家茶文化館暨周邊景觀工程</t>
  </si>
  <si>
    <t>1080222-A2</t>
  </si>
  <si>
    <t>政風處交辦
研考會列管
(專案)</t>
  </si>
  <si>
    <t>桃園市楊梅區永福段1595及1601地號幼兒園新建工程(銜接工程)</t>
  </si>
  <si>
    <t>swps108013</t>
  </si>
  <si>
    <t>桃林鐵路廊道周邊綠地景觀改善工程</t>
  </si>
  <si>
    <t>1080130-AA1</t>
  </si>
  <si>
    <t>10906E1</t>
  </si>
  <si>
    <t>龜山眷村故事館無障礙電梯增建統包工程</t>
  </si>
  <si>
    <t>tyc1090215</t>
  </si>
  <si>
    <t>10906E2</t>
  </si>
  <si>
    <t>桃園市中壢區大崙國民小學</t>
  </si>
  <si>
    <t>學生活動中心附屬設施整修工程</t>
  </si>
  <si>
    <t>DLES108007</t>
  </si>
  <si>
    <t>10906E3</t>
  </si>
  <si>
    <t>桃園市八德區霄裡國民小學</t>
  </si>
  <si>
    <t>運動場及周邊設施整修工程</t>
  </si>
  <si>
    <t>C0705-10902</t>
  </si>
  <si>
    <t>政風處交辦
巨額最低標(專案)</t>
  </si>
  <si>
    <t xml:space="preserve">埔心溪斷面12～斷面64護岸改善工程 </t>
  </si>
  <si>
    <t xml:space="preserve">1071025-P2 </t>
  </si>
  <si>
    <t xml:space="preserve">中壢區常樂公園親子館新建工程 </t>
  </si>
  <si>
    <t xml:space="preserve">108-06-050  </t>
  </si>
  <si>
    <t>109年度新屋區大坡、深圳等里道路改善工程</t>
  </si>
  <si>
    <t>109-22-109E-14</t>
  </si>
  <si>
    <t>政風處交辦
巨額(專案)</t>
  </si>
  <si>
    <t>1895乙未保台紀念公園暨地下停車場新建工程</t>
  </si>
  <si>
    <t>1070913-A3</t>
  </si>
  <si>
    <t>108001</t>
  </si>
  <si>
    <t>10907E1</t>
  </si>
  <si>
    <t>桃園市龍潭區武漢國民小學</t>
  </si>
  <si>
    <t>109年度行政教學B棟老舊廁所修繕工程</t>
  </si>
  <si>
    <t>1090512</t>
  </si>
  <si>
    <t>10907E2</t>
  </si>
  <si>
    <t>生科教室內牆整修及頂樓防雨板工程</t>
  </si>
  <si>
    <t>10907E3</t>
  </si>
  <si>
    <t>108年度北北棟老舊廁所整修工程</t>
  </si>
  <si>
    <t>1081001</t>
  </si>
  <si>
    <t>桃園市立平鎮高級中等學校</t>
  </si>
  <si>
    <t>運動場跑道設施整修工程</t>
  </si>
  <si>
    <t>桃園市觀音區衛生所附設居家護理所廳舍耐震補強及修繕工程</t>
  </si>
  <si>
    <t>1071127-AA1</t>
  </si>
  <si>
    <t>桃園市平鎮區衛生所</t>
  </si>
  <si>
    <t>桃園市平鎮區衛生所廳舍修繕工程採購案</t>
  </si>
  <si>
    <t>1071217A</t>
  </si>
  <si>
    <t>桃園市立蘆竹幼兒園</t>
  </si>
  <si>
    <t>108年多功能活動室及樓梯、欄杆整修工程</t>
  </si>
  <si>
    <t>108-11A</t>
  </si>
  <si>
    <t>桃園市立觀音幼兒園</t>
  </si>
  <si>
    <t>桃園市立觀音幼兒園新坡分班園內外設施工程採購案</t>
  </si>
  <si>
    <t>109-01</t>
  </si>
  <si>
    <t>青溪樓及科學樓冷氣改善工程</t>
  </si>
  <si>
    <t>劍道館、圖書館冷氣裝置及冷氣電源改善工程</t>
  </si>
  <si>
    <t>蘆竹區濱海里風雨球場整修工程</t>
  </si>
  <si>
    <t>109-15</t>
  </si>
  <si>
    <t>2019大溪七夕音樂晚會</t>
  </si>
  <si>
    <t>地籍圖重測區加密控制點及圖根點樁標採購與埋設作業案</t>
  </si>
  <si>
    <t>LA000174</t>
  </si>
  <si>
    <t>巨額(專案)</t>
  </si>
  <si>
    <t>大園智慧園區計畫委託技術服務案</t>
  </si>
  <si>
    <t>1070731-2</t>
  </si>
  <si>
    <t>查核以上未達巨額(專案)</t>
  </si>
  <si>
    <t>綜合大樓新建工程委託規劃設計及監造技術服務採購案</t>
  </si>
  <si>
    <t>108學年度九年級校外教學活動案</t>
  </si>
  <si>
    <t>桃園市立青埔國民中學</t>
  </si>
  <si>
    <t>108學年度九年級學生戶外教育活動勞務採購案</t>
  </si>
  <si>
    <t>CP108002</t>
  </si>
  <si>
    <t>桃園市龜山區長庚國民小學</t>
  </si>
  <si>
    <t>108學年度畢業生校外教學活動採購</t>
  </si>
  <si>
    <t>c0817-1080418</t>
  </si>
  <si>
    <t>桃園市楊梅區瑞梅國民小學</t>
  </si>
  <si>
    <t>106學年度學生游泳教學勞務採購</t>
  </si>
  <si>
    <t>變更平鎮(山子頂地區)都市計畫(停七停車場用地變更為機關用地)案</t>
  </si>
  <si>
    <t>HG107002</t>
  </si>
  <si>
    <t>巨額
(專案)</t>
  </si>
  <si>
    <t>107年娛樂稅、使用牌照稅、房屋稅、地價稅開徵繳款書等承製、列印及郵遞等工作</t>
  </si>
  <si>
    <t>107年度桃園市環保(教)志工(隊)輔導管理、宣導、遴選及辦理相關活動計畫</t>
  </si>
  <si>
    <t>桃園市觀音區草漯國民小學</t>
  </si>
  <si>
    <t>107學年度學生戶外教育參觀採購案</t>
  </si>
  <si>
    <t>ttes107019</t>
  </si>
  <si>
    <t>桃園市政府客家事務局「2019浪漫台三線藝術季-桃園客庄有藝思地景藝術策展」勞務採購案</t>
  </si>
  <si>
    <t>108-0040</t>
  </si>
  <si>
    <t>復興區觀光場域智慧資訊串聯計畫-整體委外執行工作-第三階段</t>
  </si>
  <si>
    <t>10811</t>
  </si>
  <si>
    <t>108年日本國際交流</t>
  </si>
  <si>
    <t>B0904-259</t>
  </si>
  <si>
    <t>108學年度學生交通車</t>
  </si>
  <si>
    <t>桃園市桃園區成功國民小學</t>
  </si>
  <si>
    <t>108年全國運動會大會資訊系統及資訊硬軟體設備</t>
  </si>
  <si>
    <t>K10709</t>
  </si>
  <si>
    <t>桃園市桃園區同德國民小學</t>
  </si>
  <si>
    <t>TDES1080901</t>
  </si>
  <si>
    <t>加強稽核原住民地區採購
(專案)</t>
  </si>
  <si>
    <t>桃園市108年度尋根之旅－排灣族及魯凱族歷史文化</t>
  </si>
  <si>
    <t>108年度新溪口吊橋園區委外管理勞務採購案</t>
  </si>
  <si>
    <t>108D21</t>
  </si>
  <si>
    <t>2019蘆竹區親子藝術節</t>
  </si>
  <si>
    <t>108-518</t>
  </si>
  <si>
    <t>2019撼動青春．魅力搖滾趴</t>
  </si>
  <si>
    <t>1090409</t>
  </si>
  <si>
    <t>桃園市立大有國民中學</t>
  </si>
  <si>
    <t>智慧共備網路平台建置</t>
  </si>
  <si>
    <t>108-S005</t>
  </si>
  <si>
    <t>1090410</t>
  </si>
  <si>
    <t>桃園市立自強國民中學</t>
  </si>
  <si>
    <t>108學年度9年級戶外教育</t>
  </si>
  <si>
    <t>TC1070018</t>
  </si>
  <si>
    <t>108-109年度大園區其他排水水路調查、纜線附掛調查及防汛整合規劃案</t>
  </si>
  <si>
    <t>委託辦理老人保護追蹤關懷服務方案</t>
  </si>
  <si>
    <t>1071122-3</t>
  </si>
  <si>
    <t>桃園市大園區菓林國民小學</t>
  </si>
  <si>
    <t>桃園市107學年度身心障礙學生就學交通車租車方案</t>
  </si>
  <si>
    <t>C1007-1070814</t>
  </si>
  <si>
    <t>巨額
涉有履約爭議案件(專案)</t>
  </si>
  <si>
    <t>108年度中壢區道路植栽維護（開口契約）</t>
  </si>
  <si>
    <t>107-10-092</t>
  </si>
  <si>
    <t>108年度交通違規裁罰業務話務人員委外勞務採購案</t>
  </si>
  <si>
    <t>TYYU107003</t>
  </si>
  <si>
    <t>108年度整合住宅補貼申請案件勞務委託服務案</t>
  </si>
  <si>
    <t>OHD1080123-1</t>
  </si>
  <si>
    <t>巨額
(專案）</t>
  </si>
  <si>
    <t>108年八德區公園景觀植栽及清潔維護案</t>
  </si>
  <si>
    <t>BB1080121</t>
  </si>
  <si>
    <t>108年青創指揮部營運管理計畫</t>
  </si>
  <si>
    <t>TYY-107-C037</t>
  </si>
  <si>
    <t>桃園市108年度公立國中小介於Is值80至100間之校舍耐震能力詳細評估</t>
  </si>
  <si>
    <t>桃園市立建國國民小學代辦本市108學年度所屬市立及私立各國民中小學(含市立高級中學國中部)辦理學生健康檢查勞務採購案</t>
  </si>
  <si>
    <t>ta10717</t>
  </si>
  <si>
    <t>107學年度校園學用品及食品販售業務委外經營採購案</t>
  </si>
  <si>
    <t>dssh1070731</t>
  </si>
  <si>
    <t>2019市集繁星計畫</t>
  </si>
  <si>
    <t>1071222-1</t>
  </si>
  <si>
    <t>1090708</t>
  </si>
  <si>
    <t xml:space="preserve">複查紅燈級
巨額(專案)
</t>
  </si>
  <si>
    <t>桃園市政府委託非營利法人辦理桃園市中路非營利幼兒園</t>
  </si>
  <si>
    <t>kses10804</t>
  </si>
  <si>
    <t>桃園市龍潭區雙龍國民小學</t>
  </si>
  <si>
    <t>桃園市政府委託非營利法人辦理桃園市月眉非營利幼兒園</t>
  </si>
  <si>
    <t>108001-A1</t>
  </si>
  <si>
    <t>1090710</t>
  </si>
  <si>
    <t>本校108學年度日本國際教育旅行勞務採購案</t>
  </si>
  <si>
    <t>10811-02</t>
  </si>
  <si>
    <t>桃園市立中壢國民中學</t>
  </si>
  <si>
    <t>108學年度八年級戶外教育活動-畢業旅行</t>
  </si>
  <si>
    <t>資料顯示閒置或使用不佳
(專案)</t>
  </si>
  <si>
    <t>桃園區公民會館－市政資訊中心設計建置委託服務案</t>
  </si>
  <si>
    <t>1060512-3</t>
  </si>
  <si>
    <t>星馬地區主要城市建設規劃、智慧綠建築及工程管理考察委託專業服務案</t>
  </si>
  <si>
    <t>108年度福利智慧雲系統運作及維護案</t>
  </si>
  <si>
    <t>1080218-1</t>
  </si>
  <si>
    <t>大溪故事木裝置展示案</t>
  </si>
  <si>
    <t>108WEM-027</t>
  </si>
  <si>
    <t>109年度提升就業服務與法令諮詢電話服務績效實施計畫委外案-108年後續擴充</t>
  </si>
  <si>
    <t>1071128-10</t>
  </si>
  <si>
    <t>(專案)</t>
  </si>
  <si>
    <t>桃園市桃園區慈文國民小學</t>
  </si>
  <si>
    <t>北棟暨南棟一樓無障礙廁所整修工程</t>
  </si>
  <si>
    <t>10901E4</t>
  </si>
  <si>
    <t>108學年度游泳教學活動委託專業服務勞務採購</t>
  </si>
  <si>
    <t>c0219-350</t>
  </si>
  <si>
    <t>10901E5</t>
  </si>
  <si>
    <t>桃園市立文昌國民中學</t>
  </si>
  <si>
    <t>108學年度學生專車</t>
  </si>
  <si>
    <t>1080722</t>
  </si>
  <si>
    <t>10901E6</t>
  </si>
  <si>
    <t>108學年度八、九年級戶外教育活動勞務採購案</t>
  </si>
  <si>
    <t>ymjhs-108002</t>
  </si>
  <si>
    <t>10902E4</t>
  </si>
  <si>
    <t>109年赴日本國際教育旅行採購案</t>
  </si>
  <si>
    <t>108L08</t>
  </si>
  <si>
    <t>10902E5</t>
  </si>
  <si>
    <t>桃園市大園區后厝國民小學</t>
  </si>
  <si>
    <t>108學年度校際交流暨自然生態參訪活動</t>
  </si>
  <si>
    <t>10902E6</t>
  </si>
  <si>
    <t>109年市政大樓等空調冰水主機暨系統設備等操作及保養維護工作</t>
  </si>
  <si>
    <t>1081121-A</t>
  </si>
  <si>
    <t>10903E4</t>
  </si>
  <si>
    <t>108年度桃園市道路工程績效導入資產管理履歷建置</t>
  </si>
  <si>
    <t>1081115-8</t>
  </si>
  <si>
    <t>10903E5</t>
  </si>
  <si>
    <t>機場捷運美食圖文書出版採購案</t>
  </si>
  <si>
    <t>1A08A530157</t>
  </si>
  <si>
    <t>10903E6</t>
  </si>
  <si>
    <t>平鎮分局109年度員警服裝洗滌</t>
  </si>
  <si>
    <t>109001001A</t>
  </si>
  <si>
    <t>10904E4</t>
  </si>
  <si>
    <t>109年度現場徵才活動</t>
  </si>
  <si>
    <t>1081203-6</t>
  </si>
  <si>
    <t>10904E5</t>
  </si>
  <si>
    <t>109年度「補助地方政府委外辦理職業安全衛生教育訓練計畫」</t>
  </si>
  <si>
    <t>1090113-4</t>
  </si>
  <si>
    <t>10904E6</t>
  </si>
  <si>
    <t>社會局公共托育計畫相關教室裝修委託技術(規劃設計監造)服務採購</t>
  </si>
  <si>
    <t>10810</t>
  </si>
  <si>
    <t>10905E4</t>
  </si>
  <si>
    <t>109年度桃園區及中壢區殯葬服務中心委外清潔維護</t>
  </si>
  <si>
    <t>108-11-30</t>
  </si>
  <si>
    <t>10905E5</t>
  </si>
  <si>
    <t>「2020桃園國際插畫大獎」委託專業服務採購案</t>
  </si>
  <si>
    <t>109AFMC-006</t>
  </si>
  <si>
    <t>10905E6</t>
  </si>
  <si>
    <t>2020桃園市中壢區親子藝術校園巡演活動規劃與執行</t>
  </si>
  <si>
    <t>109-02-011</t>
  </si>
  <si>
    <t>10906E4</t>
  </si>
  <si>
    <t>三年級冬令營戶外教學活動</t>
  </si>
  <si>
    <t>XR10803</t>
  </si>
  <si>
    <t>10906E5</t>
  </si>
  <si>
    <t>桃園市龜山區樂善國民小學</t>
  </si>
  <si>
    <t>108學年度第二學期學生搭乘專車勞務採購</t>
  </si>
  <si>
    <t>C0810-109031601</t>
  </si>
  <si>
    <t>10906E6</t>
  </si>
  <si>
    <t>桃園市蘆竹區龍安國民小學</t>
  </si>
  <si>
    <t>109年度桃園市政府教育局暨所屬學校採購人員資格訓練</t>
  </si>
  <si>
    <t>1090407</t>
  </si>
  <si>
    <t>10907E4</t>
  </si>
  <si>
    <t>2020第六屆桃園盃全國三對三籃球賽</t>
  </si>
  <si>
    <t>109006</t>
  </si>
  <si>
    <t>10907E5</t>
  </si>
  <si>
    <t>2020年桃園「台灣好行」行銷宣傳案</t>
  </si>
  <si>
    <t>1090206-1</t>
  </si>
  <si>
    <t>10907E6</t>
  </si>
  <si>
    <t>109年度興辦活動或記者會委託案(開口契約)</t>
  </si>
  <si>
    <t>1C09A530023</t>
  </si>
  <si>
    <t>10908E4</t>
  </si>
  <si>
    <t>109學年度畢業紀念冊採購</t>
  </si>
  <si>
    <t>c0207-10911</t>
  </si>
  <si>
    <t>10908E5</t>
  </si>
  <si>
    <t>109年度校園志工觀摩活動</t>
  </si>
  <si>
    <t>CS109010</t>
  </si>
  <si>
    <t>10908E6</t>
  </si>
  <si>
    <t>桃園市代表參加第60屆全國科學展覽會送展活動</t>
  </si>
  <si>
    <t>10901E7</t>
  </si>
  <si>
    <t>桃園市中壢區華勛國民小學</t>
  </si>
  <si>
    <t>教室遮陽窗簾汰換採購</t>
  </si>
  <si>
    <t>10901E8</t>
  </si>
  <si>
    <t>營造數位教學環境-校園智慧教室建置</t>
  </si>
  <si>
    <t>gsjh108-09</t>
  </si>
  <si>
    <t>10901E9</t>
  </si>
  <si>
    <t>桃園市大溪阿姆坪水上運動訓練器材</t>
  </si>
  <si>
    <t>10902E7</t>
  </si>
  <si>
    <t>本局109年度「電腦周邊用品及耗材」1批財物採購</t>
  </si>
  <si>
    <t>TYHP-Sec-109007</t>
  </si>
  <si>
    <t>10902E8</t>
  </si>
  <si>
    <t>109年度委託影印及裝訂採購案</t>
  </si>
  <si>
    <t>10902E9</t>
  </si>
  <si>
    <t>桃園市觀音區保生國民小學</t>
  </si>
  <si>
    <t>兒童遊戲場設施改善計畫</t>
  </si>
  <si>
    <t>C1103-1081201</t>
  </si>
  <si>
    <t>10903E7</t>
  </si>
  <si>
    <t>109年桃園市媒體從業人員三節商品券採購案</t>
  </si>
  <si>
    <t>10903E8</t>
  </si>
  <si>
    <t>桃園市立大園國際高級中等學校</t>
  </si>
  <si>
    <t>「108-1第二外語教科書籍」財物採購案</t>
  </si>
  <si>
    <t>B10816</t>
  </si>
  <si>
    <t>10903E9</t>
  </si>
  <si>
    <t>桃園市桃園區大有國民小學</t>
  </si>
  <si>
    <t>108年度活動中心音響設備採購案</t>
  </si>
  <si>
    <t>c0116-250</t>
  </si>
  <si>
    <t>10904E7</t>
  </si>
  <si>
    <t>桃園市龜山區文欣國民小學</t>
  </si>
  <si>
    <t>虛擬實境工作站系統設備建置採購</t>
  </si>
  <si>
    <t>C1090001</t>
  </si>
  <si>
    <t>10904E8</t>
  </si>
  <si>
    <t>109年實地關懷訪視高齡退休人員伴手禮「快煮壺」財務採購案</t>
  </si>
  <si>
    <t>1090401A</t>
  </si>
  <si>
    <t>10904E9</t>
  </si>
  <si>
    <t>109學年度學生服裝採購</t>
  </si>
  <si>
    <t>10901</t>
  </si>
  <si>
    <t>10905E7</t>
  </si>
  <si>
    <t>桃園縣私立成功高級工商職業學校</t>
  </si>
  <si>
    <t>108年度充實基礎教學實習設備計畫-機械科銑床採購案</t>
  </si>
  <si>
    <t xml:space="preserve">CKVS108015 </t>
  </si>
  <si>
    <t>10905E8</t>
  </si>
  <si>
    <t>桃園市立圖書館109年新建總館館藏建置案</t>
  </si>
  <si>
    <t>10905E9</t>
  </si>
  <si>
    <t>Microsoft Surface 教學電腦增設計畫</t>
  </si>
  <si>
    <t>109-07</t>
  </si>
  <si>
    <t>10906E7</t>
  </si>
  <si>
    <t>109年桃園市動物狂犬病預防注射證明牌</t>
  </si>
  <si>
    <t>1090408</t>
  </si>
  <si>
    <t>10906E8</t>
  </si>
  <si>
    <t>桃園市政府警察局大溪分局109年影印機租賃</t>
  </si>
  <si>
    <t>1081206</t>
  </si>
  <si>
    <t>10906E9</t>
  </si>
  <si>
    <t>桃園市政府警察局龜山分局</t>
  </si>
  <si>
    <t>108年度購置協勤人員服裝採購案</t>
  </si>
  <si>
    <t>1081101A</t>
  </si>
  <si>
    <t>10907E7</t>
  </si>
  <si>
    <t>紅外線熱像儀採購案</t>
  </si>
  <si>
    <t>c070610811</t>
  </si>
  <si>
    <t>10907E8</t>
  </si>
  <si>
    <t>109060101</t>
  </si>
  <si>
    <t>10907E9</t>
  </si>
  <si>
    <t>生活科技設備採購案</t>
  </si>
  <si>
    <t>109TYSH14</t>
  </si>
  <si>
    <t>10907E10</t>
  </si>
  <si>
    <t>辦公室資訊設備建置更新案</t>
  </si>
  <si>
    <t>hhes1090304</t>
  </si>
  <si>
    <t>10907E11</t>
  </si>
  <si>
    <t>108年度校園安全維護資訊設備採購案</t>
  </si>
  <si>
    <t>10816</t>
  </si>
  <si>
    <t>10907E12</t>
  </si>
  <si>
    <t>「活動中心新建暨周邊環境改造工程」教學設備--資訊設備採購案</t>
  </si>
  <si>
    <t>ttes109007</t>
  </si>
  <si>
    <t>10908E7</t>
  </si>
  <si>
    <t>龍潭區109年度航空噪音補助健康維護設備-室內空氣清淨機</t>
  </si>
  <si>
    <t>109B0603</t>
  </si>
  <si>
    <t>10908E8</t>
  </si>
  <si>
    <t>桃園市109年度購置行動式老人文康休閒巡迴車財物採購案</t>
  </si>
  <si>
    <t>1090325-2</t>
  </si>
  <si>
    <t>10908E9</t>
  </si>
  <si>
    <t>桃園市中壢區戶政事務所</t>
  </si>
  <si>
    <t>電子式戶籍謄本蓋章機採購</t>
  </si>
  <si>
    <t>電子複查（專案）</t>
  </si>
  <si>
    <t>工程類</t>
  </si>
  <si>
    <t>紅</t>
  </si>
  <si>
    <t>108年度新屋區道路養護及坑洞破損修復工程(開口合約)</t>
  </si>
  <si>
    <t>108-4-108E-4</t>
  </si>
  <si>
    <t>108大溪區雨水下水道排水設施調查疏濬改善工程(開口契約)</t>
  </si>
  <si>
    <t>A1080104</t>
  </si>
  <si>
    <t>108年里基層工作經費-清溝疏通清理等工程(開口合約)</t>
  </si>
  <si>
    <t>108-09</t>
  </si>
  <si>
    <t>西大樓教室鋁門窗整修工程</t>
  </si>
  <si>
    <t>桃園市桃園區南門國民小學</t>
  </si>
  <si>
    <t>附幼教室屋頂防水防漏整修暨教學環境設備改善</t>
  </si>
  <si>
    <t>108010</t>
  </si>
  <si>
    <t>澤仁里下溪口道路改善工程</t>
  </si>
  <si>
    <t>108A037</t>
  </si>
  <si>
    <t>專案
(僅開放營造業投標)</t>
  </si>
  <si>
    <t xml:space="preserve">桃園市復興區介壽國民小學 </t>
  </si>
  <si>
    <t>綜合球場及運動場周邊整建工程</t>
  </si>
  <si>
    <t xml:space="preserve">JS-1090601 </t>
  </si>
  <si>
    <t>桃園市龜山區龍壽國民小學</t>
  </si>
  <si>
    <t>電腦教室整修工程</t>
  </si>
  <si>
    <t>C0808-10901</t>
  </si>
  <si>
    <t>蘆竹區109年度道路植栽維護及綠美化維護(南區開口契約)</t>
  </si>
  <si>
    <t>109-06</t>
  </si>
  <si>
    <t>蘆竹區109年度道路植栽維護及綠美化維護(北區開口契約)</t>
  </si>
  <si>
    <t>109-05</t>
  </si>
  <si>
    <t xml:space="preserve">專案
施工風險廠商 </t>
  </si>
  <si>
    <t>觀音區108年度金湖、大堀、大同里道路及排水溝改善工程</t>
  </si>
  <si>
    <t>108-15</t>
  </si>
  <si>
    <t>108年度新屋區清華、赤欄等里道路、橋梁、水利設施改善工程</t>
  </si>
  <si>
    <t>108-30-108E-16</t>
  </si>
  <si>
    <t xml:space="preserve">專案
設計監造風險廠商 </t>
  </si>
  <si>
    <t>桃園市立大溪國民中學</t>
  </si>
  <si>
    <t>運動場跑道、跳遠跑道整建工程</t>
  </si>
  <si>
    <t>10802-02</t>
  </si>
  <si>
    <t>桃園市楊梅區大同國民小學</t>
  </si>
  <si>
    <t>108年度遊戲區整修工程</t>
  </si>
  <si>
    <t>TTPS-1090402</t>
  </si>
  <si>
    <t>109年餐廳及活動中心屋頂及風雨走廊防水隔熱整修工程</t>
  </si>
  <si>
    <t>1090408-02</t>
  </si>
  <si>
    <t>活動中心屋頂防水工程</t>
  </si>
  <si>
    <t>桃園市龜山區中正公園景觀改善工程</t>
  </si>
  <si>
    <t>1080606-AA2</t>
  </si>
  <si>
    <t>專案
(標管系統尚未完工)</t>
  </si>
  <si>
    <t>桃園市桃園區西門國民小學</t>
  </si>
  <si>
    <t>109學年度幼兒園增班工程</t>
  </si>
  <si>
    <t>c0110-10827</t>
  </si>
  <si>
    <t>桃園市大園區橋梁設施修繕工程</t>
  </si>
  <si>
    <t>電子轉專案
似有被圍標
(專案)</t>
  </si>
  <si>
    <t xml:space="preserve">
905,668 </t>
  </si>
  <si>
    <t>周彥士</t>
  </si>
  <si>
    <t>史正知</t>
  </si>
  <si>
    <t>黃駿逸</t>
  </si>
  <si>
    <t>温建源</t>
  </si>
  <si>
    <t>林榮竹</t>
  </si>
  <si>
    <t>施明文</t>
  </si>
  <si>
    <t>吳成元</t>
  </si>
  <si>
    <t>張金田</t>
  </si>
  <si>
    <t>葛其民</t>
  </si>
  <si>
    <t>陳增祥</t>
  </si>
  <si>
    <t>劉世國</t>
  </si>
  <si>
    <t>陳宇志</t>
  </si>
  <si>
    <t>王寶玲</t>
  </si>
  <si>
    <t>許維庭</t>
  </si>
  <si>
    <t>王熙賢</t>
  </si>
  <si>
    <t>徐碧黛</t>
  </si>
  <si>
    <t>呂紹霖</t>
  </si>
  <si>
    <t>林庭輝</t>
  </si>
  <si>
    <t>王熙賢</t>
  </si>
  <si>
    <t>謝松樺</t>
  </si>
  <si>
    <t>葛其民</t>
  </si>
  <si>
    <t>廖振傑</t>
  </si>
  <si>
    <t>黎雨蓉</t>
  </si>
  <si>
    <t>王儷蓉</t>
  </si>
  <si>
    <t>劉修銓</t>
  </si>
  <si>
    <t>勞務類</t>
  </si>
  <si>
    <t>(專案)
原案後擴採22-1-7，本案卻為22-1-4，且決標金額較原定後擴金額高</t>
  </si>
  <si>
    <t>桃園市108-109年度國民中學英語教學資源中心及英語重點學校引進外籍英語教師聘僱計畫委託專業服務</t>
  </si>
  <si>
    <t>桃園市政府財政局</t>
  </si>
  <si>
    <t>108年度桃園市內轄管公有土地除草暨垃圾處理清運</t>
  </si>
  <si>
    <t xml:space="preserve">媒體報導
政風處交辦
(專案)- </t>
  </si>
  <si>
    <t>2018年桃園市政府市政宣傳影片委製案</t>
  </si>
  <si>
    <t>1070312-3</t>
  </si>
  <si>
    <t>媒體報導
政風處交辦
(專案)-工程會交查</t>
  </si>
  <si>
    <t>108年全國運動會整體行銷規劃執行案</t>
  </si>
  <si>
    <t>1080510-1</t>
  </si>
  <si>
    <t>107年桃園市政府社群平台維護營運委託案</t>
  </si>
  <si>
    <t>1070312-1</t>
  </si>
  <si>
    <t>媒體報導
政風處交辦
(專案)</t>
  </si>
  <si>
    <t xml:space="preserve">機場捷運通車週年行銷宣傳活動 </t>
  </si>
  <si>
    <t xml:space="preserve">1A07A530029  </t>
  </si>
  <si>
    <t>桃園市政府捷運工程局</t>
  </si>
  <si>
    <t xml:space="preserve">桃園市政府捷運工程局108年度軌道工程建設行銷委託案(開口契約) </t>
  </si>
  <si>
    <t>1080307-1</t>
  </si>
  <si>
    <t>公文製作系統HTML5推廣建置暨硬體擴充案</t>
  </si>
  <si>
    <t>1081001-4</t>
  </si>
  <si>
    <t>109年度公文整合資訊系統軟硬體維護服務案</t>
  </si>
  <si>
    <t>1081101-1</t>
  </si>
  <si>
    <t>最有利標異常反應(專案)</t>
  </si>
  <si>
    <t>委託辦理109年度獨立生活宿舍實驗方案</t>
  </si>
  <si>
    <t>1081122-1</t>
  </si>
  <si>
    <t>最有利標異常反應(專案)-工程會交查</t>
  </si>
  <si>
    <t>109年度龜山區道路植栽維護(開口契約)服務-龜山地區、坪頂地區</t>
  </si>
  <si>
    <t>自強工作站整修工程委託規劃設計監造服務</t>
  </si>
  <si>
    <t>桃園市政府農業局</t>
  </si>
  <si>
    <t>「109年度桃園市緊急救護(捕蜂捉蛇)工作團體意外險」採購案</t>
  </si>
  <si>
    <t>AD1080030</t>
  </si>
  <si>
    <t>桃園忠烈祠暨神社文化園區修復見學工作坊勞務委託案</t>
  </si>
  <si>
    <t>tyct108007</t>
  </si>
  <si>
    <t>108年桃園市新屋區後湖溪親水遊憩體驗發展計畫</t>
  </si>
  <si>
    <t>109學年度九年級學生戶外教育活動勞務採購</t>
  </si>
  <si>
    <t>B1101-195</t>
  </si>
  <si>
    <t>桃園市龜山區南美國民小學</t>
  </si>
  <si>
    <t>南美國小108學年度畢業紀念冊製作</t>
  </si>
  <si>
    <t>NM1080918</t>
  </si>
  <si>
    <t>專案(工程會交辦)</t>
  </si>
  <si>
    <t xml:space="preserve"> 109 年室內空氣品質及淨化區管理維護計畫</t>
  </si>
  <si>
    <t>106 年度空品淨化區及室內空品稽查檢核維護計畫</t>
  </si>
  <si>
    <t>108 年桃園市事業廢棄物空氣污染查核輔導計畫</t>
  </si>
  <si>
    <t>陳佩瑩</t>
  </si>
  <si>
    <t>林華怡</t>
  </si>
  <si>
    <t>黃順意</t>
  </si>
  <si>
    <t>溫宇凡</t>
  </si>
  <si>
    <t>王科明</t>
  </si>
  <si>
    <t>鄭慧敏</t>
  </si>
  <si>
    <t>羅儀</t>
  </si>
  <si>
    <t>廖得成</t>
  </si>
  <si>
    <t>黃湧焜</t>
  </si>
  <si>
    <t>陳女晏</t>
  </si>
  <si>
    <t>蔡琮炫</t>
  </si>
  <si>
    <t>何基豪</t>
  </si>
  <si>
    <t>馮郁琇</t>
  </si>
  <si>
    <t>羅苑禎</t>
  </si>
  <si>
    <t>林彥宏</t>
  </si>
  <si>
    <t>何雨彤</t>
  </si>
  <si>
    <t>鍾佳蓉</t>
  </si>
  <si>
    <t>葉碧翎</t>
  </si>
  <si>
    <t>溫宇凡</t>
  </si>
  <si>
    <t>林華怡</t>
  </si>
  <si>
    <t>丁淑玲</t>
  </si>
  <si>
    <t>邱宇梭</t>
  </si>
  <si>
    <t>黃順意</t>
  </si>
  <si>
    <t>郭蕙萍</t>
  </si>
  <si>
    <t>馮郁琇</t>
  </si>
  <si>
    <t>羅苑禎</t>
  </si>
  <si>
    <t>何雨彤</t>
  </si>
  <si>
    <t>葉碧翎</t>
  </si>
  <si>
    <t>羅儀</t>
  </si>
  <si>
    <t>溫宇凡</t>
  </si>
  <si>
    <t>鄭慧敏</t>
  </si>
  <si>
    <t>許琤珮</t>
  </si>
  <si>
    <t>高宜民</t>
  </si>
  <si>
    <t>廖得成</t>
  </si>
  <si>
    <t>王碧禛</t>
  </si>
  <si>
    <t>鄭慧敏</t>
  </si>
  <si>
    <t>黃琦雅</t>
  </si>
  <si>
    <t>林彥宏</t>
  </si>
  <si>
    <t>蔡孟穎</t>
  </si>
  <si>
    <t>108年全國運動會技擊類器材購置暨租賃(含借用)採購</t>
  </si>
  <si>
    <t>02109001</t>
  </si>
  <si>
    <t>108080402</t>
  </si>
  <si>
    <t>桃園市桃園區同安國民小學</t>
  </si>
  <si>
    <t>桃園市桃園區同安國民小學活動中心e化智慧設備充實採購</t>
  </si>
  <si>
    <t>TA1090107</t>
  </si>
  <si>
    <t>桃園市立中壢商業高級中等學校</t>
  </si>
  <si>
    <t>108學年度第2學期教科書及輔助教材財務採購</t>
  </si>
  <si>
    <t>108-73</t>
  </si>
  <si>
    <t>桃園市龜山區文華國民小學</t>
  </si>
  <si>
    <t>「智慧圖書館建置計畫」設備採購</t>
  </si>
  <si>
    <t>c0813-10906</t>
  </si>
  <si>
    <t>桃園市大園區竹圍國民小學</t>
  </si>
  <si>
    <t>智慧學校數位學堂方案</t>
  </si>
  <si>
    <t>中正堂舞台燈光及音響設備採購</t>
  </si>
  <si>
    <t>10813</t>
  </si>
  <si>
    <t>午餐採購收斂
(專案)</t>
  </si>
  <si>
    <t>桃園市立中壢高鐵幼兒園</t>
  </si>
  <si>
    <t>桃園市立中壢高鐵幼兒園 107學年度幼兒餐點食材採購(108學年度後續擴充)</t>
  </si>
  <si>
    <t>107-07Aa</t>
  </si>
  <si>
    <t>桃園市立東安國民中學</t>
  </si>
  <si>
    <t>桃園市立東安國民中學108學年度學校午餐外訂盒(桶)餐採購</t>
  </si>
  <si>
    <t>tajh1080618</t>
  </si>
  <si>
    <t>桃園市立慈文國民中學</t>
  </si>
  <si>
    <t>108 學年度學校午餐外訂盒(桶)餐採購</t>
  </si>
  <si>
    <t>107TW009</t>
  </si>
  <si>
    <t>108學年度學生午餐外訂餐盒採購案</t>
  </si>
  <si>
    <t>dssh1080626</t>
  </si>
  <si>
    <t>桃園市龜山區文欣國民小學108學年度學校午餐外訂盒(桶)餐採購</t>
  </si>
  <si>
    <t>C1080008</t>
  </si>
  <si>
    <t>加強稽核巨額最有利標
複查紅燈級
(專案)</t>
  </si>
  <si>
    <t>桃園市平鎮區文化國民小學</t>
  </si>
  <si>
    <t>桃園市108學年度中小學外訂午餐有機蔬菜及截切配送作業</t>
  </si>
  <si>
    <t>C0311-10733</t>
  </si>
  <si>
    <t>108年度行政人員服裝</t>
  </si>
  <si>
    <t>108police034</t>
  </si>
  <si>
    <t>午餐採購收斂(專案)</t>
  </si>
  <si>
    <t>學校午餐外訂盒(桶)餐採購</t>
  </si>
  <si>
    <t>1080529</t>
  </si>
  <si>
    <t>桃園市楊梅區楊心國民小學</t>
  </si>
  <si>
    <t>108學年度學校午餐委外辦理</t>
  </si>
  <si>
    <t>108203</t>
  </si>
  <si>
    <t>本校前瞻計畫強化數位教學教室設備建置財物採購案</t>
  </si>
  <si>
    <t>10811-05</t>
  </si>
  <si>
    <t>大崙國小108年度前瞻基礎建設計畫之智慧學習教室設備採購</t>
  </si>
  <si>
    <t>DLES108010</t>
  </si>
  <si>
    <t>議員關切
(專案)</t>
  </si>
  <si>
    <t>108年桃園市政府人事處機關首長宿舍租賃採購案</t>
  </si>
  <si>
    <t>1080501A</t>
  </si>
  <si>
    <t>108年度社會福利業務公務車租賃財物採購案</t>
  </si>
  <si>
    <t>1080223B-1</t>
  </si>
  <si>
    <t>標比過低(專案)</t>
  </si>
  <si>
    <t>軌道標誌採購</t>
  </si>
  <si>
    <t>2B09T200004</t>
  </si>
  <si>
    <t>桃園市蘆竹區山腳國民小學</t>
  </si>
  <si>
    <t>地下禮堂冷氣空調設備汰舊換新</t>
  </si>
  <si>
    <t>C0910-108009</t>
  </si>
  <si>
    <t>109年桃園市「前瞻基礎建設之智慧學習教室-平板與充電車設備」 採購案</t>
  </si>
  <si>
    <t>109Y-14</t>
  </si>
  <si>
    <t>陳燕惠</t>
  </si>
  <si>
    <t>黃啟賓</t>
  </si>
  <si>
    <t>蘇盈瑜</t>
  </si>
  <si>
    <t>簡秋香</t>
  </si>
  <si>
    <t>陳怡儒</t>
  </si>
  <si>
    <t>謝泓汶</t>
  </si>
  <si>
    <t>徐錦城</t>
  </si>
  <si>
    <t>黃耀輝</t>
  </si>
  <si>
    <t>游騰穎</t>
  </si>
  <si>
    <t>吳明蓉</t>
  </si>
  <si>
    <t>蕭英全</t>
  </si>
  <si>
    <t>羅美英</t>
  </si>
  <si>
    <t>劉廣堂</t>
  </si>
  <si>
    <t>尹姿權</t>
  </si>
  <si>
    <t>林湘嵐</t>
  </si>
  <si>
    <t>周智業</t>
  </si>
  <si>
    <t>林來利</t>
  </si>
  <si>
    <t>施永恭</t>
  </si>
  <si>
    <t>顏淑芬</t>
  </si>
  <si>
    <t>梁強銘</t>
  </si>
  <si>
    <t>劉炫辰</t>
  </si>
  <si>
    <t>張嘉平</t>
  </si>
  <si>
    <t>張鴻琳</t>
  </si>
  <si>
    <t>吳美玲</t>
  </si>
  <si>
    <t>彭宣儒</t>
  </si>
  <si>
    <t>10908E1</t>
  </si>
  <si>
    <t>10908E2</t>
  </si>
  <si>
    <t>10908E3</t>
  </si>
  <si>
    <t>10909E1</t>
  </si>
  <si>
    <t>10909E2</t>
  </si>
  <si>
    <t>10909E3</t>
  </si>
  <si>
    <t>10909E4</t>
  </si>
  <si>
    <t>10909E5</t>
  </si>
  <si>
    <t>10909E6</t>
  </si>
  <si>
    <t>10909E7</t>
  </si>
  <si>
    <t>10909E8</t>
  </si>
  <si>
    <t>10909E9</t>
  </si>
  <si>
    <t>10910E1</t>
  </si>
  <si>
    <t>10910E2</t>
  </si>
  <si>
    <t>10910E3</t>
  </si>
  <si>
    <t>10910E4</t>
  </si>
  <si>
    <t>10910E5</t>
  </si>
  <si>
    <t>10910E6</t>
  </si>
  <si>
    <t>10910E7</t>
  </si>
  <si>
    <t>10910E8</t>
  </si>
  <si>
    <t>10910E9</t>
  </si>
  <si>
    <t>10911E1</t>
  </si>
  <si>
    <t>10911E2</t>
  </si>
  <si>
    <t>10911E3</t>
  </si>
  <si>
    <t>10911E4</t>
  </si>
  <si>
    <t>10911E5</t>
  </si>
  <si>
    <t>10911E6</t>
  </si>
  <si>
    <t>10911E7</t>
  </si>
  <si>
    <t>10911E8</t>
  </si>
  <si>
    <t>10911E9</t>
  </si>
  <si>
    <t>10911E10</t>
  </si>
  <si>
    <t>10911E11</t>
  </si>
  <si>
    <t>10911E12</t>
  </si>
  <si>
    <t>10911E13</t>
  </si>
  <si>
    <t>10911E14</t>
  </si>
  <si>
    <t>10912E1</t>
  </si>
  <si>
    <t>10912E2</t>
  </si>
  <si>
    <t>10912E3</t>
  </si>
  <si>
    <t>10912E4</t>
  </si>
  <si>
    <t>10912E5</t>
  </si>
  <si>
    <t>10912E6</t>
  </si>
  <si>
    <t>10912E7</t>
  </si>
  <si>
    <t>10912E8</t>
  </si>
  <si>
    <t>10912E9</t>
  </si>
  <si>
    <t>10912E10</t>
  </si>
  <si>
    <t>10912E11</t>
  </si>
  <si>
    <t>10912E12</t>
  </si>
  <si>
    <t>1090107</t>
  </si>
  <si>
    <t>10711</t>
  </si>
  <si>
    <t>10808</t>
  </si>
  <si>
    <t>108103</t>
  </si>
  <si>
    <t>電子稽核標比過低</t>
  </si>
  <si>
    <t>電子稽核決標金額登載有誤</t>
  </si>
  <si>
    <t>10804</t>
  </si>
  <si>
    <t>10901010</t>
  </si>
  <si>
    <t>電子稽核複查紅燈</t>
  </si>
  <si>
    <t>01109001</t>
  </si>
  <si>
    <t>電子稽核疑似分批</t>
  </si>
  <si>
    <t>歷史建築大溪農會倉庫修復再利用工程</t>
  </si>
  <si>
    <t>109WEM-008</t>
  </si>
  <si>
    <t>桃園市龜山區楓樹國民小學</t>
  </si>
  <si>
    <t>楓華館整修工程及設備採購計畫</t>
  </si>
  <si>
    <t>C0814-1090410</t>
  </si>
  <si>
    <t>桃園市蘆竹區頂社國民小學</t>
  </si>
  <si>
    <t>教育部補助公立高級中等以下學校老舊廁所改善計畫 -頂社國小舊廁所整修工程</t>
  </si>
  <si>
    <t>桃園市龜山區公所109年智慧行動區里系統平板電腦網路通訊費</t>
  </si>
  <si>
    <t>桃園市中壢區中平國民小學</t>
  </si>
  <si>
    <t>109學年度一至六年級戶外教育</t>
  </si>
  <si>
    <t>桃園市中壢區內壢國民小學</t>
  </si>
  <si>
    <t>109學年度一至五年級戶外教育活動採購</t>
  </si>
  <si>
    <t>桃園市龜山區龜山國民小學</t>
  </si>
  <si>
    <t>桃園市2020第五屆桃園盃全國四級棒球錦標賽服裝採購</t>
  </si>
  <si>
    <t>kses10910</t>
  </si>
  <si>
    <t>108年度充實設施設備-活動中心電視牆採購</t>
  </si>
  <si>
    <t>108TW017</t>
  </si>
  <si>
    <t>九年級班級教室裝設冷氣</t>
  </si>
  <si>
    <t>108年度幼兒園遊戲場地坪整修工程採購</t>
  </si>
  <si>
    <t>SL10903-1</t>
  </si>
  <si>
    <t>桃園市立內壢高級中等學校</t>
  </si>
  <si>
    <t>圖書館暨演藝廳中央空調整修工程</t>
  </si>
  <si>
    <t>桃園市復興區三光國民小學</t>
  </si>
  <si>
    <t>108年度地坪整修與教學大樓循環風扇更新工程</t>
  </si>
  <si>
    <t>SK108006</t>
  </si>
  <si>
    <t>本局「109年退休警察人員座談會－餐會」勞務採購招標案</t>
  </si>
  <si>
    <t>TYHP-Sec-109011</t>
  </si>
  <si>
    <t>「桃園客家文學廣播節目製播」勞務採購案</t>
  </si>
  <si>
    <t>109-0067</t>
  </si>
  <si>
    <t>電子稽核複查黃燈</t>
  </si>
  <si>
    <t>桃園市政府法務局</t>
  </si>
  <si>
    <t>109年聰明消費逗陣來親子嘉年華活動勞務採購案</t>
  </si>
  <si>
    <t>110年日曆印製</t>
  </si>
  <si>
    <t>桃園市政府住宅發展處公務用租車案</t>
  </si>
  <si>
    <t>OHD1090817-1</t>
  </si>
  <si>
    <t>桃園市立瑞坪國民中學</t>
  </si>
  <si>
    <t>109年度「充實公立國民中學生活科技教室設備」</t>
  </si>
  <si>
    <t>10908-1</t>
  </si>
  <si>
    <t>桃園市楊梅區水美國民小學</t>
  </si>
  <si>
    <t>停車棚、資源回收室暨體育器材室防水改善工程</t>
  </si>
  <si>
    <t>c0402-1090702</t>
  </si>
  <si>
    <t>桃園市楊梅區楊梅國民小學</t>
  </si>
  <si>
    <t>活動中心廁所整修工程</t>
  </si>
  <si>
    <t>桃園市楊梅區瑞原國民小學</t>
  </si>
  <si>
    <t>校園圍牆、地坪暨生態廊道整修工程</t>
  </si>
  <si>
    <t>桃園市大園區內海國民小學</t>
  </si>
  <si>
    <t>內海國小109學年度高年級環境教育校外教學</t>
  </si>
  <si>
    <t>桃園市龍潭區潛龍國民小學</t>
  </si>
  <si>
    <t>109學年度學生戶外教育採購</t>
  </si>
  <si>
    <t>C10909</t>
  </si>
  <si>
    <t>桃園市中壢區忠福國民小學</t>
  </si>
  <si>
    <t>109學年度一至六年級戶外教育活動</t>
  </si>
  <si>
    <t>C0220-109010</t>
  </si>
  <si>
    <t>桃園市立大園幼兒園</t>
  </si>
  <si>
    <t>桃園市立大園幼兒園109學年度第一學期幼兒校外教學採購案</t>
  </si>
  <si>
    <t>桃園市蘆竹區新莊國民小學</t>
  </si>
  <si>
    <t>桃園市蘆竹、海湖、山腳、新莊國小109學年度四校六年級聯合戶外教育</t>
  </si>
  <si>
    <t>c0912-10904</t>
  </si>
  <si>
    <t>桃園市復興區三民國民小學</t>
  </si>
  <si>
    <t>三民國小新校園運動專案-傳統射箭場整建勞務採購</t>
  </si>
  <si>
    <t>桃園市立南崁高級中等學校</t>
  </si>
  <si>
    <t>109年度高級中等學校前瞻基礎建設數位建設-強化數位教學暨學習資訊應用環境申請計畫—筆記型暨平板電腦及週邊物品採購</t>
  </si>
  <si>
    <t>GOODS-503</t>
  </si>
  <si>
    <t>109年度高級中等學校前瞻基礎建設數位建設-強化數位教學暨學習資訊應用環境申請計畫—教學相關設備採購</t>
  </si>
  <si>
    <t>GOODS-504</t>
  </si>
  <si>
    <t>桃園市立中興國民中學</t>
  </si>
  <si>
    <t>109年高級中等以下學校藝術才能班教學設備補助計畫-立奏高音木琴及定音鼓採購</t>
  </si>
  <si>
    <t>「109年藝術才能班教學設備-樂器」財物採購</t>
  </si>
  <si>
    <t>wlsh1090911</t>
  </si>
  <si>
    <t>桃園市蘆竹地政事務所</t>
  </si>
  <si>
    <t>109年汰換中央空調冷氣冰水主機採購案</t>
  </si>
  <si>
    <t>HE10903</t>
  </si>
  <si>
    <t>桃園市桃園區快樂國民小學</t>
  </si>
  <si>
    <t>校園英語AR互動導覽系統採購採購案</t>
  </si>
  <si>
    <t>C0121-1090910</t>
  </si>
  <si>
    <t>桃園市政府警察局中壢分局</t>
  </si>
  <si>
    <t>中壢分局中福派出所地坪修繕工程</t>
  </si>
  <si>
    <t>ZLP109007</t>
  </si>
  <si>
    <t>桃園市觀音區大潭國民小學</t>
  </si>
  <si>
    <t>大潭國小校史室暨多功能教室修繕工程</t>
  </si>
  <si>
    <t>C1102-10902</t>
  </si>
  <si>
    <t>平鎮分局三樓員警待勤室整修工程</t>
  </si>
  <si>
    <t>1090100013a</t>
  </si>
  <si>
    <t>109學年度八年級學生童軍隔宿露營採購案</t>
  </si>
  <si>
    <t>桃園市龜山地政事務所</t>
  </si>
  <si>
    <t>辦公廳舍改善資訊工程及設備移轉建置案</t>
  </si>
  <si>
    <t>109-03</t>
  </si>
  <si>
    <t>109年度公立國民中小學老舊廁所整修工程計畫規劃設計監造</t>
  </si>
  <si>
    <t>110-112年度語音及網路轉帳代收交通違規罰鍰(活期性帳戶及信用卡轉帳即時銷案)</t>
  </si>
  <si>
    <t>TYYU1100013</t>
  </si>
  <si>
    <t>桃園市政府經濟發展局</t>
  </si>
  <si>
    <t>110年工作展望會議勞務採購案</t>
  </si>
  <si>
    <t>109A12</t>
  </si>
  <si>
    <t>109學年度六年級戶外教育服務廠商評選</t>
  </si>
  <si>
    <t>里基層工作-貿易里環保志工工作服採購案</t>
  </si>
  <si>
    <t>1090923A01</t>
  </si>
  <si>
    <t>109年度教育部體育署補助學校設置「樂活運動站」設備採購案</t>
  </si>
  <si>
    <t>109年度教學設備 (ios系統平板電腦(128G)+SAP藍芽無線鍵盤)採購案</t>
  </si>
  <si>
    <t>dssh1091016</t>
  </si>
  <si>
    <t>預算金額不公開</t>
  </si>
  <si>
    <t>王碧禎</t>
  </si>
  <si>
    <t>楊鐘時</t>
  </si>
  <si>
    <t>李信昌</t>
  </si>
  <si>
    <t>徐震宇</t>
  </si>
  <si>
    <t>簡秀蓮</t>
  </si>
  <si>
    <t>黃忠瑩</t>
  </si>
  <si>
    <t>郭蕙萍</t>
  </si>
  <si>
    <t>黃伯弘</t>
  </si>
  <si>
    <t>周彥士</t>
  </si>
  <si>
    <t xml:space="preserve">鍾佳蓉 </t>
  </si>
  <si>
    <t>陳增祥</t>
  </si>
  <si>
    <t>109評核案件</t>
  </si>
  <si>
    <t>電子稽核疑似分批</t>
  </si>
  <si>
    <t>P</t>
  </si>
  <si>
    <t>黃</t>
  </si>
  <si>
    <t>綠</t>
  </si>
  <si>
    <t>紅</t>
  </si>
  <si>
    <t>尚未評核</t>
  </si>
  <si>
    <t>桃園市政府採購稽核小組109年度稽核案件情形總表(含二級單位)</t>
  </si>
  <si>
    <t>受稽核機關</t>
  </si>
  <si>
    <t>件數</t>
  </si>
  <si>
    <t>紅</t>
  </si>
  <si>
    <t>黃</t>
  </si>
  <si>
    <t>綠</t>
  </si>
  <si>
    <t>桃園市政府秘書處</t>
  </si>
  <si>
    <t>桃園市政府財政局</t>
  </si>
  <si>
    <t>桃園市政府教育局</t>
  </si>
  <si>
    <t>桃園市政府都市發展局</t>
  </si>
  <si>
    <t>桃園市政府觀光旅遊局</t>
  </si>
  <si>
    <t>桃園市政府人事處</t>
  </si>
  <si>
    <t>桃園市政府工務局</t>
  </si>
  <si>
    <t>桃園市政府捷運工程局</t>
  </si>
  <si>
    <t>桃園市政府主計處</t>
  </si>
  <si>
    <t>桃園市政府交通局</t>
  </si>
  <si>
    <t>桃園市政府法務局</t>
  </si>
  <si>
    <t>桃園市政府資訊科技局</t>
  </si>
  <si>
    <t>輔助列</t>
  </si>
  <si>
    <t>桃園大眾捷運股份有限公司</t>
  </si>
  <si>
    <t>桃園市立圖書館</t>
  </si>
  <si>
    <t>桃園市立美術館</t>
  </si>
  <si>
    <t>桃園市政府交通事件裁決處</t>
  </si>
  <si>
    <t>桃園市政府住宅發展處</t>
  </si>
  <si>
    <t>桃園市政府建築管理處</t>
  </si>
  <si>
    <t>桃園市政府動物保護處</t>
  </si>
  <si>
    <t>桃園市政府勞動檢查處</t>
  </si>
  <si>
    <t>桃園市政府就業服務處</t>
  </si>
  <si>
    <t>桃園市政府新建工程處</t>
  </si>
  <si>
    <t>桃園市政府養護工程處</t>
  </si>
  <si>
    <t>桃園市政府環境清潔稽查大隊</t>
  </si>
  <si>
    <t>桃園市政府殯葬管理所</t>
  </si>
  <si>
    <t>桃園市政府海岸管理工程處</t>
  </si>
  <si>
    <t>桃園市政府原住民族行政局</t>
  </si>
  <si>
    <t>桃園市政府研究發展考核委員會</t>
  </si>
  <si>
    <t>*戶政事務所</t>
  </si>
  <si>
    <t>*地政事務所</t>
  </si>
  <si>
    <t>*衛生所</t>
  </si>
  <si>
    <t>中壢地政事務所</t>
  </si>
  <si>
    <t>桃園市政府觀光旅遊局</t>
  </si>
  <si>
    <t>桃園市政府都市發展局</t>
  </si>
  <si>
    <t>桃園市政府經濟發展局</t>
  </si>
  <si>
    <t>桃園市政府教育局</t>
  </si>
  <si>
    <t>桃園市政府新聞處</t>
  </si>
  <si>
    <t>桃園市政府資訊科技局</t>
  </si>
  <si>
    <t>桃園市政府交通局</t>
  </si>
  <si>
    <t>桃園市政府地政局</t>
  </si>
  <si>
    <t>桃園市政府秘書處</t>
  </si>
  <si>
    <t>桃園市政府社會局</t>
  </si>
  <si>
    <t>*分局</t>
  </si>
  <si>
    <t xml:space="preserve">桃園果菜市場股份有限公司 </t>
  </si>
  <si>
    <t xml:space="preserve">桃園果菜市場股份有限公司 </t>
  </si>
  <si>
    <t>*大隊</t>
  </si>
  <si>
    <t>桃園市政府家庭暴力暨性侵害防治中心</t>
  </si>
  <si>
    <t>桃園市政府家庭暴力暨性侵害防治中心</t>
  </si>
  <si>
    <t>桃園市政府風景區管理處</t>
  </si>
  <si>
    <t>桃園市政府孔廟忠烈祠聯合管理所</t>
  </si>
  <si>
    <t>桃園市立大溪木藝生態博物館</t>
  </si>
  <si>
    <t>桃園市政府地方稅務局</t>
  </si>
  <si>
    <t>總件數</t>
  </si>
  <si>
    <t>桃園市中壢區公所</t>
  </si>
  <si>
    <t>桃園市楊梅區公所</t>
  </si>
  <si>
    <t>桃園市政府農業局</t>
  </si>
  <si>
    <t>桃園市政府藝文設施管理中心</t>
  </si>
  <si>
    <t>桃園市立大崙國民中學</t>
  </si>
  <si>
    <t>桃園市中壢區富台國民小學</t>
  </si>
  <si>
    <t>桃園市立龍潭國民中學</t>
  </si>
  <si>
    <t xml:space="preserve">桃 園 市 政 府 採 購 稽 核 小 組 稽 核 案 件 分 級 管 制 評 核 表 </t>
  </si>
  <si>
    <t>109年度</t>
  </si>
  <si>
    <t>總計：317件</t>
  </si>
  <si>
    <t>機關151件、學校166件</t>
  </si>
  <si>
    <t>評核結果：紅燈107件(34%)、黃燈142件(45%)、綠燈68件(21%)</t>
  </si>
  <si>
    <t>所屬學校</t>
  </si>
  <si>
    <t>桃園市政府工務局</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</si>
</sst>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404]e/m/d;@"/>
    <numFmt numFmtId="184" formatCode="#,##0;[Red]#,##0"/>
    <numFmt numFmtId="185" formatCode="_-* #,##0_-;\-* #,##0_-;_-* &quot;-&quot;??_-;_-@_-"/>
    <numFmt numFmtId="186" formatCode="m&quot;月&quot;d&quot;日&quot;;@"/>
    <numFmt numFmtId="187" formatCode="&quot;$&quot;#,##0_);[Red]\(&quot;$&quot;#,##0\)"/>
    <numFmt numFmtId="188" formatCode="_-* #,##0_-;\-* #,##0_-;_-* &quot;-&quot;??_-;_-@"/>
    <numFmt numFmtId="189" formatCode="[$-404]AM/PM\ hh:mm:ss"/>
    <numFmt numFmtId="190" formatCode="0.00_);[Red]\(0.00\)"/>
    <numFmt numFmtId="191" formatCode="0_);[Red]\(0\)"/>
    <numFmt numFmtId="192" formatCode="#,##0_);[Red]\(#,##0\)"/>
    <numFmt numFmtId="193" formatCode="0.0%"/>
    <numFmt numFmtId="194" formatCode="m/d"/>
    <numFmt numFmtId="195" formatCode="0;[Red]0"/>
    <numFmt numFmtId="196" formatCode="000"/>
    <numFmt numFmtId="197" formatCode="&quot;$&quot;#,##0.00_);[Red]\(&quot;$&quot;#,##0.00\)"/>
  </numFmts>
  <fonts count="76">
    <font>
      <sz val="12"/>
      <name val="新細明體"/>
      <family val="1"/>
    </font>
    <font>
      <sz val="9"/>
      <name val="新細明體"/>
      <family val="1"/>
    </font>
    <font>
      <sz val="12"/>
      <name val="Times New Roman"/>
      <family val="1"/>
    </font>
    <font>
      <sz val="14"/>
      <name val="標楷體"/>
      <family val="4"/>
    </font>
    <font>
      <sz val="14"/>
      <name val="Times New Roman"/>
      <family val="1"/>
    </font>
    <font>
      <sz val="14"/>
      <color indexed="8"/>
      <name val="微軟正黑體"/>
      <family val="2"/>
    </font>
    <font>
      <sz val="14"/>
      <name val="微軟正黑體"/>
      <family val="2"/>
    </font>
    <font>
      <sz val="16"/>
      <name val="標楷體"/>
      <family val="4"/>
    </font>
    <font>
      <sz val="12"/>
      <color indexed="8"/>
      <name val="新細明體"/>
      <family val="1"/>
    </font>
    <font>
      <sz val="12"/>
      <color indexed="8"/>
      <name val="標楷體"/>
      <family val="4"/>
    </font>
    <font>
      <sz val="10"/>
      <name val="Arial"/>
      <family val="2"/>
    </font>
    <font>
      <sz val="9"/>
      <name val="標楷體"/>
      <family val="4"/>
    </font>
    <font>
      <sz val="9"/>
      <name val="細明體"/>
      <family val="3"/>
    </font>
    <font>
      <b/>
      <sz val="28"/>
      <name val="微軟正黑體"/>
      <family val="2"/>
    </font>
    <font>
      <sz val="28"/>
      <name val="Wingdings 2"/>
      <family val="1"/>
    </font>
    <font>
      <sz val="12"/>
      <name val="微軟正黑體"/>
      <family val="2"/>
    </font>
    <font>
      <sz val="16"/>
      <name val="微軟正黑體"/>
      <family val="2"/>
    </font>
    <font>
      <sz val="16"/>
      <color indexed="8"/>
      <name val="微軟正黑體"/>
      <family val="2"/>
    </font>
    <font>
      <b/>
      <sz val="9"/>
      <name val="細明體"/>
      <family val="3"/>
    </font>
    <font>
      <b/>
      <sz val="9"/>
      <name val="Tahoma"/>
      <family val="2"/>
    </font>
    <font>
      <sz val="9"/>
      <name val="Tahoma"/>
      <family val="2"/>
    </font>
    <font>
      <sz val="12"/>
      <name val="細明體"/>
      <family val="3"/>
    </font>
    <font>
      <sz val="12"/>
      <name val="Tahoma"/>
      <family val="2"/>
    </font>
    <font>
      <b/>
      <sz val="16"/>
      <name val="細明體"/>
      <family val="3"/>
    </font>
    <font>
      <b/>
      <sz val="16"/>
      <name val="Tahoma"/>
      <family val="2"/>
    </font>
    <font>
      <sz val="36"/>
      <name val="Wingdings 2"/>
      <family val="1"/>
    </font>
    <font>
      <sz val="36"/>
      <name val="微軟正黑體"/>
      <family val="2"/>
    </font>
    <font>
      <sz val="12"/>
      <color indexed="8"/>
      <name val="微軟正黑體"/>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標楷體"/>
      <family val="4"/>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9"/>
      <name val="微軟正黑體"/>
      <family val="2"/>
    </font>
    <font>
      <sz val="9"/>
      <name val="Microsoft JhengHei UI"/>
      <family val="2"/>
    </font>
    <font>
      <sz val="12"/>
      <color theme="1"/>
      <name val="Calibri"/>
      <family val="1"/>
    </font>
    <font>
      <sz val="12"/>
      <color theme="0"/>
      <name val="Calibri"/>
      <family val="1"/>
    </font>
    <font>
      <sz val="12"/>
      <color rgb="FF000000"/>
      <name val="標楷體"/>
      <family val="4"/>
    </font>
    <font>
      <sz val="12"/>
      <color theme="1"/>
      <name val="標楷體"/>
      <family val="4"/>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標楷體"/>
      <family val="4"/>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微軟正黑體"/>
      <family val="2"/>
    </font>
    <font>
      <sz val="16"/>
      <color theme="1"/>
      <name val="微軟正黑體"/>
      <family val="2"/>
    </font>
    <font>
      <sz val="16"/>
      <color theme="0"/>
      <name val="微軟正黑體"/>
      <family val="2"/>
    </font>
    <font>
      <sz val="16"/>
      <color rgb="FF000000"/>
      <name val="微軟正黑體"/>
      <family val="2"/>
    </font>
    <font>
      <sz val="14"/>
      <color rgb="FF000000"/>
      <name val="微軟正黑體"/>
      <family val="2"/>
    </font>
    <font>
      <sz val="14"/>
      <color theme="1"/>
      <name val="微軟正黑體"/>
      <family val="2"/>
    </font>
    <font>
      <b/>
      <sz val="8"/>
      <name val="新細明體"/>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99"/>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9" tint="0.7999799847602844"/>
        <bgColor indexed="64"/>
      </patternFill>
    </fill>
    <fill>
      <patternFill patternType="solid">
        <fgColor theme="5" tint="0.7999799847602844"/>
        <bgColor indexed="64"/>
      </patternFill>
    </fill>
  </fills>
  <borders count="5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style="thin"/>
    </border>
    <border>
      <left style="medium"/>
      <right style="medium"/>
      <top style="medium"/>
      <bottom style="thin"/>
    </border>
    <border>
      <left/>
      <right/>
      <top style="medium"/>
      <bottom style="thin"/>
    </border>
    <border>
      <left/>
      <right style="medium"/>
      <top style="medium"/>
      <bottom style="thin"/>
    </border>
    <border>
      <left style="medium"/>
      <right/>
      <top style="thin"/>
      <bottom style="thin"/>
    </border>
    <border>
      <left style="medium"/>
      <right style="medium"/>
      <top style="thin"/>
      <bottom style="thin"/>
    </border>
    <border>
      <left/>
      <right/>
      <top style="thin"/>
      <bottom style="thin"/>
    </border>
    <border>
      <left/>
      <right style="medium"/>
      <top style="thin"/>
      <bottom style="thin"/>
    </border>
    <border>
      <left style="medium"/>
      <right/>
      <top/>
      <bottom/>
    </border>
    <border>
      <left style="medium"/>
      <right style="medium"/>
      <top style="medium"/>
      <bottom style="medium"/>
    </border>
    <border>
      <left style="medium"/>
      <right style="medium"/>
      <top style="thin"/>
      <bottom style="medium"/>
    </border>
    <border>
      <left style="medium"/>
      <right/>
      <top style="medium"/>
      <bottom style="medium"/>
    </border>
    <border>
      <left style="medium"/>
      <right style="medium"/>
      <top style="thin"/>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border>
    <border>
      <left style="thin"/>
      <right style="thin"/>
      <top style="thin"/>
      <bottom/>
    </border>
    <border>
      <left style="thin"/>
      <right style="medium"/>
      <top style="thin"/>
      <bottom>
        <color indexed="63"/>
      </bottom>
    </border>
    <border>
      <left style="thin"/>
      <right style="medium"/>
      <top style="medium"/>
      <bottom style="medium"/>
    </border>
    <border>
      <left>
        <color indexed="63"/>
      </left>
      <right style="thin"/>
      <top style="medium"/>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style="medium"/>
      <right/>
      <top style="thin"/>
      <bottom style="medium"/>
    </border>
    <border>
      <left style="medium"/>
      <right style="medium"/>
      <top style="medium"/>
      <bottom>
        <color indexed="63"/>
      </bottom>
    </border>
  </borders>
  <cellStyleXfs count="15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50" fillId="0" borderId="0">
      <alignment/>
      <protection/>
    </xf>
    <xf numFmtId="0" fontId="50" fillId="0" borderId="0">
      <alignment/>
      <protection/>
    </xf>
    <xf numFmtId="0" fontId="0" fillId="0" borderId="0">
      <alignment vertical="center"/>
      <protection/>
    </xf>
    <xf numFmtId="0" fontId="50" fillId="0" borderId="0">
      <alignment/>
      <protection/>
    </xf>
    <xf numFmtId="0" fontId="48" fillId="0" borderId="0">
      <alignment vertical="center"/>
      <protection/>
    </xf>
    <xf numFmtId="0" fontId="51" fillId="0" borderId="0">
      <alignment vertical="center"/>
      <protection/>
    </xf>
    <xf numFmtId="0" fontId="48" fillId="0" borderId="0">
      <alignment vertical="center"/>
      <protection/>
    </xf>
    <xf numFmtId="0" fontId="0" fillId="0" borderId="0">
      <alignment vertical="center"/>
      <protection/>
    </xf>
    <xf numFmtId="0" fontId="48" fillId="0" borderId="0">
      <alignment vertical="center"/>
      <protection/>
    </xf>
    <xf numFmtId="0" fontId="5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48" fillId="0" borderId="0">
      <alignment vertical="center"/>
      <protection/>
    </xf>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4" fillId="0" borderId="1" applyNumberFormat="0" applyFill="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10"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0" fontId="56" fillId="2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0"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8" fillId="30" borderId="4" applyNumberFormat="0" applyFont="0" applyAlignment="0" applyProtection="0"/>
    <xf numFmtId="0" fontId="8" fillId="30" borderId="4" applyNumberFormat="0" applyFont="0" applyAlignment="0" applyProtection="0"/>
    <xf numFmtId="0" fontId="48" fillId="30" borderId="4"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4" fillId="37" borderId="2"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5" fillId="29" borderId="8"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6" fillId="38" borderId="9" applyNumberFormat="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263">
    <xf numFmtId="0" fontId="0" fillId="0" borderId="0" xfId="0" applyAlignment="1">
      <alignment vertical="center"/>
    </xf>
    <xf numFmtId="0" fontId="69" fillId="26" borderId="10" xfId="0" applyFont="1" applyFill="1" applyBorder="1" applyAlignment="1">
      <alignment horizontal="center" vertical="center"/>
    </xf>
    <xf numFmtId="0" fontId="69" fillId="26" borderId="11" xfId="0" applyNumberFormat="1" applyFont="1" applyFill="1" applyBorder="1" applyAlignment="1">
      <alignment horizontal="center" vertical="center"/>
    </xf>
    <xf numFmtId="0" fontId="69" fillId="13" borderId="12" xfId="0" applyNumberFormat="1" applyFont="1" applyFill="1" applyBorder="1" applyAlignment="1">
      <alignment horizontal="center" vertical="center"/>
    </xf>
    <xf numFmtId="0" fontId="69" fillId="40" borderId="11" xfId="0" applyNumberFormat="1" applyFont="1" applyFill="1" applyBorder="1" applyAlignment="1">
      <alignment horizontal="center" vertical="center"/>
    </xf>
    <xf numFmtId="0" fontId="69" fillId="41" borderId="13" xfId="0" applyNumberFormat="1" applyFont="1" applyFill="1" applyBorder="1" applyAlignment="1">
      <alignment horizontal="center" vertical="center"/>
    </xf>
    <xf numFmtId="0" fontId="69" fillId="26" borderId="13" xfId="0" applyFont="1" applyFill="1" applyBorder="1" applyAlignment="1">
      <alignment horizontal="center" vertical="center"/>
    </xf>
    <xf numFmtId="0" fontId="69" fillId="13" borderId="11" xfId="0" applyNumberFormat="1" applyFont="1" applyFill="1" applyBorder="1" applyAlignment="1">
      <alignment horizontal="center" vertical="center"/>
    </xf>
    <xf numFmtId="0" fontId="69" fillId="41" borderId="11" xfId="0" applyNumberFormat="1" applyFont="1" applyFill="1" applyBorder="1" applyAlignment="1">
      <alignment horizontal="center" vertical="center"/>
    </xf>
    <xf numFmtId="0" fontId="15" fillId="42" borderId="14" xfId="606" applyFont="1" applyFill="1" applyBorder="1" applyAlignment="1">
      <alignment horizontal="center" vertical="center" wrapText="1"/>
      <protection/>
    </xf>
    <xf numFmtId="0" fontId="6" fillId="42" borderId="15" xfId="606" applyNumberFormat="1" applyFont="1" applyFill="1" applyBorder="1" applyAlignment="1">
      <alignment horizontal="center" vertical="center" wrapText="1"/>
      <protection/>
    </xf>
    <xf numFmtId="0" fontId="6" fillId="13" borderId="16" xfId="606" applyNumberFormat="1" applyFont="1" applyFill="1" applyBorder="1" applyAlignment="1">
      <alignment horizontal="center" vertical="center" wrapText="1"/>
      <protection/>
    </xf>
    <xf numFmtId="0" fontId="6" fillId="40" borderId="15" xfId="606" applyNumberFormat="1" applyFont="1" applyFill="1" applyBorder="1" applyAlignment="1">
      <alignment horizontal="center" vertical="center" wrapText="1"/>
      <protection/>
    </xf>
    <xf numFmtId="0" fontId="6" fillId="41" borderId="17" xfId="606" applyNumberFormat="1" applyFont="1" applyFill="1" applyBorder="1" applyAlignment="1">
      <alignment horizontal="center" vertical="center" wrapText="1"/>
      <protection/>
    </xf>
    <xf numFmtId="49" fontId="27" fillId="42" borderId="14" xfId="606" applyNumberFormat="1" applyFont="1" applyFill="1" applyBorder="1" applyAlignment="1">
      <alignment horizontal="center" vertical="center" wrapText="1"/>
      <protection/>
    </xf>
    <xf numFmtId="0" fontId="69" fillId="42" borderId="18" xfId="0" applyFont="1" applyFill="1" applyBorder="1" applyAlignment="1">
      <alignment horizontal="center" vertical="center"/>
    </xf>
    <xf numFmtId="0" fontId="15" fillId="42" borderId="15" xfId="606" applyFont="1" applyFill="1" applyBorder="1" applyAlignment="1">
      <alignment horizontal="center" vertical="center" wrapText="1"/>
      <protection/>
    </xf>
    <xf numFmtId="0" fontId="6" fillId="42" borderId="19" xfId="606" applyNumberFormat="1" applyFont="1" applyFill="1" applyBorder="1" applyAlignment="1">
      <alignment horizontal="center" vertical="center" wrapText="1"/>
      <protection/>
    </xf>
    <xf numFmtId="0" fontId="6" fillId="13" borderId="19" xfId="606" applyNumberFormat="1" applyFont="1" applyFill="1" applyBorder="1" applyAlignment="1">
      <alignment horizontal="center" vertical="center" wrapText="1"/>
      <protection/>
    </xf>
    <xf numFmtId="0" fontId="6" fillId="40" borderId="19" xfId="606" applyNumberFormat="1" applyFont="1" applyFill="1" applyBorder="1" applyAlignment="1">
      <alignment horizontal="center" vertical="center" wrapText="1"/>
      <protection/>
    </xf>
    <xf numFmtId="0" fontId="6" fillId="41" borderId="19" xfId="606" applyNumberFormat="1" applyFont="1" applyFill="1" applyBorder="1" applyAlignment="1">
      <alignment horizontal="center" vertical="center" wrapText="1"/>
      <protection/>
    </xf>
    <xf numFmtId="0" fontId="15" fillId="42" borderId="20" xfId="606" applyFont="1" applyFill="1" applyBorder="1" applyAlignment="1">
      <alignment horizontal="center" vertical="center" wrapText="1"/>
      <protection/>
    </xf>
    <xf numFmtId="0" fontId="15" fillId="43" borderId="20" xfId="606" applyFont="1" applyFill="1" applyBorder="1" applyAlignment="1">
      <alignment horizontal="center" vertical="center" wrapText="1"/>
      <protection/>
    </xf>
    <xf numFmtId="0" fontId="6" fillId="13" borderId="20" xfId="606" applyNumberFormat="1" applyFont="1" applyFill="1" applyBorder="1" applyAlignment="1">
      <alignment horizontal="center" vertical="center" wrapText="1"/>
      <protection/>
    </xf>
    <xf numFmtId="0" fontId="6" fillId="40" borderId="20" xfId="606" applyNumberFormat="1" applyFont="1" applyFill="1" applyBorder="1" applyAlignment="1">
      <alignment horizontal="center" vertical="center" wrapText="1"/>
      <protection/>
    </xf>
    <xf numFmtId="0" fontId="6" fillId="41" borderId="20" xfId="606" applyNumberFormat="1" applyFont="1" applyFill="1" applyBorder="1" applyAlignment="1">
      <alignment horizontal="center" vertical="center" wrapText="1"/>
      <protection/>
    </xf>
    <xf numFmtId="0" fontId="15" fillId="42" borderId="21" xfId="606" applyFont="1" applyFill="1" applyBorder="1" applyAlignment="1">
      <alignment horizontal="center" vertical="center" wrapText="1"/>
      <protection/>
    </xf>
    <xf numFmtId="0" fontId="15" fillId="42" borderId="22" xfId="606" applyFont="1" applyFill="1" applyBorder="1" applyAlignment="1">
      <alignment horizontal="center" vertical="center" wrapText="1"/>
      <protection/>
    </xf>
    <xf numFmtId="0" fontId="2" fillId="0" borderId="0" xfId="0" applyFont="1" applyAlignment="1" applyProtection="1">
      <alignment vertical="center"/>
      <protection/>
    </xf>
    <xf numFmtId="0" fontId="13" fillId="44" borderId="0" xfId="0" applyFont="1" applyFill="1" applyBorder="1" applyAlignment="1" applyProtection="1">
      <alignment horizontal="center" wrapText="1"/>
      <protection/>
    </xf>
    <xf numFmtId="0" fontId="13" fillId="44" borderId="23" xfId="0" applyFont="1" applyFill="1" applyBorder="1" applyAlignment="1" applyProtection="1">
      <alignment vertical="center"/>
      <protection/>
    </xf>
    <xf numFmtId="0" fontId="13" fillId="44" borderId="24" xfId="0" applyFont="1" applyFill="1" applyBorder="1" applyAlignment="1" applyProtection="1">
      <alignment vertical="center"/>
      <protection/>
    </xf>
    <xf numFmtId="0" fontId="13" fillId="44" borderId="25" xfId="0" applyFont="1" applyFill="1" applyBorder="1" applyAlignment="1" applyProtection="1">
      <alignment vertical="center"/>
      <protection/>
    </xf>
    <xf numFmtId="0" fontId="15" fillId="0" borderId="26"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3" fillId="44" borderId="0" xfId="0" applyFont="1" applyFill="1" applyBorder="1" applyAlignment="1" applyProtection="1">
      <alignment horizontal="center" vertical="center" wrapText="1"/>
      <protection/>
    </xf>
    <xf numFmtId="0" fontId="13" fillId="44" borderId="28" xfId="0" applyFont="1" applyFill="1" applyBorder="1" applyAlignment="1" applyProtection="1">
      <alignment vertical="center"/>
      <protection/>
    </xf>
    <xf numFmtId="0" fontId="13" fillId="44" borderId="29" xfId="0" applyFont="1" applyFill="1" applyBorder="1" applyAlignment="1" applyProtection="1">
      <alignment vertical="center"/>
      <protection/>
    </xf>
    <xf numFmtId="0" fontId="13" fillId="44" borderId="30" xfId="0" applyFont="1" applyFill="1" applyBorder="1" applyAlignment="1" applyProtection="1">
      <alignment vertical="center"/>
      <protection/>
    </xf>
    <xf numFmtId="0" fontId="15" fillId="0" borderId="0" xfId="0" applyFont="1" applyBorder="1" applyAlignment="1" applyProtection="1">
      <alignment horizontal="center" vertical="center"/>
      <protection/>
    </xf>
    <xf numFmtId="9" fontId="15" fillId="0" borderId="0" xfId="806" applyNumberFormat="1" applyFont="1" applyBorder="1" applyAlignment="1" applyProtection="1">
      <alignment horizontal="center" vertical="center"/>
      <protection/>
    </xf>
    <xf numFmtId="193" fontId="15" fillId="0" borderId="0" xfId="806" applyNumberFormat="1" applyFont="1" applyBorder="1" applyAlignment="1" applyProtection="1">
      <alignment horizontal="center" vertical="center"/>
      <protection/>
    </xf>
    <xf numFmtId="0" fontId="13" fillId="44" borderId="31" xfId="0" applyFont="1" applyFill="1" applyBorder="1" applyAlignment="1" applyProtection="1">
      <alignment vertical="center"/>
      <protection/>
    </xf>
    <xf numFmtId="0" fontId="13" fillId="44" borderId="32" xfId="0" applyFont="1" applyFill="1" applyBorder="1" applyAlignment="1" applyProtection="1">
      <alignment vertical="center"/>
      <protection/>
    </xf>
    <xf numFmtId="0" fontId="13" fillId="44" borderId="33" xfId="0" applyFont="1" applyFill="1" applyBorder="1" applyAlignment="1" applyProtection="1">
      <alignment vertical="center"/>
      <protection/>
    </xf>
    <xf numFmtId="0" fontId="0" fillId="0" borderId="0" xfId="0" applyFont="1" applyAlignment="1" applyProtection="1">
      <alignment horizontal="center" vertical="center"/>
      <protection/>
    </xf>
    <xf numFmtId="0" fontId="6" fillId="44" borderId="26" xfId="0" applyFont="1" applyFill="1" applyBorder="1" applyAlignment="1" applyProtection="1">
      <alignment horizontal="center" vertical="center"/>
      <protection/>
    </xf>
    <xf numFmtId="0" fontId="6" fillId="44" borderId="27" xfId="0" applyFont="1" applyFill="1" applyBorder="1" applyAlignment="1" applyProtection="1">
      <alignment horizontal="center" vertical="center"/>
      <protection/>
    </xf>
    <xf numFmtId="0" fontId="6" fillId="44" borderId="27" xfId="0" applyFont="1" applyFill="1" applyBorder="1" applyAlignment="1" applyProtection="1">
      <alignment horizontal="center" vertical="center" wrapText="1"/>
      <protection/>
    </xf>
    <xf numFmtId="0" fontId="15" fillId="44" borderId="27" xfId="0" applyFont="1" applyFill="1" applyBorder="1" applyAlignment="1" applyProtection="1">
      <alignment horizontal="center" vertical="center" wrapText="1"/>
      <protection/>
    </xf>
    <xf numFmtId="0" fontId="6" fillId="44" borderId="34" xfId="0" applyFont="1" applyFill="1" applyBorder="1" applyAlignment="1" applyProtection="1">
      <alignment horizontal="center" vertical="center" wrapText="1"/>
      <protection/>
    </xf>
    <xf numFmtId="0" fontId="6" fillId="44" borderId="35"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4" fillId="0" borderId="0" xfId="0" applyFont="1" applyFill="1" applyAlignment="1" applyProtection="1">
      <alignment vertical="center"/>
      <protection/>
    </xf>
    <xf numFmtId="0" fontId="6" fillId="11" borderId="36" xfId="0" applyFont="1" applyFill="1" applyBorder="1" applyAlignment="1" applyProtection="1">
      <alignment horizontal="center" vertical="center"/>
      <protection/>
    </xf>
    <xf numFmtId="0" fontId="6" fillId="11" borderId="24" xfId="0" applyFont="1" applyFill="1" applyBorder="1" applyAlignment="1" applyProtection="1">
      <alignment horizontal="center" vertical="center"/>
      <protection/>
    </xf>
    <xf numFmtId="0" fontId="6" fillId="11" borderId="24" xfId="624" applyFont="1" applyFill="1" applyBorder="1" applyAlignment="1" applyProtection="1">
      <alignment horizontal="center" vertical="center" wrapText="1"/>
      <protection/>
    </xf>
    <xf numFmtId="0" fontId="16" fillId="11" borderId="24" xfId="624" applyFont="1" applyFill="1" applyBorder="1" applyAlignment="1" applyProtection="1">
      <alignment horizontal="center" vertical="center" wrapText="1"/>
      <protection/>
    </xf>
    <xf numFmtId="0" fontId="15" fillId="11" borderId="24" xfId="624" applyFont="1" applyFill="1" applyBorder="1" applyAlignment="1" applyProtection="1">
      <alignment horizontal="center" vertical="center" wrapText="1"/>
      <protection/>
    </xf>
    <xf numFmtId="187" fontId="15" fillId="11" borderId="24" xfId="0" applyNumberFormat="1" applyFont="1" applyFill="1" applyBorder="1" applyAlignment="1" applyProtection="1">
      <alignment horizontal="center" vertical="center"/>
      <protection/>
    </xf>
    <xf numFmtId="177" fontId="70" fillId="42" borderId="25" xfId="606" applyNumberFormat="1" applyFont="1" applyFill="1" applyBorder="1" applyAlignment="1" applyProtection="1">
      <alignment horizontal="center" vertical="center" wrapText="1"/>
      <protection/>
    </xf>
    <xf numFmtId="0" fontId="25" fillId="11" borderId="23" xfId="624" applyFont="1" applyFill="1" applyBorder="1" applyAlignment="1" applyProtection="1">
      <alignment horizontal="center" vertical="center" wrapText="1"/>
      <protection/>
    </xf>
    <xf numFmtId="0" fontId="6" fillId="11" borderId="25" xfId="0" applyFont="1" applyFill="1" applyBorder="1" applyAlignment="1" applyProtection="1">
      <alignment horizontal="center" vertical="center"/>
      <protection/>
    </xf>
    <xf numFmtId="0" fontId="6" fillId="11" borderId="37" xfId="0" applyFont="1" applyFill="1" applyBorder="1" applyAlignment="1" applyProtection="1">
      <alignment horizontal="center" vertical="center"/>
      <protection/>
    </xf>
    <xf numFmtId="0" fontId="6" fillId="11" borderId="38" xfId="0" applyFont="1" applyFill="1" applyBorder="1" applyAlignment="1" applyProtection="1">
      <alignment horizontal="center" vertical="center"/>
      <protection/>
    </xf>
    <xf numFmtId="0" fontId="6" fillId="11" borderId="38" xfId="624" applyFont="1" applyFill="1" applyBorder="1" applyAlignment="1" applyProtection="1">
      <alignment horizontal="center" vertical="center" wrapText="1"/>
      <protection/>
    </xf>
    <xf numFmtId="0" fontId="16" fillId="11" borderId="38" xfId="624" applyFont="1" applyFill="1" applyBorder="1" applyAlignment="1" applyProtection="1">
      <alignment horizontal="center" vertical="center" wrapText="1"/>
      <protection/>
    </xf>
    <xf numFmtId="0" fontId="15" fillId="11" borderId="38" xfId="624" applyFont="1" applyFill="1" applyBorder="1" applyAlignment="1" applyProtection="1">
      <alignment horizontal="center" vertical="center" wrapText="1"/>
      <protection/>
    </xf>
    <xf numFmtId="187" fontId="15" fillId="11" borderId="38" xfId="0" applyNumberFormat="1" applyFont="1" applyFill="1" applyBorder="1" applyAlignment="1" applyProtection="1">
      <alignment horizontal="center" vertical="center"/>
      <protection/>
    </xf>
    <xf numFmtId="177" fontId="70" fillId="42" borderId="39" xfId="606" applyNumberFormat="1" applyFont="1" applyFill="1" applyBorder="1" applyAlignment="1" applyProtection="1">
      <alignment horizontal="center" vertical="center" wrapText="1"/>
      <protection/>
    </xf>
    <xf numFmtId="0" fontId="25" fillId="11" borderId="40" xfId="624" applyFont="1" applyFill="1" applyBorder="1" applyAlignment="1" applyProtection="1">
      <alignment horizontal="center" vertical="center" wrapText="1"/>
      <protection/>
    </xf>
    <xf numFmtId="0" fontId="6" fillId="11" borderId="39" xfId="0" applyFont="1" applyFill="1" applyBorder="1" applyAlignment="1" applyProtection="1">
      <alignment horizontal="center" vertical="center"/>
      <protection/>
    </xf>
    <xf numFmtId="186" fontId="16" fillId="42" borderId="39" xfId="0" applyNumberFormat="1" applyFont="1" applyFill="1" applyBorder="1" applyAlignment="1" applyProtection="1">
      <alignment horizontal="center" vertical="center" wrapText="1"/>
      <protection/>
    </xf>
    <xf numFmtId="0" fontId="6" fillId="11" borderId="40" xfId="0" applyFont="1" applyFill="1" applyBorder="1" applyAlignment="1" applyProtection="1">
      <alignment horizontal="center" vertical="center" wrapText="1"/>
      <protection/>
    </xf>
    <xf numFmtId="0" fontId="14" fillId="11" borderId="40" xfId="0" applyFont="1" applyFill="1" applyBorder="1" applyAlignment="1" applyProtection="1">
      <alignment horizontal="center" vertical="center" wrapText="1"/>
      <protection/>
    </xf>
    <xf numFmtId="0" fontId="4" fillId="0" borderId="0" xfId="0" applyFont="1" applyAlignment="1" applyProtection="1">
      <alignment vertical="center"/>
      <protection/>
    </xf>
    <xf numFmtId="186" fontId="71" fillId="42" borderId="39" xfId="0" applyNumberFormat="1" applyFont="1" applyFill="1" applyBorder="1" applyAlignment="1" applyProtection="1">
      <alignment horizontal="center" vertical="center" wrapText="1"/>
      <protection/>
    </xf>
    <xf numFmtId="183" fontId="72" fillId="42" borderId="39" xfId="0" applyNumberFormat="1" applyFont="1" applyFill="1" applyBorder="1" applyAlignment="1" applyProtection="1">
      <alignment horizontal="center" vertical="center" wrapText="1"/>
      <protection/>
    </xf>
    <xf numFmtId="183" fontId="17" fillId="42" borderId="39" xfId="0" applyNumberFormat="1" applyFont="1" applyFill="1" applyBorder="1" applyAlignment="1" applyProtection="1">
      <alignment horizontal="center" vertical="center" wrapText="1"/>
      <protection/>
    </xf>
    <xf numFmtId="177" fontId="16" fillId="42" borderId="39" xfId="606" applyNumberFormat="1" applyFont="1" applyFill="1" applyBorder="1" applyAlignment="1" applyProtection="1">
      <alignment horizontal="center" vertical="center"/>
      <protection/>
    </xf>
    <xf numFmtId="177" fontId="16" fillId="42" borderId="39" xfId="606" applyNumberFormat="1" applyFont="1" applyFill="1" applyBorder="1" applyAlignment="1" applyProtection="1">
      <alignment horizontal="center" vertical="center" wrapText="1"/>
      <protection/>
    </xf>
    <xf numFmtId="49" fontId="16" fillId="42" borderId="39" xfId="0" applyNumberFormat="1" applyFont="1" applyFill="1" applyBorder="1" applyAlignment="1" applyProtection="1">
      <alignment horizontal="center" vertical="center" wrapText="1"/>
      <protection/>
    </xf>
    <xf numFmtId="49" fontId="71" fillId="42" borderId="39" xfId="0" applyNumberFormat="1" applyFont="1" applyFill="1" applyBorder="1" applyAlignment="1" applyProtection="1">
      <alignment horizontal="center" vertical="center" wrapText="1"/>
      <protection/>
    </xf>
    <xf numFmtId="0" fontId="16" fillId="42" borderId="39" xfId="0" applyFont="1" applyFill="1" applyBorder="1" applyAlignment="1" applyProtection="1">
      <alignment horizontal="center" vertical="center" wrapText="1"/>
      <protection/>
    </xf>
    <xf numFmtId="0" fontId="6" fillId="11" borderId="38" xfId="625" applyFont="1" applyFill="1" applyBorder="1" applyAlignment="1" applyProtection="1">
      <alignment horizontal="center" vertical="center" wrapText="1"/>
      <protection/>
    </xf>
    <xf numFmtId="0" fontId="16" fillId="11" borderId="38" xfId="625" applyFont="1" applyFill="1" applyBorder="1" applyAlignment="1" applyProtection="1">
      <alignment horizontal="center" vertical="center" wrapText="1"/>
      <protection/>
    </xf>
    <xf numFmtId="0" fontId="3" fillId="0" borderId="0" xfId="0" applyFont="1" applyFill="1" applyAlignment="1" applyProtection="1">
      <alignment vertical="center"/>
      <protection/>
    </xf>
    <xf numFmtId="0" fontId="6" fillId="11" borderId="41" xfId="0" applyFont="1" applyFill="1" applyBorder="1" applyAlignment="1" applyProtection="1">
      <alignment horizontal="center" vertical="center"/>
      <protection/>
    </xf>
    <xf numFmtId="0" fontId="6" fillId="11" borderId="42" xfId="0" applyFont="1" applyFill="1" applyBorder="1" applyAlignment="1" applyProtection="1">
      <alignment horizontal="center" vertical="center"/>
      <protection/>
    </xf>
    <xf numFmtId="0" fontId="6" fillId="11" borderId="42" xfId="624" applyFont="1" applyFill="1" applyBorder="1" applyAlignment="1" applyProtection="1">
      <alignment horizontal="center" vertical="center" wrapText="1"/>
      <protection/>
    </xf>
    <xf numFmtId="0" fontId="16" fillId="11" borderId="42" xfId="624" applyFont="1" applyFill="1" applyBorder="1" applyAlignment="1" applyProtection="1">
      <alignment horizontal="center" vertical="center" wrapText="1"/>
      <protection/>
    </xf>
    <xf numFmtId="0" fontId="15" fillId="11" borderId="42" xfId="624" applyFont="1" applyFill="1" applyBorder="1" applyAlignment="1" applyProtection="1">
      <alignment horizontal="center" vertical="center" wrapText="1"/>
      <protection/>
    </xf>
    <xf numFmtId="187" fontId="15" fillId="11" borderId="42" xfId="0" applyNumberFormat="1" applyFont="1" applyFill="1" applyBorder="1" applyAlignment="1" applyProtection="1">
      <alignment horizontal="center" vertical="center"/>
      <protection/>
    </xf>
    <xf numFmtId="177" fontId="16" fillId="42" borderId="43" xfId="606" applyNumberFormat="1" applyFont="1" applyFill="1" applyBorder="1" applyAlignment="1" applyProtection="1">
      <alignment horizontal="center" vertical="center"/>
      <protection/>
    </xf>
    <xf numFmtId="0" fontId="25" fillId="11" borderId="44" xfId="624" applyFont="1" applyFill="1" applyBorder="1" applyAlignment="1" applyProtection="1">
      <alignment horizontal="center" vertical="center" wrapText="1"/>
      <protection/>
    </xf>
    <xf numFmtId="0" fontId="6" fillId="11" borderId="43" xfId="0" applyFont="1" applyFill="1" applyBorder="1" applyAlignment="1" applyProtection="1">
      <alignment horizontal="center" vertical="center"/>
      <protection/>
    </xf>
    <xf numFmtId="0" fontId="6" fillId="7" borderId="36" xfId="0" applyFont="1" applyFill="1" applyBorder="1" applyAlignment="1" applyProtection="1">
      <alignment horizontal="center" vertical="center"/>
      <protection/>
    </xf>
    <xf numFmtId="0" fontId="6" fillId="7" borderId="24" xfId="0" applyFont="1" applyFill="1" applyBorder="1" applyAlignment="1" applyProtection="1">
      <alignment horizontal="center" vertical="center"/>
      <protection/>
    </xf>
    <xf numFmtId="0" fontId="6" fillId="7" borderId="24" xfId="624" applyFont="1" applyFill="1" applyBorder="1" applyAlignment="1" applyProtection="1">
      <alignment horizontal="center" vertical="center" wrapText="1"/>
      <protection/>
    </xf>
    <xf numFmtId="187" fontId="6" fillId="7" borderId="24" xfId="0" applyNumberFormat="1" applyFont="1" applyFill="1" applyBorder="1" applyAlignment="1" applyProtection="1">
      <alignment horizontal="center" vertical="center"/>
      <protection/>
    </xf>
    <xf numFmtId="57" fontId="73" fillId="11" borderId="25" xfId="0" applyNumberFormat="1" applyFont="1" applyFill="1" applyBorder="1" applyAlignment="1" applyProtection="1">
      <alignment horizontal="center" vertical="center" wrapText="1"/>
      <protection/>
    </xf>
    <xf numFmtId="0" fontId="14" fillId="7" borderId="23" xfId="0" applyFont="1" applyFill="1" applyBorder="1" applyAlignment="1" applyProtection="1">
      <alignment horizontal="center" vertical="center" wrapText="1"/>
      <protection/>
    </xf>
    <xf numFmtId="0" fontId="6" fillId="7" borderId="25" xfId="0" applyFont="1" applyFill="1" applyBorder="1" applyAlignment="1" applyProtection="1">
      <alignment horizontal="center" vertical="center"/>
      <protection/>
    </xf>
    <xf numFmtId="0" fontId="6" fillId="7" borderId="37" xfId="0" applyFont="1" applyFill="1" applyBorder="1" applyAlignment="1" applyProtection="1">
      <alignment horizontal="center" vertical="center"/>
      <protection/>
    </xf>
    <xf numFmtId="0" fontId="6" fillId="7" borderId="38" xfId="0" applyFont="1" applyFill="1" applyBorder="1" applyAlignment="1" applyProtection="1">
      <alignment horizontal="center" vertical="center"/>
      <protection/>
    </xf>
    <xf numFmtId="0" fontId="6" fillId="7" borderId="38" xfId="624" applyFont="1" applyFill="1" applyBorder="1" applyAlignment="1" applyProtection="1">
      <alignment horizontal="center" vertical="center" wrapText="1"/>
      <protection/>
    </xf>
    <xf numFmtId="187" fontId="6" fillId="7" borderId="38" xfId="0" applyNumberFormat="1" applyFont="1" applyFill="1" applyBorder="1" applyAlignment="1" applyProtection="1">
      <alignment horizontal="center" vertical="center"/>
      <protection/>
    </xf>
    <xf numFmtId="57" fontId="73" fillId="11" borderId="39" xfId="0" applyNumberFormat="1" applyFont="1" applyFill="1" applyBorder="1" applyAlignment="1" applyProtection="1">
      <alignment horizontal="center" vertical="center" wrapText="1"/>
      <protection/>
    </xf>
    <xf numFmtId="0" fontId="26" fillId="7" borderId="40" xfId="0" applyFont="1" applyFill="1" applyBorder="1" applyAlignment="1" applyProtection="1">
      <alignment horizontal="center" vertical="center" wrapText="1"/>
      <protection/>
    </xf>
    <xf numFmtId="0" fontId="6" fillId="7" borderId="39" xfId="0" applyFont="1" applyFill="1" applyBorder="1" applyAlignment="1" applyProtection="1">
      <alignment horizontal="center" vertical="center"/>
      <protection/>
    </xf>
    <xf numFmtId="0" fontId="25" fillId="7" borderId="40" xfId="0" applyFont="1" applyFill="1" applyBorder="1" applyAlignment="1" applyProtection="1">
      <alignment horizontal="center" vertical="center" wrapText="1"/>
      <protection/>
    </xf>
    <xf numFmtId="57" fontId="73" fillId="45" borderId="39" xfId="0" applyNumberFormat="1" applyFont="1" applyFill="1" applyBorder="1" applyAlignment="1" applyProtection="1">
      <alignment horizontal="center" vertical="center" wrapText="1"/>
      <protection/>
    </xf>
    <xf numFmtId="57" fontId="73" fillId="9" borderId="39" xfId="0" applyNumberFormat="1" applyFont="1" applyFill="1" applyBorder="1" applyAlignment="1" applyProtection="1">
      <alignment horizontal="center" vertical="center" wrapText="1"/>
      <protection/>
    </xf>
    <xf numFmtId="191" fontId="6" fillId="9" borderId="39" xfId="0" applyNumberFormat="1" applyFont="1" applyFill="1" applyBorder="1" applyAlignment="1" applyProtection="1">
      <alignment horizontal="center" vertical="center"/>
      <protection/>
    </xf>
    <xf numFmtId="191" fontId="6" fillId="45" borderId="39" xfId="0" applyNumberFormat="1" applyFont="1" applyFill="1" applyBorder="1" applyAlignment="1" applyProtection="1">
      <alignment horizontal="center" vertical="center"/>
      <protection/>
    </xf>
    <xf numFmtId="0" fontId="6" fillId="45" borderId="39" xfId="0" applyFont="1" applyFill="1" applyBorder="1" applyAlignment="1" applyProtection="1">
      <alignment horizontal="center" vertical="center"/>
      <protection/>
    </xf>
    <xf numFmtId="0" fontId="6" fillId="18" borderId="39" xfId="0" applyFont="1" applyFill="1" applyBorder="1" applyAlignment="1" applyProtection="1">
      <alignment horizontal="center" vertical="center"/>
      <protection/>
    </xf>
    <xf numFmtId="0" fontId="6" fillId="46" borderId="39" xfId="0" applyFont="1" applyFill="1" applyBorder="1" applyAlignment="1" applyProtection="1">
      <alignment horizontal="center" vertical="center"/>
      <protection/>
    </xf>
    <xf numFmtId="0" fontId="6" fillId="43" borderId="39" xfId="0" applyFont="1" applyFill="1" applyBorder="1" applyAlignment="1" applyProtection="1">
      <alignment horizontal="center" vertical="center"/>
      <protection/>
    </xf>
    <xf numFmtId="0" fontId="6" fillId="5" borderId="39" xfId="0" applyFont="1" applyFill="1" applyBorder="1" applyAlignment="1" applyProtection="1">
      <alignment horizontal="center" vertical="center"/>
      <protection/>
    </xf>
    <xf numFmtId="0" fontId="6" fillId="5" borderId="39" xfId="0" applyFont="1" applyFill="1" applyBorder="1" applyAlignment="1" applyProtection="1">
      <alignment horizontal="center" vertical="center" wrapText="1"/>
      <protection/>
    </xf>
    <xf numFmtId="0" fontId="6" fillId="7" borderId="41" xfId="0" applyFont="1" applyFill="1" applyBorder="1" applyAlignment="1" applyProtection="1">
      <alignment horizontal="center" vertical="center"/>
      <protection/>
    </xf>
    <xf numFmtId="0" fontId="6" fillId="7" borderId="42" xfId="0" applyFont="1" applyFill="1" applyBorder="1" applyAlignment="1" applyProtection="1">
      <alignment horizontal="center" vertical="center"/>
      <protection/>
    </xf>
    <xf numFmtId="0" fontId="6" fillId="7" borderId="42" xfId="624" applyFont="1" applyFill="1" applyBorder="1" applyAlignment="1" applyProtection="1">
      <alignment horizontal="center" vertical="center" wrapText="1"/>
      <protection/>
    </xf>
    <xf numFmtId="187" fontId="6" fillId="7" borderId="42" xfId="0" applyNumberFormat="1" applyFont="1" applyFill="1" applyBorder="1" applyAlignment="1" applyProtection="1">
      <alignment horizontal="center" vertical="center"/>
      <protection/>
    </xf>
    <xf numFmtId="0" fontId="6" fillId="5" borderId="43" xfId="0" applyFont="1" applyFill="1" applyBorder="1" applyAlignment="1" applyProtection="1">
      <alignment horizontal="center" vertical="center" wrapText="1"/>
      <protection/>
    </xf>
    <xf numFmtId="0" fontId="25" fillId="7" borderId="44" xfId="0" applyFont="1" applyFill="1" applyBorder="1" applyAlignment="1" applyProtection="1">
      <alignment horizontal="center" vertical="center" wrapText="1"/>
      <protection/>
    </xf>
    <xf numFmtId="0" fontId="6" fillId="7" borderId="43" xfId="0" applyFont="1" applyFill="1" applyBorder="1" applyAlignment="1" applyProtection="1">
      <alignment horizontal="center" vertical="center"/>
      <protection/>
    </xf>
    <xf numFmtId="0" fontId="6" fillId="9" borderId="36" xfId="0" applyFont="1" applyFill="1" applyBorder="1" applyAlignment="1" applyProtection="1">
      <alignment horizontal="center" vertical="center"/>
      <protection/>
    </xf>
    <xf numFmtId="0" fontId="6" fillId="9" borderId="24" xfId="0" applyFont="1" applyFill="1" applyBorder="1" applyAlignment="1" applyProtection="1">
      <alignment horizontal="center" vertical="center"/>
      <protection/>
    </xf>
    <xf numFmtId="0" fontId="6" fillId="9" borderId="24" xfId="624" applyFont="1" applyFill="1" applyBorder="1" applyAlignment="1" applyProtection="1">
      <alignment horizontal="center" vertical="center" wrapText="1"/>
      <protection/>
    </xf>
    <xf numFmtId="187" fontId="6" fillId="9" borderId="24" xfId="0" applyNumberFormat="1" applyFont="1" applyFill="1" applyBorder="1" applyAlignment="1" applyProtection="1">
      <alignment horizontal="center" vertical="center"/>
      <protection/>
    </xf>
    <xf numFmtId="0" fontId="6" fillId="17" borderId="25" xfId="0" applyFont="1" applyFill="1" applyBorder="1" applyAlignment="1" applyProtection="1">
      <alignment horizontal="center" vertical="center"/>
      <protection/>
    </xf>
    <xf numFmtId="0" fontId="26" fillId="9" borderId="23" xfId="0" applyFont="1" applyFill="1" applyBorder="1" applyAlignment="1" applyProtection="1">
      <alignment horizontal="center" vertical="center" wrapText="1"/>
      <protection/>
    </xf>
    <xf numFmtId="0" fontId="6" fillId="9" borderId="25" xfId="0" applyFont="1" applyFill="1" applyBorder="1" applyAlignment="1" applyProtection="1">
      <alignment horizontal="center" vertical="center"/>
      <protection/>
    </xf>
    <xf numFmtId="0" fontId="6" fillId="9" borderId="37" xfId="0" applyFont="1" applyFill="1" applyBorder="1" applyAlignment="1" applyProtection="1">
      <alignment horizontal="center" vertical="center"/>
      <protection/>
    </xf>
    <xf numFmtId="0" fontId="6" fillId="9" borderId="38" xfId="0" applyFont="1" applyFill="1" applyBorder="1" applyAlignment="1" applyProtection="1">
      <alignment horizontal="center" vertical="center"/>
      <protection/>
    </xf>
    <xf numFmtId="0" fontId="6" fillId="9" borderId="38" xfId="624" applyFont="1" applyFill="1" applyBorder="1" applyAlignment="1" applyProtection="1">
      <alignment horizontal="center" vertical="center" wrapText="1"/>
      <protection/>
    </xf>
    <xf numFmtId="187" fontId="6" fillId="9" borderId="38" xfId="0" applyNumberFormat="1" applyFont="1" applyFill="1" applyBorder="1" applyAlignment="1" applyProtection="1">
      <alignment horizontal="center" vertical="center"/>
      <protection/>
    </xf>
    <xf numFmtId="0" fontId="6" fillId="17" borderId="39" xfId="0" applyFont="1" applyFill="1" applyBorder="1" applyAlignment="1" applyProtection="1">
      <alignment horizontal="center" vertical="center"/>
      <protection/>
    </xf>
    <xf numFmtId="0" fontId="26" fillId="9" borderId="40" xfId="0" applyFont="1" applyFill="1" applyBorder="1" applyAlignment="1" applyProtection="1">
      <alignment horizontal="center" vertical="center" wrapText="1"/>
      <protection/>
    </xf>
    <xf numFmtId="0" fontId="6" fillId="9" borderId="39" xfId="0" applyFont="1" applyFill="1" applyBorder="1" applyAlignment="1" applyProtection="1">
      <alignment horizontal="center" vertical="center"/>
      <protection/>
    </xf>
    <xf numFmtId="0" fontId="25" fillId="9" borderId="40" xfId="624" applyFont="1" applyFill="1" applyBorder="1" applyAlignment="1" applyProtection="1">
      <alignment horizontal="center" vertical="center" wrapText="1"/>
      <protection/>
    </xf>
    <xf numFmtId="0" fontId="25" fillId="9" borderId="40" xfId="0" applyFont="1" applyFill="1" applyBorder="1" applyAlignment="1" applyProtection="1">
      <alignment horizontal="center" vertical="center" wrapText="1"/>
      <protection/>
    </xf>
    <xf numFmtId="0" fontId="15" fillId="9" borderId="39" xfId="0" applyFont="1" applyFill="1" applyBorder="1" applyAlignment="1" applyProtection="1">
      <alignment horizontal="center" vertical="center"/>
      <protection/>
    </xf>
    <xf numFmtId="0" fontId="16" fillId="9" borderId="39" xfId="0" applyFont="1" applyFill="1" applyBorder="1" applyAlignment="1" applyProtection="1">
      <alignment horizontal="center" vertical="center"/>
      <protection/>
    </xf>
    <xf numFmtId="0" fontId="6" fillId="9" borderId="39" xfId="0" applyFont="1" applyFill="1" applyBorder="1" applyAlignment="1" applyProtection="1">
      <alignment horizontal="center" vertical="center" wrapText="1"/>
      <protection/>
    </xf>
    <xf numFmtId="0" fontId="14" fillId="9" borderId="40" xfId="0" applyFont="1" applyFill="1" applyBorder="1" applyAlignment="1" applyProtection="1">
      <alignment horizontal="center" vertical="center" wrapText="1"/>
      <protection/>
    </xf>
    <xf numFmtId="0" fontId="6" fillId="9" borderId="40" xfId="0" applyFont="1" applyFill="1" applyBorder="1" applyAlignment="1" applyProtection="1">
      <alignment horizontal="center" vertical="center" wrapText="1"/>
      <protection/>
    </xf>
    <xf numFmtId="0" fontId="6" fillId="17" borderId="39" xfId="0" applyFont="1" applyFill="1" applyBorder="1" applyAlignment="1" applyProtection="1">
      <alignment horizontal="center" vertical="center" wrapText="1"/>
      <protection/>
    </xf>
    <xf numFmtId="0" fontId="6" fillId="11" borderId="39" xfId="0" applyFont="1" applyFill="1" applyBorder="1" applyAlignment="1" applyProtection="1">
      <alignment horizontal="center" vertical="center" wrapText="1"/>
      <protection/>
    </xf>
    <xf numFmtId="0" fontId="6" fillId="45" borderId="39" xfId="0" applyFont="1" applyFill="1" applyBorder="1" applyAlignment="1" applyProtection="1">
      <alignment horizontal="center" vertical="center" wrapText="1"/>
      <protection/>
    </xf>
    <xf numFmtId="0" fontId="6" fillId="9" borderId="41" xfId="0" applyFont="1" applyFill="1" applyBorder="1" applyAlignment="1" applyProtection="1">
      <alignment horizontal="center" vertical="center"/>
      <protection/>
    </xf>
    <xf numFmtId="0" fontId="6" fillId="9" borderId="42" xfId="0" applyFont="1" applyFill="1" applyBorder="1" applyAlignment="1" applyProtection="1">
      <alignment horizontal="center" vertical="center"/>
      <protection/>
    </xf>
    <xf numFmtId="0" fontId="6" fillId="9" borderId="42" xfId="624" applyFont="1" applyFill="1" applyBorder="1" applyAlignment="1" applyProtection="1">
      <alignment horizontal="center" vertical="center" wrapText="1"/>
      <protection/>
    </xf>
    <xf numFmtId="187" fontId="6" fillId="9" borderId="42" xfId="0" applyNumberFormat="1" applyFont="1" applyFill="1" applyBorder="1" applyAlignment="1" applyProtection="1">
      <alignment horizontal="center" vertical="center"/>
      <protection/>
    </xf>
    <xf numFmtId="0" fontId="6" fillId="9" borderId="43" xfId="0" applyFont="1" applyFill="1" applyBorder="1" applyAlignment="1" applyProtection="1">
      <alignment horizontal="center" vertical="center"/>
      <protection/>
    </xf>
    <xf numFmtId="0" fontId="14" fillId="9" borderId="44" xfId="0" applyFont="1" applyFill="1" applyBorder="1" applyAlignment="1" applyProtection="1">
      <alignment horizontal="center" vertical="center" wrapText="1"/>
      <protection/>
    </xf>
    <xf numFmtId="0" fontId="6" fillId="3" borderId="36" xfId="0" applyFont="1" applyFill="1" applyBorder="1" applyAlignment="1" applyProtection="1">
      <alignment horizontal="center" vertical="center"/>
      <protection/>
    </xf>
    <xf numFmtId="0" fontId="6" fillId="3" borderId="24" xfId="0" applyFont="1" applyFill="1" applyBorder="1" applyAlignment="1" applyProtection="1">
      <alignment horizontal="center" vertical="center"/>
      <protection/>
    </xf>
    <xf numFmtId="0" fontId="6" fillId="3" borderId="24" xfId="624" applyFont="1" applyFill="1" applyBorder="1" applyAlignment="1" applyProtection="1">
      <alignment horizontal="center" vertical="center" wrapText="1"/>
      <protection/>
    </xf>
    <xf numFmtId="187" fontId="6" fillId="3" borderId="24" xfId="0" applyNumberFormat="1" applyFont="1" applyFill="1" applyBorder="1" applyAlignment="1" applyProtection="1">
      <alignment horizontal="center" vertical="center"/>
      <protection/>
    </xf>
    <xf numFmtId="177" fontId="6" fillId="11" borderId="25" xfId="606" applyNumberFormat="1" applyFont="1" applyFill="1" applyBorder="1" applyAlignment="1" applyProtection="1">
      <alignment horizontal="center" vertical="center" wrapText="1"/>
      <protection/>
    </xf>
    <xf numFmtId="0" fontId="25" fillId="3" borderId="23" xfId="624" applyFont="1" applyFill="1" applyBorder="1" applyAlignment="1" applyProtection="1">
      <alignment horizontal="center" vertical="center" wrapText="1"/>
      <protection/>
    </xf>
    <xf numFmtId="0" fontId="6" fillId="3" borderId="25" xfId="0" applyFont="1" applyFill="1" applyBorder="1" applyAlignment="1" applyProtection="1">
      <alignment horizontal="center" vertical="center"/>
      <protection/>
    </xf>
    <xf numFmtId="0" fontId="6" fillId="3" borderId="37" xfId="0" applyFont="1" applyFill="1" applyBorder="1" applyAlignment="1" applyProtection="1">
      <alignment horizontal="center" vertical="center"/>
      <protection/>
    </xf>
    <xf numFmtId="0" fontId="6" fillId="3" borderId="38" xfId="0" applyFont="1" applyFill="1" applyBorder="1" applyAlignment="1" applyProtection="1">
      <alignment horizontal="center" vertical="center"/>
      <protection/>
    </xf>
    <xf numFmtId="0" fontId="6" fillId="3" borderId="38" xfId="624" applyFont="1" applyFill="1" applyBorder="1" applyAlignment="1" applyProtection="1">
      <alignment horizontal="center" vertical="center" wrapText="1"/>
      <protection/>
    </xf>
    <xf numFmtId="187" fontId="6" fillId="3" borderId="38" xfId="0" applyNumberFormat="1" applyFont="1" applyFill="1" applyBorder="1" applyAlignment="1" applyProtection="1">
      <alignment horizontal="center" vertical="center"/>
      <protection/>
    </xf>
    <xf numFmtId="177" fontId="6" fillId="11" borderId="39" xfId="606" applyNumberFormat="1" applyFont="1" applyFill="1" applyBorder="1" applyAlignment="1" applyProtection="1">
      <alignment horizontal="center" vertical="center" wrapText="1"/>
      <protection/>
    </xf>
    <xf numFmtId="0" fontId="25" fillId="3" borderId="40" xfId="624" applyFont="1" applyFill="1" applyBorder="1" applyAlignment="1" applyProtection="1">
      <alignment horizontal="center" vertical="center" wrapText="1"/>
      <protection/>
    </xf>
    <xf numFmtId="0" fontId="6" fillId="3" borderId="39" xfId="0" applyFont="1" applyFill="1" applyBorder="1" applyAlignment="1" applyProtection="1">
      <alignment horizontal="center" vertical="center"/>
      <protection/>
    </xf>
    <xf numFmtId="186" fontId="5" fillId="11" borderId="39" xfId="0" applyNumberFormat="1" applyFont="1" applyFill="1" applyBorder="1" applyAlignment="1" applyProtection="1">
      <alignment horizontal="center" vertical="center" wrapText="1"/>
      <protection/>
    </xf>
    <xf numFmtId="177" fontId="6" fillId="47" borderId="39" xfId="0" applyNumberFormat="1" applyFont="1" applyFill="1" applyBorder="1" applyAlignment="1" applyProtection="1">
      <alignment horizontal="center" vertical="center"/>
      <protection/>
    </xf>
    <xf numFmtId="0" fontId="6" fillId="3" borderId="40" xfId="0" applyFont="1" applyFill="1" applyBorder="1" applyAlignment="1" applyProtection="1">
      <alignment horizontal="center" vertical="center" wrapText="1"/>
      <protection/>
    </xf>
    <xf numFmtId="177" fontId="5" fillId="11" borderId="39" xfId="0" applyNumberFormat="1" applyFont="1" applyFill="1" applyBorder="1" applyAlignment="1" applyProtection="1">
      <alignment horizontal="center" vertical="center"/>
      <protection/>
    </xf>
    <xf numFmtId="177" fontId="6" fillId="11" borderId="39" xfId="0" applyNumberFormat="1" applyFont="1" applyFill="1" applyBorder="1" applyAlignment="1" applyProtection="1">
      <alignment horizontal="center" vertical="center"/>
      <protection/>
    </xf>
    <xf numFmtId="177" fontId="6" fillId="5" borderId="39" xfId="606" applyNumberFormat="1" applyFont="1" applyFill="1" applyBorder="1" applyAlignment="1" applyProtection="1">
      <alignment horizontal="center" vertical="center" wrapText="1"/>
      <protection/>
    </xf>
    <xf numFmtId="177" fontId="6" fillId="48" borderId="39" xfId="0" applyNumberFormat="1" applyFont="1" applyFill="1" applyBorder="1" applyAlignment="1" applyProtection="1">
      <alignment horizontal="center" vertical="center"/>
      <protection/>
    </xf>
    <xf numFmtId="177" fontId="5" fillId="5" borderId="39" xfId="0" applyNumberFormat="1" applyFont="1" applyFill="1" applyBorder="1" applyAlignment="1" applyProtection="1">
      <alignment horizontal="center" vertical="center"/>
      <protection/>
    </xf>
    <xf numFmtId="177" fontId="6" fillId="5" borderId="39" xfId="0" applyNumberFormat="1" applyFont="1" applyFill="1" applyBorder="1" applyAlignment="1" applyProtection="1">
      <alignment horizontal="center" vertical="center"/>
      <protection/>
    </xf>
    <xf numFmtId="177" fontId="5" fillId="3" borderId="39" xfId="0" applyNumberFormat="1" applyFont="1" applyFill="1" applyBorder="1" applyAlignment="1" applyProtection="1">
      <alignment horizontal="center" vertical="center" wrapText="1"/>
      <protection/>
    </xf>
    <xf numFmtId="186" fontId="5" fillId="3" borderId="39" xfId="0" applyNumberFormat="1" applyFont="1" applyFill="1" applyBorder="1" applyAlignment="1" applyProtection="1">
      <alignment horizontal="center" vertical="center" wrapText="1"/>
      <protection/>
    </xf>
    <xf numFmtId="177" fontId="6" fillId="3" borderId="39" xfId="0" applyNumberFormat="1" applyFont="1" applyFill="1" applyBorder="1" applyAlignment="1" applyProtection="1">
      <alignment horizontal="center" vertical="center"/>
      <protection/>
    </xf>
    <xf numFmtId="0" fontId="74" fillId="3" borderId="39" xfId="0" applyFont="1" applyFill="1" applyBorder="1" applyAlignment="1" applyProtection="1">
      <alignment horizontal="center" vertical="center"/>
      <protection/>
    </xf>
    <xf numFmtId="0" fontId="74" fillId="9" borderId="39" xfId="0" applyFont="1" applyFill="1" applyBorder="1" applyAlignment="1" applyProtection="1">
      <alignment horizontal="center" vertical="center"/>
      <protection/>
    </xf>
    <xf numFmtId="0" fontId="74" fillId="7" borderId="39" xfId="0" applyFont="1" applyFill="1" applyBorder="1" applyAlignment="1" applyProtection="1">
      <alignment horizontal="center" vertical="center"/>
      <protection/>
    </xf>
    <xf numFmtId="0" fontId="74" fillId="42" borderId="39" xfId="0" applyFont="1" applyFill="1" applyBorder="1" applyAlignment="1" applyProtection="1">
      <alignment horizontal="center" vertical="center"/>
      <protection/>
    </xf>
    <xf numFmtId="0" fontId="74" fillId="11" borderId="39" xfId="0" applyFont="1" applyFill="1" applyBorder="1" applyAlignment="1" applyProtection="1">
      <alignment horizontal="center" vertical="center"/>
      <protection/>
    </xf>
    <xf numFmtId="0" fontId="74" fillId="5" borderId="39" xfId="0" applyFont="1" applyFill="1" applyBorder="1" applyAlignment="1" applyProtection="1">
      <alignment horizontal="center" vertical="center"/>
      <protection/>
    </xf>
    <xf numFmtId="0" fontId="14" fillId="3" borderId="40" xfId="0" applyFont="1" applyFill="1" applyBorder="1" applyAlignment="1" applyProtection="1">
      <alignment horizontal="center" vertical="center" wrapText="1"/>
      <protection/>
    </xf>
    <xf numFmtId="0" fontId="69" fillId="3" borderId="39" xfId="0" applyFont="1" applyFill="1" applyBorder="1" applyAlignment="1" applyProtection="1">
      <alignment horizontal="center" vertical="center"/>
      <protection/>
    </xf>
    <xf numFmtId="0" fontId="69" fillId="46" borderId="39" xfId="0" applyFont="1" applyFill="1" applyBorder="1" applyAlignment="1" applyProtection="1">
      <alignment horizontal="center" vertical="center"/>
      <protection/>
    </xf>
    <xf numFmtId="187" fontId="6" fillId="3" borderId="38" xfId="0" applyNumberFormat="1" applyFont="1" applyFill="1" applyBorder="1" applyAlignment="1" applyProtection="1">
      <alignment horizontal="center" vertical="center" wrapText="1"/>
      <protection/>
    </xf>
    <xf numFmtId="0" fontId="69" fillId="9" borderId="39" xfId="0" applyFont="1" applyFill="1" applyBorder="1" applyAlignment="1" applyProtection="1">
      <alignment horizontal="center" vertical="center"/>
      <protection/>
    </xf>
    <xf numFmtId="0" fontId="6" fillId="3" borderId="41" xfId="0" applyFont="1" applyFill="1" applyBorder="1" applyAlignment="1" applyProtection="1">
      <alignment horizontal="center" vertical="center"/>
      <protection/>
    </xf>
    <xf numFmtId="0" fontId="6" fillId="3" borderId="42" xfId="0" applyFont="1" applyFill="1" applyBorder="1" applyAlignment="1" applyProtection="1">
      <alignment horizontal="center" vertical="center"/>
      <protection/>
    </xf>
    <xf numFmtId="0" fontId="6" fillId="3" borderId="42" xfId="624" applyFont="1" applyFill="1" applyBorder="1" applyAlignment="1" applyProtection="1">
      <alignment horizontal="center" vertical="center" wrapText="1"/>
      <protection/>
    </xf>
    <xf numFmtId="187" fontId="6" fillId="3" borderId="42" xfId="0" applyNumberFormat="1" applyFont="1" applyFill="1" applyBorder="1" applyAlignment="1" applyProtection="1">
      <alignment horizontal="center" vertical="center"/>
      <protection/>
    </xf>
    <xf numFmtId="0" fontId="69" fillId="9" borderId="43" xfId="0" applyFont="1" applyFill="1" applyBorder="1" applyAlignment="1" applyProtection="1">
      <alignment horizontal="center" vertical="center"/>
      <protection/>
    </xf>
    <xf numFmtId="0" fontId="6" fillId="3" borderId="44" xfId="0" applyFont="1" applyFill="1" applyBorder="1" applyAlignment="1" applyProtection="1">
      <alignment horizontal="center" vertical="center" wrapText="1"/>
      <protection/>
    </xf>
    <xf numFmtId="0" fontId="6" fillId="3" borderId="43" xfId="0" applyFont="1" applyFill="1" applyBorder="1" applyAlignment="1" applyProtection="1">
      <alignment horizontal="center" vertical="center"/>
      <protection/>
    </xf>
    <xf numFmtId="0" fontId="6" fillId="42" borderId="0" xfId="0" applyFont="1" applyFill="1" applyBorder="1" applyAlignment="1" applyProtection="1">
      <alignment horizontal="center" vertical="center"/>
      <protection/>
    </xf>
    <xf numFmtId="0" fontId="3" fillId="44" borderId="0" xfId="0" applyFont="1" applyFill="1" applyAlignment="1" applyProtection="1">
      <alignment vertical="center"/>
      <protection/>
    </xf>
    <xf numFmtId="0" fontId="69" fillId="26" borderId="10" xfId="0" applyFont="1" applyFill="1" applyBorder="1" applyAlignment="1" applyProtection="1">
      <alignment horizontal="center" vertical="center"/>
      <protection/>
    </xf>
    <xf numFmtId="0" fontId="69" fillId="26" borderId="11" xfId="0" applyNumberFormat="1" applyFont="1" applyFill="1" applyBorder="1" applyAlignment="1" applyProtection="1">
      <alignment horizontal="center" vertical="center"/>
      <protection/>
    </xf>
    <xf numFmtId="0" fontId="69" fillId="13" borderId="12" xfId="0" applyNumberFormat="1" applyFont="1" applyFill="1" applyBorder="1" applyAlignment="1" applyProtection="1">
      <alignment horizontal="center" vertical="center"/>
      <protection/>
    </xf>
    <xf numFmtId="0" fontId="69" fillId="41" borderId="13" xfId="0" applyNumberFormat="1" applyFont="1" applyFill="1" applyBorder="1" applyAlignment="1" applyProtection="1">
      <alignment horizontal="center" vertical="center"/>
      <protection/>
    </xf>
    <xf numFmtId="0" fontId="3" fillId="44" borderId="38" xfId="0" applyFont="1" applyFill="1" applyBorder="1" applyAlignment="1" applyProtection="1">
      <alignment horizontal="center" vertical="center"/>
      <protection/>
    </xf>
    <xf numFmtId="193" fontId="7" fillId="44" borderId="38" xfId="806" applyNumberFormat="1" applyFont="1" applyFill="1" applyBorder="1" applyAlignment="1" applyProtection="1">
      <alignment horizontal="center" vertical="center" wrapText="1"/>
      <protection/>
    </xf>
    <xf numFmtId="0" fontId="6" fillId="44" borderId="38" xfId="0" applyFont="1" applyFill="1" applyBorder="1" applyAlignment="1" applyProtection="1">
      <alignment horizontal="center" vertical="center" wrapText="1"/>
      <protection/>
    </xf>
    <xf numFmtId="0" fontId="7" fillId="44" borderId="38" xfId="0" applyFont="1" applyFill="1" applyBorder="1" applyAlignment="1" applyProtection="1">
      <alignment horizontal="center" vertical="center"/>
      <protection/>
    </xf>
    <xf numFmtId="0" fontId="3" fillId="44" borderId="0" xfId="0" applyFont="1" applyFill="1" applyAlignment="1" applyProtection="1">
      <alignment vertical="center" wrapText="1"/>
      <protection/>
    </xf>
    <xf numFmtId="0" fontId="6" fillId="44" borderId="37" xfId="0" applyFont="1" applyFill="1" applyBorder="1" applyAlignment="1" applyProtection="1">
      <alignment horizontal="center" vertical="center" wrapText="1"/>
      <protection/>
    </xf>
    <xf numFmtId="0" fontId="3" fillId="44" borderId="39"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protection/>
    </xf>
    <xf numFmtId="0" fontId="3" fillId="44" borderId="0" xfId="0" applyFont="1" applyFill="1" applyAlignment="1" applyProtection="1">
      <alignment vertical="center"/>
      <protection/>
    </xf>
    <xf numFmtId="0" fontId="3" fillId="44" borderId="39" xfId="0" applyFont="1" applyFill="1" applyBorder="1" applyAlignment="1" applyProtection="1">
      <alignment horizontal="center" vertical="center"/>
      <protection/>
    </xf>
    <xf numFmtId="0" fontId="6" fillId="44" borderId="41" xfId="0" applyFont="1" applyFill="1" applyBorder="1" applyAlignment="1" applyProtection="1">
      <alignment horizontal="center" vertical="center" wrapText="1"/>
      <protection/>
    </xf>
    <xf numFmtId="0" fontId="3" fillId="44" borderId="43" xfId="0" applyFont="1" applyFill="1" applyBorder="1" applyAlignment="1" applyProtection="1">
      <alignment horizontal="center" vertical="center"/>
      <protection/>
    </xf>
    <xf numFmtId="0" fontId="6" fillId="44" borderId="0" xfId="0" applyFont="1" applyFill="1" applyAlignment="1" applyProtection="1">
      <alignment horizontal="center" vertical="center"/>
      <protection/>
    </xf>
    <xf numFmtId="0" fontId="3" fillId="44" borderId="0" xfId="0" applyFont="1" applyFill="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6" fillId="44" borderId="10" xfId="0" applyFont="1" applyFill="1" applyBorder="1" applyAlignment="1" applyProtection="1">
      <alignment horizontal="center" vertical="center" wrapText="1"/>
      <protection/>
    </xf>
    <xf numFmtId="0" fontId="6" fillId="44" borderId="13" xfId="0" applyFont="1" applyFill="1" applyBorder="1" applyAlignment="1" applyProtection="1">
      <alignment horizontal="center" vertical="center" wrapText="1"/>
      <protection/>
    </xf>
    <xf numFmtId="0" fontId="13" fillId="44" borderId="0" xfId="0" applyFont="1" applyFill="1" applyBorder="1" applyAlignment="1" applyProtection="1">
      <alignment horizontal="center" wrapText="1"/>
      <protection/>
    </xf>
    <xf numFmtId="0" fontId="16" fillId="44" borderId="21" xfId="0" applyFont="1" applyFill="1" applyBorder="1" applyAlignment="1" applyProtection="1">
      <alignment horizontal="right" wrapText="1"/>
      <protection/>
    </xf>
    <xf numFmtId="0" fontId="16" fillId="44" borderId="45" xfId="0" applyFont="1" applyFill="1" applyBorder="1" applyAlignment="1" applyProtection="1">
      <alignment horizontal="right" wrapText="1"/>
      <protection/>
    </xf>
    <xf numFmtId="0" fontId="16" fillId="44" borderId="45" xfId="0" applyFont="1" applyFill="1" applyBorder="1" applyAlignment="1" applyProtection="1">
      <alignment horizontal="left"/>
      <protection/>
    </xf>
    <xf numFmtId="0" fontId="16" fillId="44" borderId="45" xfId="0" applyFont="1" applyFill="1" applyBorder="1" applyAlignment="1" applyProtection="1">
      <alignment horizontal="right"/>
      <protection/>
    </xf>
    <xf numFmtId="0" fontId="16" fillId="44" borderId="46" xfId="0" applyFont="1" applyFill="1" applyBorder="1" applyAlignment="1" applyProtection="1">
      <alignment horizontal="right"/>
      <protection/>
    </xf>
    <xf numFmtId="0" fontId="70" fillId="42" borderId="21" xfId="0" applyFont="1" applyFill="1" applyBorder="1" applyAlignment="1">
      <alignment horizontal="center" vertical="center" wrapText="1"/>
    </xf>
    <xf numFmtId="0" fontId="70" fillId="42" borderId="45" xfId="0" applyFont="1" applyFill="1" applyBorder="1" applyAlignment="1">
      <alignment horizontal="center" vertical="center"/>
    </xf>
    <xf numFmtId="0" fontId="70" fillId="42" borderId="46" xfId="0" applyFont="1" applyFill="1" applyBorder="1" applyAlignment="1">
      <alignment horizontal="center" vertical="center"/>
    </xf>
    <xf numFmtId="0" fontId="6" fillId="42" borderId="20" xfId="606" applyNumberFormat="1" applyFont="1" applyFill="1" applyBorder="1" applyAlignment="1">
      <alignment horizontal="center" vertical="center" wrapText="1"/>
      <protection/>
    </xf>
    <xf numFmtId="0" fontId="6" fillId="13" borderId="47" xfId="606" applyNumberFormat="1" applyFont="1" applyFill="1" applyBorder="1" applyAlignment="1">
      <alignment horizontal="center" vertical="center" wrapText="1"/>
      <protection/>
    </xf>
    <xf numFmtId="0" fontId="6" fillId="41" borderId="48" xfId="606" applyNumberFormat="1" applyFont="1" applyFill="1" applyBorder="1" applyAlignment="1">
      <alignment horizontal="center" vertical="center" wrapText="1"/>
      <protection/>
    </xf>
    <xf numFmtId="0" fontId="15" fillId="42" borderId="49" xfId="606" applyFont="1" applyFill="1" applyBorder="1" applyAlignment="1" applyProtection="1">
      <alignment horizontal="center" vertical="center" wrapText="1"/>
      <protection locked="0"/>
    </xf>
    <xf numFmtId="0" fontId="6" fillId="42" borderId="20" xfId="606" applyNumberFormat="1" applyFont="1" applyFill="1" applyBorder="1" applyAlignment="1" applyProtection="1">
      <alignment horizontal="center" vertical="center" wrapText="1"/>
      <protection/>
    </xf>
    <xf numFmtId="0" fontId="6" fillId="13" borderId="47" xfId="606" applyNumberFormat="1" applyFont="1" applyFill="1" applyBorder="1" applyAlignment="1" applyProtection="1">
      <alignment horizontal="center" vertical="center" wrapText="1"/>
      <protection/>
    </xf>
    <xf numFmtId="0" fontId="6" fillId="13" borderId="48" xfId="606" applyNumberFormat="1" applyFont="1" applyFill="1" applyBorder="1" applyAlignment="1" applyProtection="1">
      <alignment horizontal="center" vertical="center" wrapText="1"/>
      <protection/>
    </xf>
    <xf numFmtId="0" fontId="69" fillId="40" borderId="50" xfId="0" applyNumberFormat="1" applyFont="1" applyFill="1" applyBorder="1" applyAlignment="1" applyProtection="1">
      <alignment horizontal="center" vertical="center"/>
      <protection/>
    </xf>
    <xf numFmtId="0" fontId="6" fillId="13" borderId="19" xfId="606" applyNumberFormat="1" applyFont="1" applyFill="1" applyBorder="1" applyAlignment="1" applyProtection="1">
      <alignment horizontal="center" vertical="center" wrapText="1"/>
      <protection/>
    </xf>
    <xf numFmtId="0" fontId="3" fillId="44" borderId="36" xfId="0" applyFont="1" applyFill="1" applyBorder="1" applyAlignment="1" applyProtection="1">
      <alignment horizontal="center" vertical="center"/>
      <protection/>
    </xf>
    <xf numFmtId="0" fontId="3" fillId="44" borderId="24" xfId="0" applyFont="1" applyFill="1" applyBorder="1" applyAlignment="1" applyProtection="1">
      <alignment horizontal="center" vertical="center"/>
      <protection/>
    </xf>
    <xf numFmtId="193" fontId="7" fillId="44" borderId="24" xfId="806" applyNumberFormat="1" applyFont="1" applyFill="1" applyBorder="1" applyAlignment="1" applyProtection="1">
      <alignment horizontal="center" vertical="center" wrapText="1"/>
      <protection/>
    </xf>
    <xf numFmtId="0" fontId="6" fillId="44" borderId="24" xfId="0" applyFont="1" applyFill="1" applyBorder="1" applyAlignment="1" applyProtection="1">
      <alignment horizontal="center" vertical="center" wrapText="1"/>
      <protection/>
    </xf>
    <xf numFmtId="0" fontId="7" fillId="44" borderId="24" xfId="0" applyFont="1" applyFill="1" applyBorder="1" applyAlignment="1" applyProtection="1">
      <alignment horizontal="center" vertical="center"/>
      <protection/>
    </xf>
    <xf numFmtId="0" fontId="6" fillId="44" borderId="25" xfId="0" applyFont="1" applyFill="1" applyBorder="1" applyAlignment="1" applyProtection="1">
      <alignment horizontal="center" vertical="center"/>
      <protection/>
    </xf>
    <xf numFmtId="0" fontId="3" fillId="44" borderId="37" xfId="0" applyFont="1" applyFill="1" applyBorder="1" applyAlignment="1" applyProtection="1">
      <alignment horizontal="center" vertical="center"/>
      <protection/>
    </xf>
    <xf numFmtId="0" fontId="6" fillId="44" borderId="39" xfId="0" applyFont="1" applyFill="1" applyBorder="1" applyAlignment="1" applyProtection="1">
      <alignment horizontal="center" vertical="center"/>
      <protection/>
    </xf>
    <xf numFmtId="0" fontId="3" fillId="44" borderId="37" xfId="0" applyFont="1" applyFill="1" applyBorder="1" applyAlignment="1" applyProtection="1">
      <alignment horizontal="center" vertical="center" wrapText="1"/>
      <protection/>
    </xf>
    <xf numFmtId="0" fontId="7" fillId="44" borderId="39" xfId="0" applyFont="1" applyFill="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193" fontId="7" fillId="44" borderId="42" xfId="806" applyNumberFormat="1" applyFont="1" applyFill="1" applyBorder="1" applyAlignment="1" applyProtection="1">
      <alignment horizontal="center" vertical="center" wrapText="1"/>
      <protection/>
    </xf>
    <xf numFmtId="0" fontId="6" fillId="44" borderId="42" xfId="0" applyFont="1" applyFill="1" applyBorder="1" applyAlignment="1" applyProtection="1">
      <alignment horizontal="center" vertical="center" wrapText="1"/>
      <protection/>
    </xf>
    <xf numFmtId="0" fontId="7" fillId="44" borderId="42" xfId="0" applyFont="1" applyFill="1" applyBorder="1" applyAlignment="1" applyProtection="1">
      <alignment horizontal="center" vertical="center"/>
      <protection/>
    </xf>
    <xf numFmtId="0" fontId="6" fillId="44" borderId="43" xfId="0" applyFont="1" applyFill="1" applyBorder="1" applyAlignment="1" applyProtection="1">
      <alignment horizontal="center" vertical="center"/>
      <protection/>
    </xf>
  </cellXfs>
  <cellStyles count="1489">
    <cellStyle name="Normal" xfId="0"/>
    <cellStyle name="20% - 輔色1" xfId="15"/>
    <cellStyle name="20% - 輔色1 10" xfId="16"/>
    <cellStyle name="20% - 輔色1 11" xfId="17"/>
    <cellStyle name="20% - 輔色1 11 2" xfId="18"/>
    <cellStyle name="20% - 輔色1 11 3" xfId="19"/>
    <cellStyle name="20% - 輔色1 12" xfId="20"/>
    <cellStyle name="20% - 輔色1 13" xfId="21"/>
    <cellStyle name="20% - 輔色1 14" xfId="22"/>
    <cellStyle name="20% - 輔色1 15" xfId="23"/>
    <cellStyle name="20% - 輔色1 16" xfId="24"/>
    <cellStyle name="20% - 輔色1 17" xfId="25"/>
    <cellStyle name="20% - 輔色1 18" xfId="26"/>
    <cellStyle name="20% - 輔色1 19" xfId="27"/>
    <cellStyle name="20% - 輔色1 19 2" xfId="28"/>
    <cellStyle name="20% - 輔色1 19 3" xfId="29"/>
    <cellStyle name="20% - 輔色1 2" xfId="30"/>
    <cellStyle name="20% - 輔色1 20" xfId="31"/>
    <cellStyle name="20% - 輔色1 21" xfId="32"/>
    <cellStyle name="20% - 輔色1 22" xfId="33"/>
    <cellStyle name="20% - 輔色1 23" xfId="34"/>
    <cellStyle name="20% - 輔色1 3" xfId="35"/>
    <cellStyle name="20% - 輔色1 4" xfId="36"/>
    <cellStyle name="20% - 輔色1 4 2" xfId="37"/>
    <cellStyle name="20% - 輔色1 4 3" xfId="38"/>
    <cellStyle name="20% - 輔色1 4 4" xfId="39"/>
    <cellStyle name="20% - 輔色1 5" xfId="40"/>
    <cellStyle name="20% - 輔色1 6" xfId="41"/>
    <cellStyle name="20% - 輔色1 7" xfId="42"/>
    <cellStyle name="20% - 輔色1 8" xfId="43"/>
    <cellStyle name="20% - 輔色1 8 2" xfId="44"/>
    <cellStyle name="20% - 輔色1 8 3" xfId="45"/>
    <cellStyle name="20% - 輔色1 9" xfId="46"/>
    <cellStyle name="20% - 輔色2" xfId="47"/>
    <cellStyle name="20% - 輔色2 10" xfId="48"/>
    <cellStyle name="20% - 輔色2 11" xfId="49"/>
    <cellStyle name="20% - 輔色2 11 2" xfId="50"/>
    <cellStyle name="20% - 輔色2 11 3" xfId="51"/>
    <cellStyle name="20% - 輔色2 12" xfId="52"/>
    <cellStyle name="20% - 輔色2 13" xfId="53"/>
    <cellStyle name="20% - 輔色2 14" xfId="54"/>
    <cellStyle name="20% - 輔色2 15" xfId="55"/>
    <cellStyle name="20% - 輔色2 16" xfId="56"/>
    <cellStyle name="20% - 輔色2 17" xfId="57"/>
    <cellStyle name="20% - 輔色2 18" xfId="58"/>
    <cellStyle name="20% - 輔色2 19" xfId="59"/>
    <cellStyle name="20% - 輔色2 19 2" xfId="60"/>
    <cellStyle name="20% - 輔色2 19 3" xfId="61"/>
    <cellStyle name="20% - 輔色2 2" xfId="62"/>
    <cellStyle name="20% - 輔色2 20" xfId="63"/>
    <cellStyle name="20% - 輔色2 21" xfId="64"/>
    <cellStyle name="20% - 輔色2 22" xfId="65"/>
    <cellStyle name="20% - 輔色2 23" xfId="66"/>
    <cellStyle name="20% - 輔色2 3" xfId="67"/>
    <cellStyle name="20% - 輔色2 4" xfId="68"/>
    <cellStyle name="20% - 輔色2 4 2" xfId="69"/>
    <cellStyle name="20% - 輔色2 4 3" xfId="70"/>
    <cellStyle name="20% - 輔色2 4 4" xfId="71"/>
    <cellStyle name="20% - 輔色2 5" xfId="72"/>
    <cellStyle name="20% - 輔色2 6" xfId="73"/>
    <cellStyle name="20% - 輔色2 7" xfId="74"/>
    <cellStyle name="20% - 輔色2 8" xfId="75"/>
    <cellStyle name="20% - 輔色2 8 2" xfId="76"/>
    <cellStyle name="20% - 輔色2 8 3" xfId="77"/>
    <cellStyle name="20% - 輔色2 9" xfId="78"/>
    <cellStyle name="20% - 輔色3" xfId="79"/>
    <cellStyle name="20% - 輔色3 10" xfId="80"/>
    <cellStyle name="20% - 輔色3 11" xfId="81"/>
    <cellStyle name="20% - 輔色3 11 2" xfId="82"/>
    <cellStyle name="20% - 輔色3 11 3" xfId="83"/>
    <cellStyle name="20% - 輔色3 12" xfId="84"/>
    <cellStyle name="20% - 輔色3 13" xfId="85"/>
    <cellStyle name="20% - 輔色3 14" xfId="86"/>
    <cellStyle name="20% - 輔色3 15" xfId="87"/>
    <cellStyle name="20% - 輔色3 16" xfId="88"/>
    <cellStyle name="20% - 輔色3 17" xfId="89"/>
    <cellStyle name="20% - 輔色3 18" xfId="90"/>
    <cellStyle name="20% - 輔色3 19" xfId="91"/>
    <cellStyle name="20% - 輔色3 19 2" xfId="92"/>
    <cellStyle name="20% - 輔色3 19 3" xfId="93"/>
    <cellStyle name="20% - 輔色3 2" xfId="94"/>
    <cellStyle name="20% - 輔色3 20" xfId="95"/>
    <cellStyle name="20% - 輔色3 21" xfId="96"/>
    <cellStyle name="20% - 輔色3 22" xfId="97"/>
    <cellStyle name="20% - 輔色3 23" xfId="98"/>
    <cellStyle name="20% - 輔色3 3" xfId="99"/>
    <cellStyle name="20% - 輔色3 4" xfId="100"/>
    <cellStyle name="20% - 輔色3 4 2" xfId="101"/>
    <cellStyle name="20% - 輔色3 4 3" xfId="102"/>
    <cellStyle name="20% - 輔色3 4 4" xfId="103"/>
    <cellStyle name="20% - 輔色3 5" xfId="104"/>
    <cellStyle name="20% - 輔色3 6" xfId="105"/>
    <cellStyle name="20% - 輔色3 7" xfId="106"/>
    <cellStyle name="20% - 輔色3 8" xfId="107"/>
    <cellStyle name="20% - 輔色3 8 2" xfId="108"/>
    <cellStyle name="20% - 輔色3 8 3" xfId="109"/>
    <cellStyle name="20% - 輔色3 9" xfId="110"/>
    <cellStyle name="20% - 輔色4" xfId="111"/>
    <cellStyle name="20% - 輔色4 10" xfId="112"/>
    <cellStyle name="20% - 輔色4 11" xfId="113"/>
    <cellStyle name="20% - 輔色4 11 2" xfId="114"/>
    <cellStyle name="20% - 輔色4 11 3" xfId="115"/>
    <cellStyle name="20% - 輔色4 12" xfId="116"/>
    <cellStyle name="20% - 輔色4 13" xfId="117"/>
    <cellStyle name="20% - 輔色4 14" xfId="118"/>
    <cellStyle name="20% - 輔色4 15" xfId="119"/>
    <cellStyle name="20% - 輔色4 16" xfId="120"/>
    <cellStyle name="20% - 輔色4 17" xfId="121"/>
    <cellStyle name="20% - 輔色4 18" xfId="122"/>
    <cellStyle name="20% - 輔色4 19" xfId="123"/>
    <cellStyle name="20% - 輔色4 19 2" xfId="124"/>
    <cellStyle name="20% - 輔色4 19 3" xfId="125"/>
    <cellStyle name="20% - 輔色4 2" xfId="126"/>
    <cellStyle name="20% - 輔色4 20" xfId="127"/>
    <cellStyle name="20% - 輔色4 21" xfId="128"/>
    <cellStyle name="20% - 輔色4 22" xfId="129"/>
    <cellStyle name="20% - 輔色4 23" xfId="130"/>
    <cellStyle name="20% - 輔色4 3" xfId="131"/>
    <cellStyle name="20% - 輔色4 4" xfId="132"/>
    <cellStyle name="20% - 輔色4 4 2" xfId="133"/>
    <cellStyle name="20% - 輔色4 4 3" xfId="134"/>
    <cellStyle name="20% - 輔色4 4 4" xfId="135"/>
    <cellStyle name="20% - 輔色4 5" xfId="136"/>
    <cellStyle name="20% - 輔色4 6" xfId="137"/>
    <cellStyle name="20% - 輔色4 7" xfId="138"/>
    <cellStyle name="20% - 輔色4 8" xfId="139"/>
    <cellStyle name="20% - 輔色4 8 2" xfId="140"/>
    <cellStyle name="20% - 輔色4 8 3" xfId="141"/>
    <cellStyle name="20% - 輔色4 9" xfId="142"/>
    <cellStyle name="20% - 輔色5" xfId="143"/>
    <cellStyle name="20% - 輔色5 10" xfId="144"/>
    <cellStyle name="20% - 輔色5 11" xfId="145"/>
    <cellStyle name="20% - 輔色5 11 2" xfId="146"/>
    <cellStyle name="20% - 輔色5 11 3" xfId="147"/>
    <cellStyle name="20% - 輔色5 12" xfId="148"/>
    <cellStyle name="20% - 輔色5 13" xfId="149"/>
    <cellStyle name="20% - 輔色5 14" xfId="150"/>
    <cellStyle name="20% - 輔色5 15" xfId="151"/>
    <cellStyle name="20% - 輔色5 16" xfId="152"/>
    <cellStyle name="20% - 輔色5 17" xfId="153"/>
    <cellStyle name="20% - 輔色5 18" xfId="154"/>
    <cellStyle name="20% - 輔色5 19" xfId="155"/>
    <cellStyle name="20% - 輔色5 19 2" xfId="156"/>
    <cellStyle name="20% - 輔色5 19 3" xfId="157"/>
    <cellStyle name="20% - 輔色5 2" xfId="158"/>
    <cellStyle name="20% - 輔色5 20" xfId="159"/>
    <cellStyle name="20% - 輔色5 21" xfId="160"/>
    <cellStyle name="20% - 輔色5 22" xfId="161"/>
    <cellStyle name="20% - 輔色5 23" xfId="162"/>
    <cellStyle name="20% - 輔色5 3" xfId="163"/>
    <cellStyle name="20% - 輔色5 4" xfId="164"/>
    <cellStyle name="20% - 輔色5 4 2" xfId="165"/>
    <cellStyle name="20% - 輔色5 4 3" xfId="166"/>
    <cellStyle name="20% - 輔色5 4 4" xfId="167"/>
    <cellStyle name="20% - 輔色5 5" xfId="168"/>
    <cellStyle name="20% - 輔色5 6" xfId="169"/>
    <cellStyle name="20% - 輔色5 7" xfId="170"/>
    <cellStyle name="20% - 輔色5 8" xfId="171"/>
    <cellStyle name="20% - 輔色5 8 2" xfId="172"/>
    <cellStyle name="20% - 輔色5 8 3" xfId="173"/>
    <cellStyle name="20% - 輔色5 9" xfId="174"/>
    <cellStyle name="20% - 輔色6" xfId="175"/>
    <cellStyle name="20% - 輔色6 10" xfId="176"/>
    <cellStyle name="20% - 輔色6 11" xfId="177"/>
    <cellStyle name="20% - 輔色6 11 2" xfId="178"/>
    <cellStyle name="20% - 輔色6 11 3" xfId="179"/>
    <cellStyle name="20% - 輔色6 12" xfId="180"/>
    <cellStyle name="20% - 輔色6 13" xfId="181"/>
    <cellStyle name="20% - 輔色6 14" xfId="182"/>
    <cellStyle name="20% - 輔色6 15" xfId="183"/>
    <cellStyle name="20% - 輔色6 16" xfId="184"/>
    <cellStyle name="20% - 輔色6 17" xfId="185"/>
    <cellStyle name="20% - 輔色6 18" xfId="186"/>
    <cellStyle name="20% - 輔色6 19" xfId="187"/>
    <cellStyle name="20% - 輔色6 19 2" xfId="188"/>
    <cellStyle name="20% - 輔色6 19 3" xfId="189"/>
    <cellStyle name="20% - 輔色6 2" xfId="190"/>
    <cellStyle name="20% - 輔色6 20" xfId="191"/>
    <cellStyle name="20% - 輔色6 21" xfId="192"/>
    <cellStyle name="20% - 輔色6 22" xfId="193"/>
    <cellStyle name="20% - 輔色6 23" xfId="194"/>
    <cellStyle name="20% - 輔色6 3" xfId="195"/>
    <cellStyle name="20% - 輔色6 4" xfId="196"/>
    <cellStyle name="20% - 輔色6 4 2" xfId="197"/>
    <cellStyle name="20% - 輔色6 4 3" xfId="198"/>
    <cellStyle name="20% - 輔色6 4 4" xfId="199"/>
    <cellStyle name="20% - 輔色6 5" xfId="200"/>
    <cellStyle name="20% - 輔色6 6" xfId="201"/>
    <cellStyle name="20% - 輔色6 7" xfId="202"/>
    <cellStyle name="20% - 輔色6 8" xfId="203"/>
    <cellStyle name="20% - 輔色6 8 2" xfId="204"/>
    <cellStyle name="20% - 輔色6 8 3" xfId="205"/>
    <cellStyle name="20% - 輔色6 9" xfId="206"/>
    <cellStyle name="40% - 輔色1" xfId="207"/>
    <cellStyle name="40% - 輔色1 10" xfId="208"/>
    <cellStyle name="40% - 輔色1 11" xfId="209"/>
    <cellStyle name="40% - 輔色1 11 2" xfId="210"/>
    <cellStyle name="40% - 輔色1 11 3" xfId="211"/>
    <cellStyle name="40% - 輔色1 12" xfId="212"/>
    <cellStyle name="40% - 輔色1 13" xfId="213"/>
    <cellStyle name="40% - 輔色1 14" xfId="214"/>
    <cellStyle name="40% - 輔色1 15" xfId="215"/>
    <cellStyle name="40% - 輔色1 16" xfId="216"/>
    <cellStyle name="40% - 輔色1 17" xfId="217"/>
    <cellStyle name="40% - 輔色1 18" xfId="218"/>
    <cellStyle name="40% - 輔色1 19" xfId="219"/>
    <cellStyle name="40% - 輔色1 19 2" xfId="220"/>
    <cellStyle name="40% - 輔色1 19 3" xfId="221"/>
    <cellStyle name="40% - 輔色1 2" xfId="222"/>
    <cellStyle name="40% - 輔色1 20" xfId="223"/>
    <cellStyle name="40% - 輔色1 21" xfId="224"/>
    <cellStyle name="40% - 輔色1 22" xfId="225"/>
    <cellStyle name="40% - 輔色1 23" xfId="226"/>
    <cellStyle name="40% - 輔色1 3" xfId="227"/>
    <cellStyle name="40% - 輔色1 4" xfId="228"/>
    <cellStyle name="40% - 輔色1 4 2" xfId="229"/>
    <cellStyle name="40% - 輔色1 4 3" xfId="230"/>
    <cellStyle name="40% - 輔色1 4 4" xfId="231"/>
    <cellStyle name="40% - 輔色1 5" xfId="232"/>
    <cellStyle name="40% - 輔色1 6" xfId="233"/>
    <cellStyle name="40% - 輔色1 7" xfId="234"/>
    <cellStyle name="40% - 輔色1 8" xfId="235"/>
    <cellStyle name="40% - 輔色1 8 2" xfId="236"/>
    <cellStyle name="40% - 輔色1 8 3" xfId="237"/>
    <cellStyle name="40% - 輔色1 9" xfId="238"/>
    <cellStyle name="40% - 輔色2" xfId="239"/>
    <cellStyle name="40% - 輔色2 10" xfId="240"/>
    <cellStyle name="40% - 輔色2 11" xfId="241"/>
    <cellStyle name="40% - 輔色2 11 2" xfId="242"/>
    <cellStyle name="40% - 輔色2 11 3" xfId="243"/>
    <cellStyle name="40% - 輔色2 12" xfId="244"/>
    <cellStyle name="40% - 輔色2 13" xfId="245"/>
    <cellStyle name="40% - 輔色2 14" xfId="246"/>
    <cellStyle name="40% - 輔色2 15" xfId="247"/>
    <cellStyle name="40% - 輔色2 16" xfId="248"/>
    <cellStyle name="40% - 輔色2 17" xfId="249"/>
    <cellStyle name="40% - 輔色2 18" xfId="250"/>
    <cellStyle name="40% - 輔色2 19" xfId="251"/>
    <cellStyle name="40% - 輔色2 19 2" xfId="252"/>
    <cellStyle name="40% - 輔色2 19 3" xfId="253"/>
    <cellStyle name="40% - 輔色2 2" xfId="254"/>
    <cellStyle name="40% - 輔色2 20" xfId="255"/>
    <cellStyle name="40% - 輔色2 21" xfId="256"/>
    <cellStyle name="40% - 輔色2 22" xfId="257"/>
    <cellStyle name="40% - 輔色2 23" xfId="258"/>
    <cellStyle name="40% - 輔色2 3" xfId="259"/>
    <cellStyle name="40% - 輔色2 4" xfId="260"/>
    <cellStyle name="40% - 輔色2 4 2" xfId="261"/>
    <cellStyle name="40% - 輔色2 4 3" xfId="262"/>
    <cellStyle name="40% - 輔色2 4 4" xfId="263"/>
    <cellStyle name="40% - 輔色2 5" xfId="264"/>
    <cellStyle name="40% - 輔色2 6" xfId="265"/>
    <cellStyle name="40% - 輔色2 7" xfId="266"/>
    <cellStyle name="40% - 輔色2 8" xfId="267"/>
    <cellStyle name="40% - 輔色2 8 2" xfId="268"/>
    <cellStyle name="40% - 輔色2 8 3" xfId="269"/>
    <cellStyle name="40% - 輔色2 9" xfId="270"/>
    <cellStyle name="40% - 輔色3" xfId="271"/>
    <cellStyle name="40% - 輔色3 10" xfId="272"/>
    <cellStyle name="40% - 輔色3 11" xfId="273"/>
    <cellStyle name="40% - 輔色3 11 2" xfId="274"/>
    <cellStyle name="40% - 輔色3 11 3" xfId="275"/>
    <cellStyle name="40% - 輔色3 12" xfId="276"/>
    <cellStyle name="40% - 輔色3 13" xfId="277"/>
    <cellStyle name="40% - 輔色3 14" xfId="278"/>
    <cellStyle name="40% - 輔色3 15" xfId="279"/>
    <cellStyle name="40% - 輔色3 16" xfId="280"/>
    <cellStyle name="40% - 輔色3 17" xfId="281"/>
    <cellStyle name="40% - 輔色3 18" xfId="282"/>
    <cellStyle name="40% - 輔色3 19" xfId="283"/>
    <cellStyle name="40% - 輔色3 19 2" xfId="284"/>
    <cellStyle name="40% - 輔色3 19 3" xfId="285"/>
    <cellStyle name="40% - 輔色3 2" xfId="286"/>
    <cellStyle name="40% - 輔色3 20" xfId="287"/>
    <cellStyle name="40% - 輔色3 21" xfId="288"/>
    <cellStyle name="40% - 輔色3 22" xfId="289"/>
    <cellStyle name="40% - 輔色3 23" xfId="290"/>
    <cellStyle name="40% - 輔色3 3" xfId="291"/>
    <cellStyle name="40% - 輔色3 4" xfId="292"/>
    <cellStyle name="40% - 輔色3 4 2" xfId="293"/>
    <cellStyle name="40% - 輔色3 4 3" xfId="294"/>
    <cellStyle name="40% - 輔色3 4 4" xfId="295"/>
    <cellStyle name="40% - 輔色3 5" xfId="296"/>
    <cellStyle name="40% - 輔色3 6" xfId="297"/>
    <cellStyle name="40% - 輔色3 7" xfId="298"/>
    <cellStyle name="40% - 輔色3 8" xfId="299"/>
    <cellStyle name="40% - 輔色3 8 2" xfId="300"/>
    <cellStyle name="40% - 輔色3 8 3" xfId="301"/>
    <cellStyle name="40% - 輔色3 9" xfId="302"/>
    <cellStyle name="40% - 輔色4" xfId="303"/>
    <cellStyle name="40% - 輔色4 10" xfId="304"/>
    <cellStyle name="40% - 輔色4 11" xfId="305"/>
    <cellStyle name="40% - 輔色4 11 2" xfId="306"/>
    <cellStyle name="40% - 輔色4 11 3" xfId="307"/>
    <cellStyle name="40% - 輔色4 12" xfId="308"/>
    <cellStyle name="40% - 輔色4 13" xfId="309"/>
    <cellStyle name="40% - 輔色4 14" xfId="310"/>
    <cellStyle name="40% - 輔色4 15" xfId="311"/>
    <cellStyle name="40% - 輔色4 16" xfId="312"/>
    <cellStyle name="40% - 輔色4 17" xfId="313"/>
    <cellStyle name="40% - 輔色4 18" xfId="314"/>
    <cellStyle name="40% - 輔色4 19" xfId="315"/>
    <cellStyle name="40% - 輔色4 19 2" xfId="316"/>
    <cellStyle name="40% - 輔色4 19 3" xfId="317"/>
    <cellStyle name="40% - 輔色4 2" xfId="318"/>
    <cellStyle name="40% - 輔色4 20" xfId="319"/>
    <cellStyle name="40% - 輔色4 21" xfId="320"/>
    <cellStyle name="40% - 輔色4 22" xfId="321"/>
    <cellStyle name="40% - 輔色4 23" xfId="322"/>
    <cellStyle name="40% - 輔色4 3" xfId="323"/>
    <cellStyle name="40% - 輔色4 4" xfId="324"/>
    <cellStyle name="40% - 輔色4 4 2" xfId="325"/>
    <cellStyle name="40% - 輔色4 4 3" xfId="326"/>
    <cellStyle name="40% - 輔色4 4 4" xfId="327"/>
    <cellStyle name="40% - 輔色4 5" xfId="328"/>
    <cellStyle name="40% - 輔色4 6" xfId="329"/>
    <cellStyle name="40% - 輔色4 7" xfId="330"/>
    <cellStyle name="40% - 輔色4 8" xfId="331"/>
    <cellStyle name="40% - 輔色4 8 2" xfId="332"/>
    <cellStyle name="40% - 輔色4 8 3" xfId="333"/>
    <cellStyle name="40% - 輔色4 9" xfId="334"/>
    <cellStyle name="40% - 輔色5" xfId="335"/>
    <cellStyle name="40% - 輔色5 10" xfId="336"/>
    <cellStyle name="40% - 輔色5 11" xfId="337"/>
    <cellStyle name="40% - 輔色5 11 2" xfId="338"/>
    <cellStyle name="40% - 輔色5 11 3" xfId="339"/>
    <cellStyle name="40% - 輔色5 12" xfId="340"/>
    <cellStyle name="40% - 輔色5 13" xfId="341"/>
    <cellStyle name="40% - 輔色5 14" xfId="342"/>
    <cellStyle name="40% - 輔色5 15" xfId="343"/>
    <cellStyle name="40% - 輔色5 16" xfId="344"/>
    <cellStyle name="40% - 輔色5 17" xfId="345"/>
    <cellStyle name="40% - 輔色5 18" xfId="346"/>
    <cellStyle name="40% - 輔色5 19" xfId="347"/>
    <cellStyle name="40% - 輔色5 19 2" xfId="348"/>
    <cellStyle name="40% - 輔色5 19 3" xfId="349"/>
    <cellStyle name="40% - 輔色5 2" xfId="350"/>
    <cellStyle name="40% - 輔色5 20" xfId="351"/>
    <cellStyle name="40% - 輔色5 21" xfId="352"/>
    <cellStyle name="40% - 輔色5 22" xfId="353"/>
    <cellStyle name="40% - 輔色5 23" xfId="354"/>
    <cellStyle name="40% - 輔色5 3" xfId="355"/>
    <cellStyle name="40% - 輔色5 4" xfId="356"/>
    <cellStyle name="40% - 輔色5 4 2" xfId="357"/>
    <cellStyle name="40% - 輔色5 4 3" xfId="358"/>
    <cellStyle name="40% - 輔色5 4 4" xfId="359"/>
    <cellStyle name="40% - 輔色5 5" xfId="360"/>
    <cellStyle name="40% - 輔色5 6" xfId="361"/>
    <cellStyle name="40% - 輔色5 7" xfId="362"/>
    <cellStyle name="40% - 輔色5 8" xfId="363"/>
    <cellStyle name="40% - 輔色5 8 2" xfId="364"/>
    <cellStyle name="40% - 輔色5 8 3" xfId="365"/>
    <cellStyle name="40% - 輔色5 9" xfId="366"/>
    <cellStyle name="40% - 輔色6" xfId="367"/>
    <cellStyle name="40% - 輔色6 10" xfId="368"/>
    <cellStyle name="40% - 輔色6 11" xfId="369"/>
    <cellStyle name="40% - 輔色6 11 2" xfId="370"/>
    <cellStyle name="40% - 輔色6 11 3" xfId="371"/>
    <cellStyle name="40% - 輔色6 12" xfId="372"/>
    <cellStyle name="40% - 輔色6 13" xfId="373"/>
    <cellStyle name="40% - 輔色6 14" xfId="374"/>
    <cellStyle name="40% - 輔色6 15" xfId="375"/>
    <cellStyle name="40% - 輔色6 16" xfId="376"/>
    <cellStyle name="40% - 輔色6 17" xfId="377"/>
    <cellStyle name="40% - 輔色6 18" xfId="378"/>
    <cellStyle name="40% - 輔色6 19" xfId="379"/>
    <cellStyle name="40% - 輔色6 19 2" xfId="380"/>
    <cellStyle name="40% - 輔色6 19 3" xfId="381"/>
    <cellStyle name="40% - 輔色6 2" xfId="382"/>
    <cellStyle name="40% - 輔色6 20" xfId="383"/>
    <cellStyle name="40% - 輔色6 21" xfId="384"/>
    <cellStyle name="40% - 輔色6 22" xfId="385"/>
    <cellStyle name="40% - 輔色6 23" xfId="386"/>
    <cellStyle name="40% - 輔色6 3" xfId="387"/>
    <cellStyle name="40% - 輔色6 4" xfId="388"/>
    <cellStyle name="40% - 輔色6 4 2" xfId="389"/>
    <cellStyle name="40% - 輔色6 4 3" xfId="390"/>
    <cellStyle name="40% - 輔色6 4 4" xfId="391"/>
    <cellStyle name="40% - 輔色6 5" xfId="392"/>
    <cellStyle name="40% - 輔色6 6" xfId="393"/>
    <cellStyle name="40% - 輔色6 7" xfId="394"/>
    <cellStyle name="40% - 輔色6 8" xfId="395"/>
    <cellStyle name="40% - 輔色6 8 2" xfId="396"/>
    <cellStyle name="40% - 輔色6 8 3" xfId="397"/>
    <cellStyle name="40% - 輔色6 9" xfId="398"/>
    <cellStyle name="60% - 輔色1" xfId="399"/>
    <cellStyle name="60% - 輔色1 10" xfId="400"/>
    <cellStyle name="60% - 輔色1 11" xfId="401"/>
    <cellStyle name="60% - 輔色1 11 2" xfId="402"/>
    <cellStyle name="60% - 輔色1 11 3" xfId="403"/>
    <cellStyle name="60% - 輔色1 12" xfId="404"/>
    <cellStyle name="60% - 輔色1 13" xfId="405"/>
    <cellStyle name="60% - 輔色1 14" xfId="406"/>
    <cellStyle name="60% - 輔色1 15" xfId="407"/>
    <cellStyle name="60% - 輔色1 16" xfId="408"/>
    <cellStyle name="60% - 輔色1 17" xfId="409"/>
    <cellStyle name="60% - 輔色1 18" xfId="410"/>
    <cellStyle name="60% - 輔色1 19" xfId="411"/>
    <cellStyle name="60% - 輔色1 19 2" xfId="412"/>
    <cellStyle name="60% - 輔色1 19 3" xfId="413"/>
    <cellStyle name="60% - 輔色1 2" xfId="414"/>
    <cellStyle name="60% - 輔色1 20" xfId="415"/>
    <cellStyle name="60% - 輔色1 21" xfId="416"/>
    <cellStyle name="60% - 輔色1 22" xfId="417"/>
    <cellStyle name="60% - 輔色1 23" xfId="418"/>
    <cellStyle name="60% - 輔色1 3" xfId="419"/>
    <cellStyle name="60% - 輔色1 4" xfId="420"/>
    <cellStyle name="60% - 輔色1 4 2" xfId="421"/>
    <cellStyle name="60% - 輔色1 4 3" xfId="422"/>
    <cellStyle name="60% - 輔色1 4 4" xfId="423"/>
    <cellStyle name="60% - 輔色1 5" xfId="424"/>
    <cellStyle name="60% - 輔色1 6" xfId="425"/>
    <cellStyle name="60% - 輔色1 7" xfId="426"/>
    <cellStyle name="60% - 輔色1 8" xfId="427"/>
    <cellStyle name="60% - 輔色1 8 2" xfId="428"/>
    <cellStyle name="60% - 輔色1 8 3" xfId="429"/>
    <cellStyle name="60% - 輔色1 9" xfId="430"/>
    <cellStyle name="60% - 輔色2" xfId="431"/>
    <cellStyle name="60% - 輔色2 10" xfId="432"/>
    <cellStyle name="60% - 輔色2 11" xfId="433"/>
    <cellStyle name="60% - 輔色2 11 2" xfId="434"/>
    <cellStyle name="60% - 輔色2 11 3" xfId="435"/>
    <cellStyle name="60% - 輔色2 12" xfId="436"/>
    <cellStyle name="60% - 輔色2 13" xfId="437"/>
    <cellStyle name="60% - 輔色2 14" xfId="438"/>
    <cellStyle name="60% - 輔色2 15" xfId="439"/>
    <cellStyle name="60% - 輔色2 16" xfId="440"/>
    <cellStyle name="60% - 輔色2 17" xfId="441"/>
    <cellStyle name="60% - 輔色2 18" xfId="442"/>
    <cellStyle name="60% - 輔色2 19" xfId="443"/>
    <cellStyle name="60% - 輔色2 19 2" xfId="444"/>
    <cellStyle name="60% - 輔色2 19 3" xfId="445"/>
    <cellStyle name="60% - 輔色2 2" xfId="446"/>
    <cellStyle name="60% - 輔色2 20" xfId="447"/>
    <cellStyle name="60% - 輔色2 21" xfId="448"/>
    <cellStyle name="60% - 輔色2 22" xfId="449"/>
    <cellStyle name="60% - 輔色2 23" xfId="450"/>
    <cellStyle name="60% - 輔色2 3" xfId="451"/>
    <cellStyle name="60% - 輔色2 4" xfId="452"/>
    <cellStyle name="60% - 輔色2 4 2" xfId="453"/>
    <cellStyle name="60% - 輔色2 4 3" xfId="454"/>
    <cellStyle name="60% - 輔色2 4 4" xfId="455"/>
    <cellStyle name="60% - 輔色2 5" xfId="456"/>
    <cellStyle name="60% - 輔色2 6" xfId="457"/>
    <cellStyle name="60% - 輔色2 7" xfId="458"/>
    <cellStyle name="60% - 輔色2 8" xfId="459"/>
    <cellStyle name="60% - 輔色2 8 2" xfId="460"/>
    <cellStyle name="60% - 輔色2 8 3" xfId="461"/>
    <cellStyle name="60% - 輔色2 9" xfId="462"/>
    <cellStyle name="60% - 輔色3" xfId="463"/>
    <cellStyle name="60% - 輔色3 10" xfId="464"/>
    <cellStyle name="60% - 輔色3 11" xfId="465"/>
    <cellStyle name="60% - 輔色3 11 2" xfId="466"/>
    <cellStyle name="60% - 輔色3 11 3" xfId="467"/>
    <cellStyle name="60% - 輔色3 12" xfId="468"/>
    <cellStyle name="60% - 輔色3 13" xfId="469"/>
    <cellStyle name="60% - 輔色3 14" xfId="470"/>
    <cellStyle name="60% - 輔色3 15" xfId="471"/>
    <cellStyle name="60% - 輔色3 16" xfId="472"/>
    <cellStyle name="60% - 輔色3 17" xfId="473"/>
    <cellStyle name="60% - 輔色3 18" xfId="474"/>
    <cellStyle name="60% - 輔色3 19" xfId="475"/>
    <cellStyle name="60% - 輔色3 19 2" xfId="476"/>
    <cellStyle name="60% - 輔色3 19 3" xfId="477"/>
    <cellStyle name="60% - 輔色3 2" xfId="478"/>
    <cellStyle name="60% - 輔色3 20" xfId="479"/>
    <cellStyle name="60% - 輔色3 21" xfId="480"/>
    <cellStyle name="60% - 輔色3 22" xfId="481"/>
    <cellStyle name="60% - 輔色3 23" xfId="482"/>
    <cellStyle name="60% - 輔色3 3" xfId="483"/>
    <cellStyle name="60% - 輔色3 4" xfId="484"/>
    <cellStyle name="60% - 輔色3 4 2" xfId="485"/>
    <cellStyle name="60% - 輔色3 4 3" xfId="486"/>
    <cellStyle name="60% - 輔色3 4 4" xfId="487"/>
    <cellStyle name="60% - 輔色3 5" xfId="488"/>
    <cellStyle name="60% - 輔色3 6" xfId="489"/>
    <cellStyle name="60% - 輔色3 7" xfId="490"/>
    <cellStyle name="60% - 輔色3 8" xfId="491"/>
    <cellStyle name="60% - 輔色3 8 2" xfId="492"/>
    <cellStyle name="60% - 輔色3 8 3" xfId="493"/>
    <cellStyle name="60% - 輔色3 9" xfId="494"/>
    <cellStyle name="60% - 輔色4" xfId="495"/>
    <cellStyle name="60% - 輔色4 10" xfId="496"/>
    <cellStyle name="60% - 輔色4 11" xfId="497"/>
    <cellStyle name="60% - 輔色4 11 2" xfId="498"/>
    <cellStyle name="60% - 輔色4 11 3" xfId="499"/>
    <cellStyle name="60% - 輔色4 12" xfId="500"/>
    <cellStyle name="60% - 輔色4 13" xfId="501"/>
    <cellStyle name="60% - 輔色4 14" xfId="502"/>
    <cellStyle name="60% - 輔色4 15" xfId="503"/>
    <cellStyle name="60% - 輔色4 16" xfId="504"/>
    <cellStyle name="60% - 輔色4 17" xfId="505"/>
    <cellStyle name="60% - 輔色4 18" xfId="506"/>
    <cellStyle name="60% - 輔色4 19" xfId="507"/>
    <cellStyle name="60% - 輔色4 19 2" xfId="508"/>
    <cellStyle name="60% - 輔色4 19 3" xfId="509"/>
    <cellStyle name="60% - 輔色4 2" xfId="510"/>
    <cellStyle name="60% - 輔色4 20" xfId="511"/>
    <cellStyle name="60% - 輔色4 21" xfId="512"/>
    <cellStyle name="60% - 輔色4 22" xfId="513"/>
    <cellStyle name="60% - 輔色4 23" xfId="514"/>
    <cellStyle name="60% - 輔色4 3" xfId="515"/>
    <cellStyle name="60% - 輔色4 4" xfId="516"/>
    <cellStyle name="60% - 輔色4 4 2" xfId="517"/>
    <cellStyle name="60% - 輔色4 4 3" xfId="518"/>
    <cellStyle name="60% - 輔色4 4 4" xfId="519"/>
    <cellStyle name="60% - 輔色4 5" xfId="520"/>
    <cellStyle name="60% - 輔色4 6" xfId="521"/>
    <cellStyle name="60% - 輔色4 7" xfId="522"/>
    <cellStyle name="60% - 輔色4 8" xfId="523"/>
    <cellStyle name="60% - 輔色4 8 2" xfId="524"/>
    <cellStyle name="60% - 輔色4 8 3" xfId="525"/>
    <cellStyle name="60% - 輔色4 9" xfId="526"/>
    <cellStyle name="60% - 輔色5" xfId="527"/>
    <cellStyle name="60% - 輔色5 10" xfId="528"/>
    <cellStyle name="60% - 輔色5 11" xfId="529"/>
    <cellStyle name="60% - 輔色5 11 2" xfId="530"/>
    <cellStyle name="60% - 輔色5 11 3" xfId="531"/>
    <cellStyle name="60% - 輔色5 12" xfId="532"/>
    <cellStyle name="60% - 輔色5 13" xfId="533"/>
    <cellStyle name="60% - 輔色5 14" xfId="534"/>
    <cellStyle name="60% - 輔色5 15" xfId="535"/>
    <cellStyle name="60% - 輔色5 16" xfId="536"/>
    <cellStyle name="60% - 輔色5 17" xfId="537"/>
    <cellStyle name="60% - 輔色5 18" xfId="538"/>
    <cellStyle name="60% - 輔色5 19" xfId="539"/>
    <cellStyle name="60% - 輔色5 19 2" xfId="540"/>
    <cellStyle name="60% - 輔色5 19 3" xfId="541"/>
    <cellStyle name="60% - 輔色5 2" xfId="542"/>
    <cellStyle name="60% - 輔色5 20" xfId="543"/>
    <cellStyle name="60% - 輔色5 21" xfId="544"/>
    <cellStyle name="60% - 輔色5 22" xfId="545"/>
    <cellStyle name="60% - 輔色5 23" xfId="546"/>
    <cellStyle name="60% - 輔色5 3" xfId="547"/>
    <cellStyle name="60% - 輔色5 4" xfId="548"/>
    <cellStyle name="60% - 輔色5 4 2" xfId="549"/>
    <cellStyle name="60% - 輔色5 4 3" xfId="550"/>
    <cellStyle name="60% - 輔色5 4 4" xfId="551"/>
    <cellStyle name="60% - 輔色5 5" xfId="552"/>
    <cellStyle name="60% - 輔色5 6" xfId="553"/>
    <cellStyle name="60% - 輔色5 7" xfId="554"/>
    <cellStyle name="60% - 輔色5 8" xfId="555"/>
    <cellStyle name="60% - 輔色5 8 2" xfId="556"/>
    <cellStyle name="60% - 輔色5 8 3" xfId="557"/>
    <cellStyle name="60% - 輔色5 9" xfId="558"/>
    <cellStyle name="60% - 輔色6" xfId="559"/>
    <cellStyle name="60% - 輔色6 10" xfId="560"/>
    <cellStyle name="60% - 輔色6 11" xfId="561"/>
    <cellStyle name="60% - 輔色6 11 2" xfId="562"/>
    <cellStyle name="60% - 輔色6 11 3" xfId="563"/>
    <cellStyle name="60% - 輔色6 12" xfId="564"/>
    <cellStyle name="60% - 輔色6 13" xfId="565"/>
    <cellStyle name="60% - 輔色6 14" xfId="566"/>
    <cellStyle name="60% - 輔色6 15" xfId="567"/>
    <cellStyle name="60% - 輔色6 16" xfId="568"/>
    <cellStyle name="60% - 輔色6 17" xfId="569"/>
    <cellStyle name="60% - 輔色6 18" xfId="570"/>
    <cellStyle name="60% - 輔色6 19" xfId="571"/>
    <cellStyle name="60% - 輔色6 19 2" xfId="572"/>
    <cellStyle name="60% - 輔色6 19 3" xfId="573"/>
    <cellStyle name="60% - 輔色6 2" xfId="574"/>
    <cellStyle name="60% - 輔色6 20" xfId="575"/>
    <cellStyle name="60% - 輔色6 21" xfId="576"/>
    <cellStyle name="60% - 輔色6 22" xfId="577"/>
    <cellStyle name="60% - 輔色6 23" xfId="578"/>
    <cellStyle name="60% - 輔色6 3" xfId="579"/>
    <cellStyle name="60% - 輔色6 4" xfId="580"/>
    <cellStyle name="60% - 輔色6 4 2" xfId="581"/>
    <cellStyle name="60% - 輔色6 4 3" xfId="582"/>
    <cellStyle name="60% - 輔色6 4 4" xfId="583"/>
    <cellStyle name="60% - 輔色6 5" xfId="584"/>
    <cellStyle name="60% - 輔色6 6" xfId="585"/>
    <cellStyle name="60% - 輔色6 7" xfId="586"/>
    <cellStyle name="60% - 輔色6 8" xfId="587"/>
    <cellStyle name="60% - 輔色6 8 2" xfId="588"/>
    <cellStyle name="60% - 輔色6 8 3" xfId="589"/>
    <cellStyle name="60% - 輔色6 9" xfId="590"/>
    <cellStyle name="一般 10" xfId="591"/>
    <cellStyle name="一般 11" xfId="592"/>
    <cellStyle name="一般 11 2" xfId="593"/>
    <cellStyle name="一般 11 3" xfId="594"/>
    <cellStyle name="一般 12" xfId="595"/>
    <cellStyle name="一般 12 2" xfId="596"/>
    <cellStyle name="一般 13" xfId="597"/>
    <cellStyle name="一般 14" xfId="598"/>
    <cellStyle name="一般 15" xfId="599"/>
    <cellStyle name="一般 15 2" xfId="600"/>
    <cellStyle name="一般 15 3" xfId="601"/>
    <cellStyle name="一般 16" xfId="602"/>
    <cellStyle name="一般 17" xfId="603"/>
    <cellStyle name="一般 18" xfId="604"/>
    <cellStyle name="一般 19" xfId="605"/>
    <cellStyle name="一般 2" xfId="606"/>
    <cellStyle name="一般 2 2" xfId="607"/>
    <cellStyle name="一般 2_107" xfId="608"/>
    <cellStyle name="一般 20" xfId="609"/>
    <cellStyle name="一般 21" xfId="610"/>
    <cellStyle name="一般 22" xfId="611"/>
    <cellStyle name="一般 23" xfId="612"/>
    <cellStyle name="一般 23 2" xfId="613"/>
    <cellStyle name="一般 23 3" xfId="614"/>
    <cellStyle name="一般 24" xfId="615"/>
    <cellStyle name="一般 25" xfId="616"/>
    <cellStyle name="一般 26" xfId="617"/>
    <cellStyle name="一般 27" xfId="618"/>
    <cellStyle name="一般 28" xfId="619"/>
    <cellStyle name="一般 29" xfId="620"/>
    <cellStyle name="一般 3" xfId="621"/>
    <cellStyle name="一般 30" xfId="622"/>
    <cellStyle name="一般 4" xfId="623"/>
    <cellStyle name="一般 5" xfId="624"/>
    <cellStyle name="一般 5 2" xfId="625"/>
    <cellStyle name="一般 5 3" xfId="626"/>
    <cellStyle name="一般 5 4" xfId="627"/>
    <cellStyle name="一般 6" xfId="628"/>
    <cellStyle name="一般 6 2" xfId="629"/>
    <cellStyle name="一般 6 3" xfId="630"/>
    <cellStyle name="一般 6 4" xfId="631"/>
    <cellStyle name="一般 7" xfId="632"/>
    <cellStyle name="一般 8" xfId="633"/>
    <cellStyle name="一般 9" xfId="634"/>
    <cellStyle name="Comma" xfId="635"/>
    <cellStyle name="千分位 10" xfId="636"/>
    <cellStyle name="千分位 10 2" xfId="637"/>
    <cellStyle name="千分位 10 3" xfId="638"/>
    <cellStyle name="千分位 11" xfId="639"/>
    <cellStyle name="千分位 11 2" xfId="640"/>
    <cellStyle name="千分位 11 3" xfId="641"/>
    <cellStyle name="千分位 11 4" xfId="642"/>
    <cellStyle name="千分位 11 5" xfId="643"/>
    <cellStyle name="千分位 12" xfId="644"/>
    <cellStyle name="千分位 12 2" xfId="645"/>
    <cellStyle name="千分位 12 3" xfId="646"/>
    <cellStyle name="千分位 13" xfId="647"/>
    <cellStyle name="千分位 13 2" xfId="648"/>
    <cellStyle name="千分位 14" xfId="649"/>
    <cellStyle name="千分位 14 2" xfId="650"/>
    <cellStyle name="千分位 15" xfId="651"/>
    <cellStyle name="千分位 15 2" xfId="652"/>
    <cellStyle name="千分位 16" xfId="653"/>
    <cellStyle name="千分位 16 2" xfId="654"/>
    <cellStyle name="千分位 17" xfId="655"/>
    <cellStyle name="千分位 18" xfId="656"/>
    <cellStyle name="千分位 19" xfId="657"/>
    <cellStyle name="千分位 19 2" xfId="658"/>
    <cellStyle name="千分位 19 3" xfId="659"/>
    <cellStyle name="千分位 2" xfId="660"/>
    <cellStyle name="千分位 2 2" xfId="661"/>
    <cellStyle name="千分位 2 2 2" xfId="662"/>
    <cellStyle name="千分位 2 3" xfId="663"/>
    <cellStyle name="千分位 2 4" xfId="664"/>
    <cellStyle name="千分位 20" xfId="665"/>
    <cellStyle name="千分位 21" xfId="666"/>
    <cellStyle name="千分位 22" xfId="667"/>
    <cellStyle name="千分位 23" xfId="668"/>
    <cellStyle name="千分位 24" xfId="669"/>
    <cellStyle name="千分位 25" xfId="670"/>
    <cellStyle name="千分位 3" xfId="671"/>
    <cellStyle name="千分位 3 2" xfId="672"/>
    <cellStyle name="千分位 4" xfId="673"/>
    <cellStyle name="千分位 4 2" xfId="674"/>
    <cellStyle name="千分位 4 2 2" xfId="675"/>
    <cellStyle name="千分位 4 2 3" xfId="676"/>
    <cellStyle name="千分位 4 3" xfId="677"/>
    <cellStyle name="千分位 4 4" xfId="678"/>
    <cellStyle name="千分位 4 5" xfId="679"/>
    <cellStyle name="千分位 4 6" xfId="680"/>
    <cellStyle name="千分位 5" xfId="681"/>
    <cellStyle name="千分位 5 2" xfId="682"/>
    <cellStyle name="千分位 5 2 2" xfId="683"/>
    <cellStyle name="千分位 5 2 3" xfId="684"/>
    <cellStyle name="千分位 5 3" xfId="685"/>
    <cellStyle name="千分位 5 3 2" xfId="686"/>
    <cellStyle name="千分位 5 3 3" xfId="687"/>
    <cellStyle name="千分位 5 4" xfId="688"/>
    <cellStyle name="千分位 5 5" xfId="689"/>
    <cellStyle name="千分位 5 6" xfId="690"/>
    <cellStyle name="千分位 6" xfId="691"/>
    <cellStyle name="千分位 6 2" xfId="692"/>
    <cellStyle name="千分位 6 3" xfId="693"/>
    <cellStyle name="千分位 6 4" xfId="694"/>
    <cellStyle name="千分位 7" xfId="695"/>
    <cellStyle name="千分位 7 2" xfId="696"/>
    <cellStyle name="千分位 7 3" xfId="697"/>
    <cellStyle name="千分位 8" xfId="698"/>
    <cellStyle name="千分位 8 2" xfId="699"/>
    <cellStyle name="千分位 8 3" xfId="700"/>
    <cellStyle name="千分位 8 4" xfId="701"/>
    <cellStyle name="千分位 8 5" xfId="702"/>
    <cellStyle name="千分位 8 6" xfId="703"/>
    <cellStyle name="千分位 9" xfId="704"/>
    <cellStyle name="千分位 9 2" xfId="705"/>
    <cellStyle name="千分位 9 3" xfId="706"/>
    <cellStyle name="Comma [0]" xfId="707"/>
    <cellStyle name="Followed Hyperlink" xfId="708"/>
    <cellStyle name="中等" xfId="709"/>
    <cellStyle name="中等 10" xfId="710"/>
    <cellStyle name="中等 11" xfId="711"/>
    <cellStyle name="中等 11 2" xfId="712"/>
    <cellStyle name="中等 11 3" xfId="713"/>
    <cellStyle name="中等 12" xfId="714"/>
    <cellStyle name="中等 13" xfId="715"/>
    <cellStyle name="中等 14" xfId="716"/>
    <cellStyle name="中等 15" xfId="717"/>
    <cellStyle name="中等 16" xfId="718"/>
    <cellStyle name="中等 17" xfId="719"/>
    <cellStyle name="中等 18" xfId="720"/>
    <cellStyle name="中等 19" xfId="721"/>
    <cellStyle name="中等 19 2" xfId="722"/>
    <cellStyle name="中等 19 3" xfId="723"/>
    <cellStyle name="中等 2" xfId="724"/>
    <cellStyle name="中等 20" xfId="725"/>
    <cellStyle name="中等 21" xfId="726"/>
    <cellStyle name="中等 22" xfId="727"/>
    <cellStyle name="中等 23" xfId="728"/>
    <cellStyle name="中等 3" xfId="729"/>
    <cellStyle name="中等 4" xfId="730"/>
    <cellStyle name="中等 4 2" xfId="731"/>
    <cellStyle name="中等 4 3" xfId="732"/>
    <cellStyle name="中等 4 4" xfId="733"/>
    <cellStyle name="中等 5" xfId="734"/>
    <cellStyle name="中等 6" xfId="735"/>
    <cellStyle name="中等 7" xfId="736"/>
    <cellStyle name="中等 8" xfId="737"/>
    <cellStyle name="中等 8 2" xfId="738"/>
    <cellStyle name="中等 8 3" xfId="739"/>
    <cellStyle name="中等 9" xfId="740"/>
    <cellStyle name="合計" xfId="741"/>
    <cellStyle name="合計 10" xfId="742"/>
    <cellStyle name="合計 11" xfId="743"/>
    <cellStyle name="合計 11 2" xfId="744"/>
    <cellStyle name="合計 11 3" xfId="745"/>
    <cellStyle name="合計 12" xfId="746"/>
    <cellStyle name="合計 13" xfId="747"/>
    <cellStyle name="合計 14" xfId="748"/>
    <cellStyle name="合計 15" xfId="749"/>
    <cellStyle name="合計 16" xfId="750"/>
    <cellStyle name="合計 17" xfId="751"/>
    <cellStyle name="合計 18" xfId="752"/>
    <cellStyle name="合計 19" xfId="753"/>
    <cellStyle name="合計 19 2" xfId="754"/>
    <cellStyle name="合計 19 3" xfId="755"/>
    <cellStyle name="合計 2" xfId="756"/>
    <cellStyle name="合計 20" xfId="757"/>
    <cellStyle name="合計 21" xfId="758"/>
    <cellStyle name="合計 22" xfId="759"/>
    <cellStyle name="合計 23" xfId="760"/>
    <cellStyle name="合計 3" xfId="761"/>
    <cellStyle name="合計 4" xfId="762"/>
    <cellStyle name="合計 4 2" xfId="763"/>
    <cellStyle name="合計 4 3" xfId="764"/>
    <cellStyle name="合計 4 4" xfId="765"/>
    <cellStyle name="合計 5" xfId="766"/>
    <cellStyle name="合計 6" xfId="767"/>
    <cellStyle name="合計 7" xfId="768"/>
    <cellStyle name="合計 8" xfId="769"/>
    <cellStyle name="合計 8 2" xfId="770"/>
    <cellStyle name="合計 8 3" xfId="771"/>
    <cellStyle name="合計 9" xfId="772"/>
    <cellStyle name="好" xfId="773"/>
    <cellStyle name="好 10" xfId="774"/>
    <cellStyle name="好 11" xfId="775"/>
    <cellStyle name="好 11 2" xfId="776"/>
    <cellStyle name="好 11 3" xfId="777"/>
    <cellStyle name="好 12" xfId="778"/>
    <cellStyle name="好 13" xfId="779"/>
    <cellStyle name="好 14" xfId="780"/>
    <cellStyle name="好 15" xfId="781"/>
    <cellStyle name="好 16" xfId="782"/>
    <cellStyle name="好 17" xfId="783"/>
    <cellStyle name="好 18" xfId="784"/>
    <cellStyle name="好 19" xfId="785"/>
    <cellStyle name="好 19 2" xfId="786"/>
    <cellStyle name="好 19 3" xfId="787"/>
    <cellStyle name="好 2" xfId="788"/>
    <cellStyle name="好 20" xfId="789"/>
    <cellStyle name="好 21" xfId="790"/>
    <cellStyle name="好 22" xfId="791"/>
    <cellStyle name="好 23" xfId="792"/>
    <cellStyle name="好 3" xfId="793"/>
    <cellStyle name="好 4" xfId="794"/>
    <cellStyle name="好 4 2" xfId="795"/>
    <cellStyle name="好 4 3" xfId="796"/>
    <cellStyle name="好 4 4" xfId="797"/>
    <cellStyle name="好 5" xfId="798"/>
    <cellStyle name="好 6" xfId="799"/>
    <cellStyle name="好 7" xfId="800"/>
    <cellStyle name="好 8" xfId="801"/>
    <cellStyle name="好 8 2" xfId="802"/>
    <cellStyle name="好 8 3" xfId="803"/>
    <cellStyle name="好 9" xfId="804"/>
    <cellStyle name="好_107" xfId="805"/>
    <cellStyle name="Percent" xfId="806"/>
    <cellStyle name="百分比 2" xfId="807"/>
    <cellStyle name="百分比 3" xfId="808"/>
    <cellStyle name="百分比 3 2" xfId="809"/>
    <cellStyle name="百分比 4" xfId="810"/>
    <cellStyle name="百分比 4 2" xfId="811"/>
    <cellStyle name="百分比 4 3" xfId="812"/>
    <cellStyle name="百分比 4 4" xfId="813"/>
    <cellStyle name="百分比 5" xfId="814"/>
    <cellStyle name="百分比 5 2" xfId="815"/>
    <cellStyle name="百分比 6" xfId="816"/>
    <cellStyle name="百分比 7" xfId="817"/>
    <cellStyle name="百分比 8" xfId="818"/>
    <cellStyle name="百分比 9" xfId="819"/>
    <cellStyle name="計算方式" xfId="820"/>
    <cellStyle name="計算方式 10" xfId="821"/>
    <cellStyle name="計算方式 11" xfId="822"/>
    <cellStyle name="計算方式 11 2" xfId="823"/>
    <cellStyle name="計算方式 11 3" xfId="824"/>
    <cellStyle name="計算方式 12" xfId="825"/>
    <cellStyle name="計算方式 13" xfId="826"/>
    <cellStyle name="計算方式 14" xfId="827"/>
    <cellStyle name="計算方式 15" xfId="828"/>
    <cellStyle name="計算方式 16" xfId="829"/>
    <cellStyle name="計算方式 17" xfId="830"/>
    <cellStyle name="計算方式 18" xfId="831"/>
    <cellStyle name="計算方式 19" xfId="832"/>
    <cellStyle name="計算方式 19 2" xfId="833"/>
    <cellStyle name="計算方式 19 3" xfId="834"/>
    <cellStyle name="計算方式 2" xfId="835"/>
    <cellStyle name="計算方式 20" xfId="836"/>
    <cellStyle name="計算方式 21" xfId="837"/>
    <cellStyle name="計算方式 22" xfId="838"/>
    <cellStyle name="計算方式 23" xfId="839"/>
    <cellStyle name="計算方式 3" xfId="840"/>
    <cellStyle name="計算方式 4" xfId="841"/>
    <cellStyle name="計算方式 4 2" xfId="842"/>
    <cellStyle name="計算方式 4 3" xfId="843"/>
    <cellStyle name="計算方式 4 4" xfId="844"/>
    <cellStyle name="計算方式 5" xfId="845"/>
    <cellStyle name="計算方式 6" xfId="846"/>
    <cellStyle name="計算方式 7" xfId="847"/>
    <cellStyle name="計算方式 8" xfId="848"/>
    <cellStyle name="計算方式 8 2" xfId="849"/>
    <cellStyle name="計算方式 8 3" xfId="850"/>
    <cellStyle name="計算方式 9" xfId="851"/>
    <cellStyle name="Currency" xfId="852"/>
    <cellStyle name="Currency [0]" xfId="853"/>
    <cellStyle name="貨幣 2" xfId="854"/>
    <cellStyle name="貨幣 2 2" xfId="855"/>
    <cellStyle name="貨幣 2 3" xfId="856"/>
    <cellStyle name="貨幣 2 4" xfId="857"/>
    <cellStyle name="貨幣 2 5" xfId="858"/>
    <cellStyle name="貨幣 3" xfId="859"/>
    <cellStyle name="貨幣 3 2" xfId="860"/>
    <cellStyle name="貨幣 4" xfId="861"/>
    <cellStyle name="貨幣 5" xfId="862"/>
    <cellStyle name="貨幣 6" xfId="863"/>
    <cellStyle name="連結的儲存格" xfId="864"/>
    <cellStyle name="連結的儲存格 10" xfId="865"/>
    <cellStyle name="連結的儲存格 11" xfId="866"/>
    <cellStyle name="連結的儲存格 11 2" xfId="867"/>
    <cellStyle name="連結的儲存格 11 3" xfId="868"/>
    <cellStyle name="連結的儲存格 12" xfId="869"/>
    <cellStyle name="連結的儲存格 13" xfId="870"/>
    <cellStyle name="連結的儲存格 14" xfId="871"/>
    <cellStyle name="連結的儲存格 15" xfId="872"/>
    <cellStyle name="連結的儲存格 16" xfId="873"/>
    <cellStyle name="連結的儲存格 17" xfId="874"/>
    <cellStyle name="連結的儲存格 18" xfId="875"/>
    <cellStyle name="連結的儲存格 19" xfId="876"/>
    <cellStyle name="連結的儲存格 19 2" xfId="877"/>
    <cellStyle name="連結的儲存格 19 3" xfId="878"/>
    <cellStyle name="連結的儲存格 2" xfId="879"/>
    <cellStyle name="連結的儲存格 20" xfId="880"/>
    <cellStyle name="連結的儲存格 21" xfId="881"/>
    <cellStyle name="連結的儲存格 22" xfId="882"/>
    <cellStyle name="連結的儲存格 23" xfId="883"/>
    <cellStyle name="連結的儲存格 3" xfId="884"/>
    <cellStyle name="連結的儲存格 4" xfId="885"/>
    <cellStyle name="連結的儲存格 4 2" xfId="886"/>
    <cellStyle name="連結的儲存格 4 3" xfId="887"/>
    <cellStyle name="連結的儲存格 4 4" xfId="888"/>
    <cellStyle name="連結的儲存格 5" xfId="889"/>
    <cellStyle name="連結的儲存格 6" xfId="890"/>
    <cellStyle name="連結的儲存格 7" xfId="891"/>
    <cellStyle name="連結的儲存格 8" xfId="892"/>
    <cellStyle name="連結的儲存格 8 2" xfId="893"/>
    <cellStyle name="連結的儲存格 8 3" xfId="894"/>
    <cellStyle name="連結的儲存格 9" xfId="895"/>
    <cellStyle name="備註" xfId="896"/>
    <cellStyle name="備註 10" xfId="897"/>
    <cellStyle name="備註 10 2" xfId="898"/>
    <cellStyle name="備註 10 3" xfId="899"/>
    <cellStyle name="備註 11" xfId="900"/>
    <cellStyle name="備註 11 2" xfId="901"/>
    <cellStyle name="備註 11 3" xfId="902"/>
    <cellStyle name="備註 11 4" xfId="903"/>
    <cellStyle name="備註 11 5" xfId="904"/>
    <cellStyle name="備註 12" xfId="905"/>
    <cellStyle name="備註 12 2" xfId="906"/>
    <cellStyle name="備註 13" xfId="907"/>
    <cellStyle name="備註 13 2" xfId="908"/>
    <cellStyle name="備註 14" xfId="909"/>
    <cellStyle name="備註 14 2" xfId="910"/>
    <cellStyle name="備註 15" xfId="911"/>
    <cellStyle name="備註 15 2" xfId="912"/>
    <cellStyle name="備註 16" xfId="913"/>
    <cellStyle name="備註 16 2" xfId="914"/>
    <cellStyle name="備註 17" xfId="915"/>
    <cellStyle name="備註 18" xfId="916"/>
    <cellStyle name="備註 19" xfId="917"/>
    <cellStyle name="備註 19 2" xfId="918"/>
    <cellStyle name="備註 19 3" xfId="919"/>
    <cellStyle name="備註 2" xfId="920"/>
    <cellStyle name="備註 2 2" xfId="921"/>
    <cellStyle name="備註 2 3" xfId="922"/>
    <cellStyle name="備註 20" xfId="923"/>
    <cellStyle name="備註 21" xfId="924"/>
    <cellStyle name="備註 22" xfId="925"/>
    <cellStyle name="備註 23" xfId="926"/>
    <cellStyle name="備註 3" xfId="927"/>
    <cellStyle name="備註 3 2" xfId="928"/>
    <cellStyle name="備註 3 3" xfId="929"/>
    <cellStyle name="備註 4" xfId="930"/>
    <cellStyle name="備註 4 2" xfId="931"/>
    <cellStyle name="備註 4 2 2" xfId="932"/>
    <cellStyle name="備註 4 2 3" xfId="933"/>
    <cellStyle name="備註 4 3" xfId="934"/>
    <cellStyle name="備註 4 3 2" xfId="935"/>
    <cellStyle name="備註 4 3 3" xfId="936"/>
    <cellStyle name="備註 4 4" xfId="937"/>
    <cellStyle name="備註 4 5" xfId="938"/>
    <cellStyle name="備註 4 6" xfId="939"/>
    <cellStyle name="備註 5" xfId="940"/>
    <cellStyle name="備註 5 2" xfId="941"/>
    <cellStyle name="備註 5 3" xfId="942"/>
    <cellStyle name="備註 6" xfId="943"/>
    <cellStyle name="備註 6 2" xfId="944"/>
    <cellStyle name="備註 6 3" xfId="945"/>
    <cellStyle name="備註 7" xfId="946"/>
    <cellStyle name="備註 7 2" xfId="947"/>
    <cellStyle name="備註 7 3" xfId="948"/>
    <cellStyle name="備註 8" xfId="949"/>
    <cellStyle name="備註 8 2" xfId="950"/>
    <cellStyle name="備註 8 3" xfId="951"/>
    <cellStyle name="備註 8 4" xfId="952"/>
    <cellStyle name="備註 8 5" xfId="953"/>
    <cellStyle name="備註 9" xfId="954"/>
    <cellStyle name="備註 9 2" xfId="955"/>
    <cellStyle name="備註 9 3" xfId="956"/>
    <cellStyle name="Hyperlink" xfId="957"/>
    <cellStyle name="說明文字" xfId="958"/>
    <cellStyle name="說明文字 10" xfId="959"/>
    <cellStyle name="說明文字 11" xfId="960"/>
    <cellStyle name="說明文字 11 2" xfId="961"/>
    <cellStyle name="說明文字 11 3" xfId="962"/>
    <cellStyle name="說明文字 12" xfId="963"/>
    <cellStyle name="說明文字 13" xfId="964"/>
    <cellStyle name="說明文字 14" xfId="965"/>
    <cellStyle name="說明文字 15" xfId="966"/>
    <cellStyle name="說明文字 16" xfId="967"/>
    <cellStyle name="說明文字 17" xfId="968"/>
    <cellStyle name="說明文字 18" xfId="969"/>
    <cellStyle name="說明文字 19" xfId="970"/>
    <cellStyle name="說明文字 19 2" xfId="971"/>
    <cellStyle name="說明文字 19 3" xfId="972"/>
    <cellStyle name="說明文字 2" xfId="973"/>
    <cellStyle name="說明文字 20" xfId="974"/>
    <cellStyle name="說明文字 21" xfId="975"/>
    <cellStyle name="說明文字 22" xfId="976"/>
    <cellStyle name="說明文字 23" xfId="977"/>
    <cellStyle name="說明文字 3" xfId="978"/>
    <cellStyle name="說明文字 4" xfId="979"/>
    <cellStyle name="說明文字 4 2" xfId="980"/>
    <cellStyle name="說明文字 4 3" xfId="981"/>
    <cellStyle name="說明文字 4 4" xfId="982"/>
    <cellStyle name="說明文字 5" xfId="983"/>
    <cellStyle name="說明文字 6" xfId="984"/>
    <cellStyle name="說明文字 7" xfId="985"/>
    <cellStyle name="說明文字 8" xfId="986"/>
    <cellStyle name="說明文字 8 2" xfId="987"/>
    <cellStyle name="說明文字 8 3" xfId="988"/>
    <cellStyle name="說明文字 9" xfId="989"/>
    <cellStyle name="輔色1" xfId="990"/>
    <cellStyle name="輔色1 10" xfId="991"/>
    <cellStyle name="輔色1 11" xfId="992"/>
    <cellStyle name="輔色1 11 2" xfId="993"/>
    <cellStyle name="輔色1 11 3" xfId="994"/>
    <cellStyle name="輔色1 12" xfId="995"/>
    <cellStyle name="輔色1 13" xfId="996"/>
    <cellStyle name="輔色1 14" xfId="997"/>
    <cellStyle name="輔色1 15" xfId="998"/>
    <cellStyle name="輔色1 16" xfId="999"/>
    <cellStyle name="輔色1 17" xfId="1000"/>
    <cellStyle name="輔色1 18" xfId="1001"/>
    <cellStyle name="輔色1 19" xfId="1002"/>
    <cellStyle name="輔色1 19 2" xfId="1003"/>
    <cellStyle name="輔色1 19 3" xfId="1004"/>
    <cellStyle name="輔色1 2" xfId="1005"/>
    <cellStyle name="輔色1 20" xfId="1006"/>
    <cellStyle name="輔色1 21" xfId="1007"/>
    <cellStyle name="輔色1 22" xfId="1008"/>
    <cellStyle name="輔色1 23" xfId="1009"/>
    <cellStyle name="輔色1 3" xfId="1010"/>
    <cellStyle name="輔色1 4" xfId="1011"/>
    <cellStyle name="輔色1 4 2" xfId="1012"/>
    <cellStyle name="輔色1 4 3" xfId="1013"/>
    <cellStyle name="輔色1 4 4" xfId="1014"/>
    <cellStyle name="輔色1 5" xfId="1015"/>
    <cellStyle name="輔色1 6" xfId="1016"/>
    <cellStyle name="輔色1 7" xfId="1017"/>
    <cellStyle name="輔色1 8" xfId="1018"/>
    <cellStyle name="輔色1 8 2" xfId="1019"/>
    <cellStyle name="輔色1 8 3" xfId="1020"/>
    <cellStyle name="輔色1 9" xfId="1021"/>
    <cellStyle name="輔色2" xfId="1022"/>
    <cellStyle name="輔色2 10" xfId="1023"/>
    <cellStyle name="輔色2 11" xfId="1024"/>
    <cellStyle name="輔色2 11 2" xfId="1025"/>
    <cellStyle name="輔色2 11 3" xfId="1026"/>
    <cellStyle name="輔色2 12" xfId="1027"/>
    <cellStyle name="輔色2 13" xfId="1028"/>
    <cellStyle name="輔色2 14" xfId="1029"/>
    <cellStyle name="輔色2 15" xfId="1030"/>
    <cellStyle name="輔色2 16" xfId="1031"/>
    <cellStyle name="輔色2 17" xfId="1032"/>
    <cellStyle name="輔色2 18" xfId="1033"/>
    <cellStyle name="輔色2 19" xfId="1034"/>
    <cellStyle name="輔色2 19 2" xfId="1035"/>
    <cellStyle name="輔色2 19 3" xfId="1036"/>
    <cellStyle name="輔色2 2" xfId="1037"/>
    <cellStyle name="輔色2 20" xfId="1038"/>
    <cellStyle name="輔色2 21" xfId="1039"/>
    <cellStyle name="輔色2 22" xfId="1040"/>
    <cellStyle name="輔色2 23" xfId="1041"/>
    <cellStyle name="輔色2 3" xfId="1042"/>
    <cellStyle name="輔色2 4" xfId="1043"/>
    <cellStyle name="輔色2 4 2" xfId="1044"/>
    <cellStyle name="輔色2 4 3" xfId="1045"/>
    <cellStyle name="輔色2 4 4" xfId="1046"/>
    <cellStyle name="輔色2 5" xfId="1047"/>
    <cellStyle name="輔色2 6" xfId="1048"/>
    <cellStyle name="輔色2 7" xfId="1049"/>
    <cellStyle name="輔色2 8" xfId="1050"/>
    <cellStyle name="輔色2 8 2" xfId="1051"/>
    <cellStyle name="輔色2 8 3" xfId="1052"/>
    <cellStyle name="輔色2 9" xfId="1053"/>
    <cellStyle name="輔色3" xfId="1054"/>
    <cellStyle name="輔色3 10" xfId="1055"/>
    <cellStyle name="輔色3 11" xfId="1056"/>
    <cellStyle name="輔色3 11 2" xfId="1057"/>
    <cellStyle name="輔色3 11 3" xfId="1058"/>
    <cellStyle name="輔色3 12" xfId="1059"/>
    <cellStyle name="輔色3 13" xfId="1060"/>
    <cellStyle name="輔色3 14" xfId="1061"/>
    <cellStyle name="輔色3 15" xfId="1062"/>
    <cellStyle name="輔色3 16" xfId="1063"/>
    <cellStyle name="輔色3 17" xfId="1064"/>
    <cellStyle name="輔色3 18" xfId="1065"/>
    <cellStyle name="輔色3 19" xfId="1066"/>
    <cellStyle name="輔色3 19 2" xfId="1067"/>
    <cellStyle name="輔色3 19 3" xfId="1068"/>
    <cellStyle name="輔色3 2" xfId="1069"/>
    <cellStyle name="輔色3 20" xfId="1070"/>
    <cellStyle name="輔色3 21" xfId="1071"/>
    <cellStyle name="輔色3 22" xfId="1072"/>
    <cellStyle name="輔色3 23" xfId="1073"/>
    <cellStyle name="輔色3 3" xfId="1074"/>
    <cellStyle name="輔色3 4" xfId="1075"/>
    <cellStyle name="輔色3 4 2" xfId="1076"/>
    <cellStyle name="輔色3 4 3" xfId="1077"/>
    <cellStyle name="輔色3 4 4" xfId="1078"/>
    <cellStyle name="輔色3 5" xfId="1079"/>
    <cellStyle name="輔色3 6" xfId="1080"/>
    <cellStyle name="輔色3 7" xfId="1081"/>
    <cellStyle name="輔色3 8" xfId="1082"/>
    <cellStyle name="輔色3 8 2" xfId="1083"/>
    <cellStyle name="輔色3 8 3" xfId="1084"/>
    <cellStyle name="輔色3 9" xfId="1085"/>
    <cellStyle name="輔色4" xfId="1086"/>
    <cellStyle name="輔色4 10" xfId="1087"/>
    <cellStyle name="輔色4 11" xfId="1088"/>
    <cellStyle name="輔色4 11 2" xfId="1089"/>
    <cellStyle name="輔色4 11 3" xfId="1090"/>
    <cellStyle name="輔色4 12" xfId="1091"/>
    <cellStyle name="輔色4 13" xfId="1092"/>
    <cellStyle name="輔色4 14" xfId="1093"/>
    <cellStyle name="輔色4 15" xfId="1094"/>
    <cellStyle name="輔色4 16" xfId="1095"/>
    <cellStyle name="輔色4 17" xfId="1096"/>
    <cellStyle name="輔色4 18" xfId="1097"/>
    <cellStyle name="輔色4 19" xfId="1098"/>
    <cellStyle name="輔色4 19 2" xfId="1099"/>
    <cellStyle name="輔色4 19 3" xfId="1100"/>
    <cellStyle name="輔色4 2" xfId="1101"/>
    <cellStyle name="輔色4 20" xfId="1102"/>
    <cellStyle name="輔色4 21" xfId="1103"/>
    <cellStyle name="輔色4 22" xfId="1104"/>
    <cellStyle name="輔色4 23" xfId="1105"/>
    <cellStyle name="輔色4 3" xfId="1106"/>
    <cellStyle name="輔色4 4" xfId="1107"/>
    <cellStyle name="輔色4 4 2" xfId="1108"/>
    <cellStyle name="輔色4 4 3" xfId="1109"/>
    <cellStyle name="輔色4 4 4" xfId="1110"/>
    <cellStyle name="輔色4 5" xfId="1111"/>
    <cellStyle name="輔色4 6" xfId="1112"/>
    <cellStyle name="輔色4 7" xfId="1113"/>
    <cellStyle name="輔色4 8" xfId="1114"/>
    <cellStyle name="輔色4 8 2" xfId="1115"/>
    <cellStyle name="輔色4 8 3" xfId="1116"/>
    <cellStyle name="輔色4 9" xfId="1117"/>
    <cellStyle name="輔色5" xfId="1118"/>
    <cellStyle name="輔色5 10" xfId="1119"/>
    <cellStyle name="輔色5 11" xfId="1120"/>
    <cellStyle name="輔色5 11 2" xfId="1121"/>
    <cellStyle name="輔色5 11 3" xfId="1122"/>
    <cellStyle name="輔色5 12" xfId="1123"/>
    <cellStyle name="輔色5 13" xfId="1124"/>
    <cellStyle name="輔色5 14" xfId="1125"/>
    <cellStyle name="輔色5 15" xfId="1126"/>
    <cellStyle name="輔色5 16" xfId="1127"/>
    <cellStyle name="輔色5 17" xfId="1128"/>
    <cellStyle name="輔色5 18" xfId="1129"/>
    <cellStyle name="輔色5 19" xfId="1130"/>
    <cellStyle name="輔色5 19 2" xfId="1131"/>
    <cellStyle name="輔色5 19 3" xfId="1132"/>
    <cellStyle name="輔色5 2" xfId="1133"/>
    <cellStyle name="輔色5 20" xfId="1134"/>
    <cellStyle name="輔色5 21" xfId="1135"/>
    <cellStyle name="輔色5 22" xfId="1136"/>
    <cellStyle name="輔色5 23" xfId="1137"/>
    <cellStyle name="輔色5 3" xfId="1138"/>
    <cellStyle name="輔色5 4" xfId="1139"/>
    <cellStyle name="輔色5 4 2" xfId="1140"/>
    <cellStyle name="輔色5 4 3" xfId="1141"/>
    <cellStyle name="輔色5 4 4" xfId="1142"/>
    <cellStyle name="輔色5 5" xfId="1143"/>
    <cellStyle name="輔色5 6" xfId="1144"/>
    <cellStyle name="輔色5 7" xfId="1145"/>
    <cellStyle name="輔色5 8" xfId="1146"/>
    <cellStyle name="輔色5 8 2" xfId="1147"/>
    <cellStyle name="輔色5 8 3" xfId="1148"/>
    <cellStyle name="輔色5 9" xfId="1149"/>
    <cellStyle name="輔色6" xfId="1150"/>
    <cellStyle name="輔色6 10" xfId="1151"/>
    <cellStyle name="輔色6 11" xfId="1152"/>
    <cellStyle name="輔色6 11 2" xfId="1153"/>
    <cellStyle name="輔色6 11 3" xfId="1154"/>
    <cellStyle name="輔色6 12" xfId="1155"/>
    <cellStyle name="輔色6 13" xfId="1156"/>
    <cellStyle name="輔色6 14" xfId="1157"/>
    <cellStyle name="輔色6 15" xfId="1158"/>
    <cellStyle name="輔色6 16" xfId="1159"/>
    <cellStyle name="輔色6 17" xfId="1160"/>
    <cellStyle name="輔色6 18" xfId="1161"/>
    <cellStyle name="輔色6 19" xfId="1162"/>
    <cellStyle name="輔色6 19 2" xfId="1163"/>
    <cellStyle name="輔色6 19 3" xfId="1164"/>
    <cellStyle name="輔色6 2" xfId="1165"/>
    <cellStyle name="輔色6 20" xfId="1166"/>
    <cellStyle name="輔色6 21" xfId="1167"/>
    <cellStyle name="輔色6 22" xfId="1168"/>
    <cellStyle name="輔色6 23" xfId="1169"/>
    <cellStyle name="輔色6 3" xfId="1170"/>
    <cellStyle name="輔色6 4" xfId="1171"/>
    <cellStyle name="輔色6 4 2" xfId="1172"/>
    <cellStyle name="輔色6 4 3" xfId="1173"/>
    <cellStyle name="輔色6 4 4" xfId="1174"/>
    <cellStyle name="輔色6 5" xfId="1175"/>
    <cellStyle name="輔色6 6" xfId="1176"/>
    <cellStyle name="輔色6 7" xfId="1177"/>
    <cellStyle name="輔色6 8" xfId="1178"/>
    <cellStyle name="輔色6 8 2" xfId="1179"/>
    <cellStyle name="輔色6 8 3" xfId="1180"/>
    <cellStyle name="輔色6 9" xfId="1181"/>
    <cellStyle name="標題" xfId="1182"/>
    <cellStyle name="標題 1" xfId="1183"/>
    <cellStyle name="標題 1 10" xfId="1184"/>
    <cellStyle name="標題 1 11" xfId="1185"/>
    <cellStyle name="標題 1 11 2" xfId="1186"/>
    <cellStyle name="標題 1 11 3" xfId="1187"/>
    <cellStyle name="標題 1 12" xfId="1188"/>
    <cellStyle name="標題 1 13" xfId="1189"/>
    <cellStyle name="標題 1 14" xfId="1190"/>
    <cellStyle name="標題 1 15" xfId="1191"/>
    <cellStyle name="標題 1 16" xfId="1192"/>
    <cellStyle name="標題 1 17" xfId="1193"/>
    <cellStyle name="標題 1 18" xfId="1194"/>
    <cellStyle name="標題 1 19" xfId="1195"/>
    <cellStyle name="標題 1 19 2" xfId="1196"/>
    <cellStyle name="標題 1 19 3" xfId="1197"/>
    <cellStyle name="標題 1 2" xfId="1198"/>
    <cellStyle name="標題 1 20" xfId="1199"/>
    <cellStyle name="標題 1 21" xfId="1200"/>
    <cellStyle name="標題 1 22" xfId="1201"/>
    <cellStyle name="標題 1 23" xfId="1202"/>
    <cellStyle name="標題 1 3" xfId="1203"/>
    <cellStyle name="標題 1 4" xfId="1204"/>
    <cellStyle name="標題 1 4 2" xfId="1205"/>
    <cellStyle name="標題 1 4 3" xfId="1206"/>
    <cellStyle name="標題 1 4 4" xfId="1207"/>
    <cellStyle name="標題 1 5" xfId="1208"/>
    <cellStyle name="標題 1 6" xfId="1209"/>
    <cellStyle name="標題 1 7" xfId="1210"/>
    <cellStyle name="標題 1 8" xfId="1211"/>
    <cellStyle name="標題 1 8 2" xfId="1212"/>
    <cellStyle name="標題 1 8 3" xfId="1213"/>
    <cellStyle name="標題 1 9" xfId="1214"/>
    <cellStyle name="標題 10" xfId="1215"/>
    <cellStyle name="標題 11" xfId="1216"/>
    <cellStyle name="標題 11 2" xfId="1217"/>
    <cellStyle name="標題 11 3" xfId="1218"/>
    <cellStyle name="標題 12" xfId="1219"/>
    <cellStyle name="標題 13" xfId="1220"/>
    <cellStyle name="標題 14" xfId="1221"/>
    <cellStyle name="標題 14 2" xfId="1222"/>
    <cellStyle name="標題 14 3" xfId="1223"/>
    <cellStyle name="標題 15" xfId="1224"/>
    <cellStyle name="標題 16" xfId="1225"/>
    <cellStyle name="標題 17" xfId="1226"/>
    <cellStyle name="標題 18" xfId="1227"/>
    <cellStyle name="標題 19" xfId="1228"/>
    <cellStyle name="標題 2" xfId="1229"/>
    <cellStyle name="標題 2 10" xfId="1230"/>
    <cellStyle name="標題 2 11" xfId="1231"/>
    <cellStyle name="標題 2 11 2" xfId="1232"/>
    <cellStyle name="標題 2 11 3" xfId="1233"/>
    <cellStyle name="標題 2 12" xfId="1234"/>
    <cellStyle name="標題 2 13" xfId="1235"/>
    <cellStyle name="標題 2 14" xfId="1236"/>
    <cellStyle name="標題 2 15" xfId="1237"/>
    <cellStyle name="標題 2 16" xfId="1238"/>
    <cellStyle name="標題 2 17" xfId="1239"/>
    <cellStyle name="標題 2 18" xfId="1240"/>
    <cellStyle name="標題 2 19" xfId="1241"/>
    <cellStyle name="標題 2 19 2" xfId="1242"/>
    <cellStyle name="標題 2 19 3" xfId="1243"/>
    <cellStyle name="標題 2 2" xfId="1244"/>
    <cellStyle name="標題 2 20" xfId="1245"/>
    <cellStyle name="標題 2 21" xfId="1246"/>
    <cellStyle name="標題 2 22" xfId="1247"/>
    <cellStyle name="標題 2 23" xfId="1248"/>
    <cellStyle name="標題 2 3" xfId="1249"/>
    <cellStyle name="標題 2 4" xfId="1250"/>
    <cellStyle name="標題 2 4 2" xfId="1251"/>
    <cellStyle name="標題 2 4 3" xfId="1252"/>
    <cellStyle name="標題 2 4 4" xfId="1253"/>
    <cellStyle name="標題 2 5" xfId="1254"/>
    <cellStyle name="標題 2 6" xfId="1255"/>
    <cellStyle name="標題 2 7" xfId="1256"/>
    <cellStyle name="標題 2 8" xfId="1257"/>
    <cellStyle name="標題 2 8 2" xfId="1258"/>
    <cellStyle name="標題 2 8 3" xfId="1259"/>
    <cellStyle name="標題 2 9" xfId="1260"/>
    <cellStyle name="標題 20" xfId="1261"/>
    <cellStyle name="標題 21" xfId="1262"/>
    <cellStyle name="標題 22" xfId="1263"/>
    <cellStyle name="標題 22 2" xfId="1264"/>
    <cellStyle name="標題 22 3" xfId="1265"/>
    <cellStyle name="標題 23" xfId="1266"/>
    <cellStyle name="標題 24" xfId="1267"/>
    <cellStyle name="標題 25" xfId="1268"/>
    <cellStyle name="標題 26" xfId="1269"/>
    <cellStyle name="標題 3" xfId="1270"/>
    <cellStyle name="標題 3 10" xfId="1271"/>
    <cellStyle name="標題 3 11" xfId="1272"/>
    <cellStyle name="標題 3 11 2" xfId="1273"/>
    <cellStyle name="標題 3 11 3" xfId="1274"/>
    <cellStyle name="標題 3 12" xfId="1275"/>
    <cellStyle name="標題 3 13" xfId="1276"/>
    <cellStyle name="標題 3 14" xfId="1277"/>
    <cellStyle name="標題 3 15" xfId="1278"/>
    <cellStyle name="標題 3 16" xfId="1279"/>
    <cellStyle name="標題 3 17" xfId="1280"/>
    <cellStyle name="標題 3 18" xfId="1281"/>
    <cellStyle name="標題 3 19" xfId="1282"/>
    <cellStyle name="標題 3 19 2" xfId="1283"/>
    <cellStyle name="標題 3 19 3" xfId="1284"/>
    <cellStyle name="標題 3 2" xfId="1285"/>
    <cellStyle name="標題 3 20" xfId="1286"/>
    <cellStyle name="標題 3 21" xfId="1287"/>
    <cellStyle name="標題 3 22" xfId="1288"/>
    <cellStyle name="標題 3 23" xfId="1289"/>
    <cellStyle name="標題 3 3" xfId="1290"/>
    <cellStyle name="標題 3 4" xfId="1291"/>
    <cellStyle name="標題 3 4 2" xfId="1292"/>
    <cellStyle name="標題 3 4 3" xfId="1293"/>
    <cellStyle name="標題 3 4 4" xfId="1294"/>
    <cellStyle name="標題 3 5" xfId="1295"/>
    <cellStyle name="標題 3 6" xfId="1296"/>
    <cellStyle name="標題 3 7" xfId="1297"/>
    <cellStyle name="標題 3 8" xfId="1298"/>
    <cellStyle name="標題 3 8 2" xfId="1299"/>
    <cellStyle name="標題 3 8 3" xfId="1300"/>
    <cellStyle name="標題 3 9" xfId="1301"/>
    <cellStyle name="標題 4" xfId="1302"/>
    <cellStyle name="標題 4 10" xfId="1303"/>
    <cellStyle name="標題 4 11" xfId="1304"/>
    <cellStyle name="標題 4 11 2" xfId="1305"/>
    <cellStyle name="標題 4 11 3" xfId="1306"/>
    <cellStyle name="標題 4 12" xfId="1307"/>
    <cellStyle name="標題 4 13" xfId="1308"/>
    <cellStyle name="標題 4 14" xfId="1309"/>
    <cellStyle name="標題 4 15" xfId="1310"/>
    <cellStyle name="標題 4 16" xfId="1311"/>
    <cellStyle name="標題 4 17" xfId="1312"/>
    <cellStyle name="標題 4 18" xfId="1313"/>
    <cellStyle name="標題 4 19" xfId="1314"/>
    <cellStyle name="標題 4 19 2" xfId="1315"/>
    <cellStyle name="標題 4 19 3" xfId="1316"/>
    <cellStyle name="標題 4 2" xfId="1317"/>
    <cellStyle name="標題 4 20" xfId="1318"/>
    <cellStyle name="標題 4 21" xfId="1319"/>
    <cellStyle name="標題 4 22" xfId="1320"/>
    <cellStyle name="標題 4 23" xfId="1321"/>
    <cellStyle name="標題 4 3" xfId="1322"/>
    <cellStyle name="標題 4 4" xfId="1323"/>
    <cellStyle name="標題 4 4 2" xfId="1324"/>
    <cellStyle name="標題 4 4 3" xfId="1325"/>
    <cellStyle name="標題 4 4 4" xfId="1326"/>
    <cellStyle name="標題 4 5" xfId="1327"/>
    <cellStyle name="標題 4 6" xfId="1328"/>
    <cellStyle name="標題 4 7" xfId="1329"/>
    <cellStyle name="標題 4 8" xfId="1330"/>
    <cellStyle name="標題 4 8 2" xfId="1331"/>
    <cellStyle name="標題 4 8 3" xfId="1332"/>
    <cellStyle name="標題 4 9" xfId="1333"/>
    <cellStyle name="標題 5" xfId="1334"/>
    <cellStyle name="標題 6" xfId="1335"/>
    <cellStyle name="標題 7" xfId="1336"/>
    <cellStyle name="標題 7 2" xfId="1337"/>
    <cellStyle name="標題 7 3" xfId="1338"/>
    <cellStyle name="標題 7 4" xfId="1339"/>
    <cellStyle name="標題 8" xfId="1340"/>
    <cellStyle name="標題 9" xfId="1341"/>
    <cellStyle name="輸入" xfId="1342"/>
    <cellStyle name="輸入 10" xfId="1343"/>
    <cellStyle name="輸入 11" xfId="1344"/>
    <cellStyle name="輸入 11 2" xfId="1345"/>
    <cellStyle name="輸入 11 3" xfId="1346"/>
    <cellStyle name="輸入 12" xfId="1347"/>
    <cellStyle name="輸入 13" xfId="1348"/>
    <cellStyle name="輸入 14" xfId="1349"/>
    <cellStyle name="輸入 15" xfId="1350"/>
    <cellStyle name="輸入 16" xfId="1351"/>
    <cellStyle name="輸入 17" xfId="1352"/>
    <cellStyle name="輸入 18" xfId="1353"/>
    <cellStyle name="輸入 19" xfId="1354"/>
    <cellStyle name="輸入 19 2" xfId="1355"/>
    <cellStyle name="輸入 19 3" xfId="1356"/>
    <cellStyle name="輸入 2" xfId="1357"/>
    <cellStyle name="輸入 20" xfId="1358"/>
    <cellStyle name="輸入 21" xfId="1359"/>
    <cellStyle name="輸入 22" xfId="1360"/>
    <cellStyle name="輸入 23" xfId="1361"/>
    <cellStyle name="輸入 3" xfId="1362"/>
    <cellStyle name="輸入 4" xfId="1363"/>
    <cellStyle name="輸入 4 2" xfId="1364"/>
    <cellStyle name="輸入 4 3" xfId="1365"/>
    <cellStyle name="輸入 4 4" xfId="1366"/>
    <cellStyle name="輸入 5" xfId="1367"/>
    <cellStyle name="輸入 6" xfId="1368"/>
    <cellStyle name="輸入 7" xfId="1369"/>
    <cellStyle name="輸入 8" xfId="1370"/>
    <cellStyle name="輸入 8 2" xfId="1371"/>
    <cellStyle name="輸入 8 3" xfId="1372"/>
    <cellStyle name="輸入 9" xfId="1373"/>
    <cellStyle name="輸出" xfId="1374"/>
    <cellStyle name="輸出 10" xfId="1375"/>
    <cellStyle name="輸出 11" xfId="1376"/>
    <cellStyle name="輸出 11 2" xfId="1377"/>
    <cellStyle name="輸出 11 3" xfId="1378"/>
    <cellStyle name="輸出 12" xfId="1379"/>
    <cellStyle name="輸出 13" xfId="1380"/>
    <cellStyle name="輸出 14" xfId="1381"/>
    <cellStyle name="輸出 15" xfId="1382"/>
    <cellStyle name="輸出 16" xfId="1383"/>
    <cellStyle name="輸出 17" xfId="1384"/>
    <cellStyle name="輸出 18" xfId="1385"/>
    <cellStyle name="輸出 19" xfId="1386"/>
    <cellStyle name="輸出 19 2" xfId="1387"/>
    <cellStyle name="輸出 19 3" xfId="1388"/>
    <cellStyle name="輸出 2" xfId="1389"/>
    <cellStyle name="輸出 20" xfId="1390"/>
    <cellStyle name="輸出 21" xfId="1391"/>
    <cellStyle name="輸出 22" xfId="1392"/>
    <cellStyle name="輸出 23" xfId="1393"/>
    <cellStyle name="輸出 3" xfId="1394"/>
    <cellStyle name="輸出 4" xfId="1395"/>
    <cellStyle name="輸出 4 2" xfId="1396"/>
    <cellStyle name="輸出 4 3" xfId="1397"/>
    <cellStyle name="輸出 4 4" xfId="1398"/>
    <cellStyle name="輸出 5" xfId="1399"/>
    <cellStyle name="輸出 6" xfId="1400"/>
    <cellStyle name="輸出 7" xfId="1401"/>
    <cellStyle name="輸出 8" xfId="1402"/>
    <cellStyle name="輸出 8 2" xfId="1403"/>
    <cellStyle name="輸出 8 3" xfId="1404"/>
    <cellStyle name="輸出 9" xfId="1405"/>
    <cellStyle name="檢查儲存格" xfId="1406"/>
    <cellStyle name="檢查儲存格 10" xfId="1407"/>
    <cellStyle name="檢查儲存格 11" xfId="1408"/>
    <cellStyle name="檢查儲存格 11 2" xfId="1409"/>
    <cellStyle name="檢查儲存格 11 3" xfId="1410"/>
    <cellStyle name="檢查儲存格 12" xfId="1411"/>
    <cellStyle name="檢查儲存格 13" xfId="1412"/>
    <cellStyle name="檢查儲存格 14" xfId="1413"/>
    <cellStyle name="檢查儲存格 15" xfId="1414"/>
    <cellStyle name="檢查儲存格 16" xfId="1415"/>
    <cellStyle name="檢查儲存格 17" xfId="1416"/>
    <cellStyle name="檢查儲存格 18" xfId="1417"/>
    <cellStyle name="檢查儲存格 19" xfId="1418"/>
    <cellStyle name="檢查儲存格 19 2" xfId="1419"/>
    <cellStyle name="檢查儲存格 19 3" xfId="1420"/>
    <cellStyle name="檢查儲存格 2" xfId="1421"/>
    <cellStyle name="檢查儲存格 20" xfId="1422"/>
    <cellStyle name="檢查儲存格 21" xfId="1423"/>
    <cellStyle name="檢查儲存格 22" xfId="1424"/>
    <cellStyle name="檢查儲存格 23" xfId="1425"/>
    <cellStyle name="檢查儲存格 3" xfId="1426"/>
    <cellStyle name="檢查儲存格 4" xfId="1427"/>
    <cellStyle name="檢查儲存格 4 2" xfId="1428"/>
    <cellStyle name="檢查儲存格 4 3" xfId="1429"/>
    <cellStyle name="檢查儲存格 4 4" xfId="1430"/>
    <cellStyle name="檢查儲存格 5" xfId="1431"/>
    <cellStyle name="檢查儲存格 6" xfId="1432"/>
    <cellStyle name="檢查儲存格 7" xfId="1433"/>
    <cellStyle name="檢查儲存格 8" xfId="1434"/>
    <cellStyle name="檢查儲存格 8 2" xfId="1435"/>
    <cellStyle name="檢查儲存格 8 3" xfId="1436"/>
    <cellStyle name="檢查儲存格 9" xfId="1437"/>
    <cellStyle name="壞" xfId="1438"/>
    <cellStyle name="壞 10" xfId="1439"/>
    <cellStyle name="壞 11" xfId="1440"/>
    <cellStyle name="壞 11 2" xfId="1441"/>
    <cellStyle name="壞 11 3" xfId="1442"/>
    <cellStyle name="壞 12" xfId="1443"/>
    <cellStyle name="壞 13" xfId="1444"/>
    <cellStyle name="壞 14" xfId="1445"/>
    <cellStyle name="壞 15" xfId="1446"/>
    <cellStyle name="壞 16" xfId="1447"/>
    <cellStyle name="壞 17" xfId="1448"/>
    <cellStyle name="壞 18" xfId="1449"/>
    <cellStyle name="壞 19" xfId="1450"/>
    <cellStyle name="壞 19 2" xfId="1451"/>
    <cellStyle name="壞 19 3" xfId="1452"/>
    <cellStyle name="壞 2" xfId="1453"/>
    <cellStyle name="壞 20" xfId="1454"/>
    <cellStyle name="壞 21" xfId="1455"/>
    <cellStyle name="壞 22" xfId="1456"/>
    <cellStyle name="壞 23" xfId="1457"/>
    <cellStyle name="壞 3" xfId="1458"/>
    <cellStyle name="壞 4" xfId="1459"/>
    <cellStyle name="壞 4 2" xfId="1460"/>
    <cellStyle name="壞 4 3" xfId="1461"/>
    <cellStyle name="壞 4 4" xfId="1462"/>
    <cellStyle name="壞 5" xfId="1463"/>
    <cellStyle name="壞 6" xfId="1464"/>
    <cellStyle name="壞 7" xfId="1465"/>
    <cellStyle name="壞 8" xfId="1466"/>
    <cellStyle name="壞 8 2" xfId="1467"/>
    <cellStyle name="壞 8 3" xfId="1468"/>
    <cellStyle name="壞 9" xfId="1469"/>
    <cellStyle name="壞_107" xfId="1470"/>
    <cellStyle name="警告文字" xfId="1471"/>
    <cellStyle name="警告文字 10" xfId="1472"/>
    <cellStyle name="警告文字 11" xfId="1473"/>
    <cellStyle name="警告文字 11 2" xfId="1474"/>
    <cellStyle name="警告文字 11 3" xfId="1475"/>
    <cellStyle name="警告文字 12" xfId="1476"/>
    <cellStyle name="警告文字 13" xfId="1477"/>
    <cellStyle name="警告文字 14" xfId="1478"/>
    <cellStyle name="警告文字 15" xfId="1479"/>
    <cellStyle name="警告文字 16" xfId="1480"/>
    <cellStyle name="警告文字 17" xfId="1481"/>
    <cellStyle name="警告文字 18" xfId="1482"/>
    <cellStyle name="警告文字 19" xfId="1483"/>
    <cellStyle name="警告文字 19 2" xfId="1484"/>
    <cellStyle name="警告文字 19 3" xfId="1485"/>
    <cellStyle name="警告文字 2" xfId="1486"/>
    <cellStyle name="警告文字 20" xfId="1487"/>
    <cellStyle name="警告文字 21" xfId="1488"/>
    <cellStyle name="警告文字 22" xfId="1489"/>
    <cellStyle name="警告文字 23" xfId="1490"/>
    <cellStyle name="警告文字 3" xfId="1491"/>
    <cellStyle name="警告文字 4" xfId="1492"/>
    <cellStyle name="警告文字 4 2" xfId="1493"/>
    <cellStyle name="警告文字 4 3" xfId="1494"/>
    <cellStyle name="警告文字 4 4" xfId="1495"/>
    <cellStyle name="警告文字 5" xfId="1496"/>
    <cellStyle name="警告文字 6" xfId="1497"/>
    <cellStyle name="警告文字 7" xfId="1498"/>
    <cellStyle name="警告文字 8" xfId="1499"/>
    <cellStyle name="警告文字 8 2" xfId="1500"/>
    <cellStyle name="警告文字 8 3" xfId="1501"/>
    <cellStyle name="警告文字 9" xfId="1502"/>
  </cellStyles>
  <dxfs count="65">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ont>
        <color auto="1"/>
      </font>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FF0000"/>
        </patternFill>
      </fill>
    </dxf>
    <dxf>
      <fill>
        <patternFill>
          <bgColor rgb="FFFFFF00"/>
        </patternFill>
      </fill>
    </dxf>
    <dxf>
      <font>
        <color theme="0"/>
      </font>
      <fill>
        <patternFill>
          <bgColor rgb="FF00B050"/>
        </patternFill>
      </fill>
    </dxf>
    <dxf>
      <fill>
        <patternFill>
          <bgColor rgb="FFFFFF00"/>
        </patternFill>
      </fill>
    </dxf>
    <dxf>
      <font>
        <b/>
        <i val="0"/>
        <strike val="0"/>
        <color theme="0"/>
      </font>
      <fill>
        <patternFill>
          <fgColor rgb="FFFF0000"/>
          <bgColor rgb="FFFF0000"/>
        </patternFill>
      </fill>
    </dxf>
    <dxf>
      <font>
        <color theme="0"/>
      </font>
      <fill>
        <patternFill>
          <fgColor rgb="FF00B050"/>
          <bgColor rgb="FF00B050"/>
        </patternFill>
      </fill>
    </dxf>
    <dxf>
      <fill>
        <patternFill>
          <bgColor rgb="FFFFFF00"/>
        </patternFill>
      </fill>
    </dxf>
    <dxf>
      <font>
        <b/>
        <i val="0"/>
        <strike val="0"/>
        <color theme="0"/>
      </font>
      <fill>
        <patternFill>
          <fgColor rgb="FFFF0000"/>
          <bgColor rgb="FFFF0000"/>
        </patternFill>
      </fill>
    </dxf>
    <dxf>
      <font>
        <color theme="0"/>
      </font>
      <fill>
        <patternFill>
          <fgColor rgb="FF00B050"/>
          <bgColor rgb="FF00B05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ont>
        <name val="新細明體"/>
        <color theme="1"/>
      </font>
      <fill>
        <patternFill>
          <bgColor rgb="FFFFFF00"/>
        </patternFill>
      </fill>
    </dxf>
    <dxf>
      <font>
        <name val="新細明體"/>
        <color theme="0"/>
      </font>
      <fill>
        <patternFill>
          <bgColor rgb="FF00B050"/>
        </patternFill>
      </fill>
    </dxf>
    <dxf>
      <font>
        <name val="新細明體"/>
        <color theme="0"/>
      </font>
      <fill>
        <patternFill>
          <bgColor rgb="FFFF0000"/>
        </patternFill>
      </fill>
    </dxf>
    <dxf>
      <font>
        <color auto="1"/>
      </font>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00B050"/>
        </patternFill>
      </fill>
      <border/>
    </dxf>
    <dxf>
      <font>
        <color theme="0"/>
      </font>
      <fill>
        <patternFill>
          <bgColor rgb="FFFF0000"/>
        </patternFill>
      </fill>
      <border/>
    </dxf>
    <dxf>
      <font>
        <color theme="1"/>
      </font>
      <fill>
        <patternFill>
          <bgColor rgb="FFFFFF00"/>
        </patternFill>
      </fill>
      <border/>
    </dxf>
    <dxf>
      <font>
        <color theme="0"/>
      </font>
      <fill>
        <patternFill>
          <fgColor rgb="FF00B050"/>
          <bgColor rgb="FF00B050"/>
        </patternFill>
      </fill>
      <border/>
    </dxf>
    <dxf>
      <font>
        <b/>
        <i val="0"/>
        <strike val="0"/>
        <color theme="0"/>
      </font>
      <fill>
        <patternFill>
          <fgColor rgb="FFFF0000"/>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34"/>
  <sheetViews>
    <sheetView tabSelected="1" view="pageBreakPreview" zoomScale="70" zoomScaleSheetLayoutView="70" zoomScalePageLayoutView="0" workbookViewId="0" topLeftCell="A1">
      <pane ySplit="4" topLeftCell="A5" activePane="bottomLeft" state="frozen"/>
      <selection pane="topLeft" activeCell="A1" sqref="A1"/>
      <selection pane="bottomLeft" activeCell="O4" sqref="O4"/>
    </sheetView>
  </sheetViews>
  <sheetFormatPr defaultColWidth="9.00390625" defaultRowHeight="16.5"/>
  <cols>
    <col min="1" max="1" width="40.25390625" style="28" customWidth="1"/>
    <col min="2" max="2" width="5.25390625" style="222" customWidth="1"/>
    <col min="3" max="3" width="13.50390625" style="222" customWidth="1"/>
    <col min="4" max="4" width="17.625" style="223" customWidth="1"/>
    <col min="5" max="5" width="21.25390625" style="224" customWidth="1"/>
    <col min="6" max="6" width="38.25390625" style="223" customWidth="1"/>
    <col min="7" max="7" width="17.00390625" style="225" customWidth="1"/>
    <col min="8" max="8" width="10.00390625" style="221" customWidth="1"/>
    <col min="9" max="9" width="17.125" style="225" customWidth="1"/>
    <col min="10" max="10" width="8.50390625" style="220" customWidth="1"/>
    <col min="11" max="11" width="11.125" style="216" hidden="1" customWidth="1"/>
    <col min="12" max="12" width="13.25390625" style="226" hidden="1" customWidth="1"/>
    <col min="13" max="13" width="16.125" style="225" hidden="1" customWidth="1"/>
    <col min="14" max="14" width="21.875" style="28" customWidth="1"/>
    <col min="15" max="15" width="15.75390625" style="28" customWidth="1"/>
    <col min="16" max="16" width="10.125" style="28" bestFit="1" customWidth="1"/>
    <col min="17" max="17" width="13.25390625" style="28" customWidth="1"/>
    <col min="18" max="18" width="15.25390625" style="28" customWidth="1"/>
    <col min="19" max="19" width="14.75390625" style="28" customWidth="1"/>
    <col min="20" max="20" width="12.00390625" style="28" customWidth="1"/>
    <col min="21" max="21" width="9.00390625" style="28" customWidth="1"/>
    <col min="22" max="22" width="22.625" style="28" customWidth="1"/>
    <col min="23" max="23" width="8.00390625" style="28" customWidth="1"/>
    <col min="24" max="24" width="22.875" style="28" customWidth="1"/>
    <col min="25" max="25" width="4.875" style="28" customWidth="1"/>
    <col min="26" max="26" width="5.00390625" style="28" customWidth="1"/>
    <col min="27" max="16384" width="9.00390625" style="28" customWidth="1"/>
  </cols>
  <sheetData>
    <row r="1" spans="2:20" ht="40.5" customHeight="1" thickBot="1">
      <c r="B1" s="229" t="s">
        <v>1159</v>
      </c>
      <c r="C1" s="229"/>
      <c r="D1" s="229"/>
      <c r="E1" s="229"/>
      <c r="F1" s="229"/>
      <c r="G1" s="229"/>
      <c r="H1" s="229"/>
      <c r="I1" s="229"/>
      <c r="J1" s="229"/>
      <c r="K1" s="30"/>
      <c r="L1" s="31"/>
      <c r="M1" s="32"/>
      <c r="O1" s="33" t="s">
        <v>157</v>
      </c>
      <c r="P1" s="34">
        <f ca="1">SUMPRODUCT(--($J$5:$J$321="紅"),--SUBTOTAL(3,OFFSET($J$5,ROW($J$5:$J$321)-ROW($J$5),,1)))</f>
        <v>107</v>
      </c>
      <c r="Q1" s="34" t="s">
        <v>156</v>
      </c>
      <c r="R1" s="34">
        <f ca="1">SUMPRODUCT(--($J$5:$J$321="黃"),--SUBTOTAL(3,OFFSET($J$5,ROW($J$5:$J$321)-ROW($J$5),,1)))</f>
        <v>142</v>
      </c>
      <c r="S1" s="34" t="s">
        <v>158</v>
      </c>
      <c r="T1" s="34">
        <f ca="1">SUMPRODUCT(--($J$5:$J$321="綠"),--SUBTOTAL(3,OFFSET($J$5,ROW($J$5:$J$321)-ROW($J$5),,1)))</f>
        <v>68</v>
      </c>
    </row>
    <row r="2" spans="2:20" ht="40.5" customHeight="1" thickBot="1">
      <c r="B2" s="29"/>
      <c r="C2" s="29"/>
      <c r="D2" s="29"/>
      <c r="E2" s="29"/>
      <c r="F2" s="35" t="s">
        <v>1160</v>
      </c>
      <c r="G2" s="29"/>
      <c r="H2" s="29"/>
      <c r="I2" s="29"/>
      <c r="J2" s="29"/>
      <c r="K2" s="36"/>
      <c r="L2" s="37"/>
      <c r="M2" s="38"/>
      <c r="O2" s="39"/>
      <c r="P2" s="40">
        <f>P1/317</f>
        <v>0.33753943217665616</v>
      </c>
      <c r="Q2" s="41"/>
      <c r="R2" s="40">
        <f>R1/317</f>
        <v>0.4479495268138801</v>
      </c>
      <c r="S2" s="41"/>
      <c r="T2" s="40">
        <f>T1/317</f>
        <v>0.21451104100946372</v>
      </c>
    </row>
    <row r="3" spans="2:19" ht="37.5" customHeight="1" thickBot="1">
      <c r="B3" s="230" t="s">
        <v>1161</v>
      </c>
      <c r="C3" s="231"/>
      <c r="D3" s="232" t="s">
        <v>1162</v>
      </c>
      <c r="E3" s="232"/>
      <c r="F3" s="233" t="s">
        <v>1163</v>
      </c>
      <c r="G3" s="233"/>
      <c r="H3" s="233"/>
      <c r="I3" s="233"/>
      <c r="J3" s="234"/>
      <c r="K3" s="42"/>
      <c r="L3" s="43"/>
      <c r="M3" s="44"/>
      <c r="O3" s="204" t="s">
        <v>1093</v>
      </c>
      <c r="P3" s="205" t="s">
        <v>1094</v>
      </c>
      <c r="Q3" s="206" t="s">
        <v>1095</v>
      </c>
      <c r="R3" s="245" t="s">
        <v>1096</v>
      </c>
      <c r="S3" s="207" t="s">
        <v>1097</v>
      </c>
    </row>
    <row r="4" spans="1:19" s="52" customFormat="1" ht="64.5" customHeight="1" thickBot="1">
      <c r="A4" s="45" t="s">
        <v>1110</v>
      </c>
      <c r="B4" s="46" t="s">
        <v>1</v>
      </c>
      <c r="C4" s="47" t="s">
        <v>109</v>
      </c>
      <c r="D4" s="48" t="s">
        <v>0</v>
      </c>
      <c r="E4" s="47" t="s">
        <v>2</v>
      </c>
      <c r="F4" s="48" t="s">
        <v>3</v>
      </c>
      <c r="G4" s="49" t="s">
        <v>4</v>
      </c>
      <c r="H4" s="49" t="s">
        <v>5</v>
      </c>
      <c r="I4" s="49" t="s">
        <v>6</v>
      </c>
      <c r="J4" s="50" t="s">
        <v>10</v>
      </c>
      <c r="K4" s="51" t="s">
        <v>7</v>
      </c>
      <c r="L4" s="48" t="s">
        <v>8</v>
      </c>
      <c r="M4" s="50" t="s">
        <v>9</v>
      </c>
      <c r="O4" s="241" t="s">
        <v>1165</v>
      </c>
      <c r="P4" s="242">
        <f>Q4+R4+S4</f>
        <v>3</v>
      </c>
      <c r="Q4" s="243">
        <f>_xlfn.COUNTIFS($E$5:$E$321,$O$4,$J$5:$J$321,"紅")</f>
        <v>0</v>
      </c>
      <c r="R4" s="246">
        <f>_xlfn.COUNTIFS($E$5:$E$321,$O$4,$J$5:$J$321,"黃")</f>
        <v>2</v>
      </c>
      <c r="S4" s="244">
        <f>_xlfn.COUNTIFS($E$5:$E$321,$O$4,$J$5:$J$321,"綠")</f>
        <v>1</v>
      </c>
    </row>
    <row r="5" spans="1:13" s="53" customFormat="1" ht="64.5" customHeight="1">
      <c r="A5" s="53" t="str">
        <f>COUNTIF(E$5:E321,E5)&amp;E5</f>
        <v>1桃園市中壢區富台國民小學</v>
      </c>
      <c r="B5" s="54">
        <v>1</v>
      </c>
      <c r="C5" s="55">
        <v>1090101</v>
      </c>
      <c r="D5" s="56" t="s">
        <v>16</v>
      </c>
      <c r="E5" s="56" t="s">
        <v>1157</v>
      </c>
      <c r="F5" s="57" t="s">
        <v>119</v>
      </c>
      <c r="G5" s="58">
        <v>1070104</v>
      </c>
      <c r="H5" s="58" t="s">
        <v>675</v>
      </c>
      <c r="I5" s="59">
        <v>1208404</v>
      </c>
      <c r="J5" s="60" t="s">
        <v>272</v>
      </c>
      <c r="K5" s="61" t="s">
        <v>1087</v>
      </c>
      <c r="L5" s="57" t="s">
        <v>724</v>
      </c>
      <c r="M5" s="62" t="s">
        <v>747</v>
      </c>
    </row>
    <row r="6" spans="1:13" s="53" customFormat="1" ht="84.75" customHeight="1">
      <c r="A6" s="53" t="str">
        <f>COUNTIF(E$5:E322,E6)&amp;E6</f>
        <v>1桃園市立龍潭國民中學</v>
      </c>
      <c r="B6" s="63">
        <v>2</v>
      </c>
      <c r="C6" s="64">
        <v>1090102</v>
      </c>
      <c r="D6" s="65" t="s">
        <v>16</v>
      </c>
      <c r="E6" s="65" t="s">
        <v>1158</v>
      </c>
      <c r="F6" s="66" t="s">
        <v>254</v>
      </c>
      <c r="G6" s="67">
        <v>1080012</v>
      </c>
      <c r="H6" s="67" t="s">
        <v>675</v>
      </c>
      <c r="I6" s="68">
        <v>1989756</v>
      </c>
      <c r="J6" s="69" t="s">
        <v>272</v>
      </c>
      <c r="K6" s="70" t="s">
        <v>1087</v>
      </c>
      <c r="L6" s="66" t="s">
        <v>725</v>
      </c>
      <c r="M6" s="71" t="s">
        <v>747</v>
      </c>
    </row>
    <row r="7" spans="1:13" s="53" customFormat="1" ht="64.5" customHeight="1">
      <c r="A7" s="53" t="str">
        <f>COUNTIF(E$5:E323,E7)&amp;E7</f>
        <v>2桃園市政府農業局</v>
      </c>
      <c r="B7" s="63">
        <v>3</v>
      </c>
      <c r="C7" s="64">
        <v>1090103</v>
      </c>
      <c r="D7" s="65" t="s">
        <v>13</v>
      </c>
      <c r="E7" s="65" t="s">
        <v>1154</v>
      </c>
      <c r="F7" s="66" t="s">
        <v>255</v>
      </c>
      <c r="G7" s="67" t="s">
        <v>256</v>
      </c>
      <c r="H7" s="67" t="s">
        <v>675</v>
      </c>
      <c r="I7" s="68">
        <v>24078000</v>
      </c>
      <c r="J7" s="72" t="s">
        <v>156</v>
      </c>
      <c r="K7" s="73"/>
      <c r="L7" s="66" t="s">
        <v>726</v>
      </c>
      <c r="M7" s="71" t="s">
        <v>747</v>
      </c>
    </row>
    <row r="8" spans="1:13" s="53" customFormat="1" ht="64.5" customHeight="1">
      <c r="A8" s="53" t="str">
        <f>COUNTIF(E$5:E324,E8)&amp;E8</f>
        <v>1桃園市中壢區衛生所</v>
      </c>
      <c r="B8" s="63">
        <v>4</v>
      </c>
      <c r="C8" s="64">
        <v>1090104</v>
      </c>
      <c r="D8" s="65" t="s">
        <v>13</v>
      </c>
      <c r="E8" s="65" t="s">
        <v>257</v>
      </c>
      <c r="F8" s="66" t="s">
        <v>258</v>
      </c>
      <c r="G8" s="67" t="s">
        <v>259</v>
      </c>
      <c r="H8" s="67" t="s">
        <v>675</v>
      </c>
      <c r="I8" s="68">
        <v>8310942</v>
      </c>
      <c r="J8" s="72" t="s">
        <v>156</v>
      </c>
      <c r="K8" s="74"/>
      <c r="L8" s="66" t="s">
        <v>727</v>
      </c>
      <c r="M8" s="71" t="s">
        <v>747</v>
      </c>
    </row>
    <row r="9" spans="1:14" s="75" customFormat="1" ht="64.5" customHeight="1">
      <c r="A9" s="53" t="str">
        <f>COUNTIF(E$5:E325,E9)&amp;E9</f>
        <v>2桃園市政府青年事務局</v>
      </c>
      <c r="B9" s="63">
        <v>5</v>
      </c>
      <c r="C9" s="64">
        <v>1090105</v>
      </c>
      <c r="D9" s="65" t="s">
        <v>13</v>
      </c>
      <c r="E9" s="65" t="s">
        <v>43</v>
      </c>
      <c r="F9" s="66" t="s">
        <v>260</v>
      </c>
      <c r="G9" s="67" t="s">
        <v>261</v>
      </c>
      <c r="H9" s="67" t="s">
        <v>675</v>
      </c>
      <c r="I9" s="68">
        <v>6011488</v>
      </c>
      <c r="J9" s="72" t="s">
        <v>156</v>
      </c>
      <c r="K9" s="74"/>
      <c r="L9" s="66" t="s">
        <v>728</v>
      </c>
      <c r="M9" s="71" t="s">
        <v>747</v>
      </c>
      <c r="N9" s="53"/>
    </row>
    <row r="10" spans="1:13" s="53" customFormat="1" ht="64.5" customHeight="1">
      <c r="A10" s="53" t="str">
        <f>COUNTIF(E$5:E326,E10)&amp;E10</f>
        <v>2桃園市八德區公所</v>
      </c>
      <c r="B10" s="63">
        <v>6</v>
      </c>
      <c r="C10" s="64">
        <v>1090106</v>
      </c>
      <c r="D10" s="65" t="s">
        <v>13</v>
      </c>
      <c r="E10" s="65" t="s">
        <v>23</v>
      </c>
      <c r="F10" s="66" t="s">
        <v>262</v>
      </c>
      <c r="G10" s="67" t="s">
        <v>263</v>
      </c>
      <c r="H10" s="67" t="s">
        <v>675</v>
      </c>
      <c r="I10" s="68">
        <v>6570636</v>
      </c>
      <c r="J10" s="72" t="s">
        <v>273</v>
      </c>
      <c r="K10" s="74"/>
      <c r="L10" s="66" t="s">
        <v>729</v>
      </c>
      <c r="M10" s="71" t="s">
        <v>747</v>
      </c>
    </row>
    <row r="11" spans="1:13" s="53" customFormat="1" ht="64.5" customHeight="1">
      <c r="A11" s="53" t="str">
        <f>COUNTIF(E$5:E327,E11)&amp;E11</f>
        <v>1桃園市大園區衛生所</v>
      </c>
      <c r="B11" s="63">
        <v>7</v>
      </c>
      <c r="C11" s="64">
        <v>1090201</v>
      </c>
      <c r="D11" s="65" t="s">
        <v>13</v>
      </c>
      <c r="E11" s="65" t="s">
        <v>274</v>
      </c>
      <c r="F11" s="66" t="s">
        <v>275</v>
      </c>
      <c r="G11" s="67" t="s">
        <v>276</v>
      </c>
      <c r="H11" s="67" t="s">
        <v>675</v>
      </c>
      <c r="I11" s="68">
        <v>11652747</v>
      </c>
      <c r="J11" s="69" t="s">
        <v>157</v>
      </c>
      <c r="K11" s="70" t="s">
        <v>1087</v>
      </c>
      <c r="L11" s="66" t="s">
        <v>730</v>
      </c>
      <c r="M11" s="71" t="s">
        <v>747</v>
      </c>
    </row>
    <row r="12" spans="1:13" s="53" customFormat="1" ht="64.5" customHeight="1">
      <c r="A12" s="53" t="str">
        <f>COUNTIF(E$5:E328,E12)&amp;E12</f>
        <v>1桃園市桃園地政事務所</v>
      </c>
      <c r="B12" s="63">
        <v>8</v>
      </c>
      <c r="C12" s="64">
        <v>1090202</v>
      </c>
      <c r="D12" s="65" t="s">
        <v>13</v>
      </c>
      <c r="E12" s="65" t="s">
        <v>79</v>
      </c>
      <c r="F12" s="66" t="s">
        <v>277</v>
      </c>
      <c r="G12" s="67" t="s">
        <v>278</v>
      </c>
      <c r="H12" s="67" t="s">
        <v>675</v>
      </c>
      <c r="I12" s="68">
        <v>2663000</v>
      </c>
      <c r="J12" s="76" t="s">
        <v>157</v>
      </c>
      <c r="K12" s="70" t="s">
        <v>1087</v>
      </c>
      <c r="L12" s="66" t="s">
        <v>731</v>
      </c>
      <c r="M12" s="71" t="s">
        <v>747</v>
      </c>
    </row>
    <row r="13" spans="1:13" s="53" customFormat="1" ht="64.5" customHeight="1">
      <c r="A13" s="53" t="str">
        <f>COUNTIF(E$5:E329,E13)&amp;E13</f>
        <v>2桃園市立龍興國民中學</v>
      </c>
      <c r="B13" s="63">
        <v>9</v>
      </c>
      <c r="C13" s="64">
        <v>1090203</v>
      </c>
      <c r="D13" s="65" t="s">
        <v>13</v>
      </c>
      <c r="E13" s="65" t="s">
        <v>279</v>
      </c>
      <c r="F13" s="66" t="s">
        <v>280</v>
      </c>
      <c r="G13" s="67" t="s">
        <v>281</v>
      </c>
      <c r="H13" s="67" t="s">
        <v>675</v>
      </c>
      <c r="I13" s="68">
        <v>2800048</v>
      </c>
      <c r="J13" s="76" t="s">
        <v>157</v>
      </c>
      <c r="K13" s="70" t="s">
        <v>1087</v>
      </c>
      <c r="L13" s="66" t="s">
        <v>732</v>
      </c>
      <c r="M13" s="71" t="s">
        <v>747</v>
      </c>
    </row>
    <row r="14" spans="1:13" s="53" customFormat="1" ht="64.5" customHeight="1">
      <c r="A14" s="53" t="str">
        <f>COUNTIF(E$5:E330,E14)&amp;E14</f>
        <v>1桃園市平鎮區山豐國民小學</v>
      </c>
      <c r="B14" s="63">
        <v>10</v>
      </c>
      <c r="C14" s="64">
        <v>1090204</v>
      </c>
      <c r="D14" s="65" t="s">
        <v>13</v>
      </c>
      <c r="E14" s="65" t="s">
        <v>282</v>
      </c>
      <c r="F14" s="66" t="s">
        <v>283</v>
      </c>
      <c r="G14" s="67">
        <v>10713</v>
      </c>
      <c r="H14" s="67" t="s">
        <v>675</v>
      </c>
      <c r="I14" s="68" t="s">
        <v>723</v>
      </c>
      <c r="J14" s="69" t="s">
        <v>157</v>
      </c>
      <c r="K14" s="70" t="s">
        <v>1087</v>
      </c>
      <c r="L14" s="66" t="s">
        <v>733</v>
      </c>
      <c r="M14" s="71" t="s">
        <v>747</v>
      </c>
    </row>
    <row r="15" spans="1:13" s="53" customFormat="1" ht="64.5" customHeight="1">
      <c r="A15" s="53" t="str">
        <f>COUNTIF(E$5:E331,E15)&amp;E15</f>
        <v>1桃園市立山腳國民中學</v>
      </c>
      <c r="B15" s="63">
        <v>11</v>
      </c>
      <c r="C15" s="64">
        <v>1090205</v>
      </c>
      <c r="D15" s="65" t="s">
        <v>72</v>
      </c>
      <c r="E15" s="65" t="s">
        <v>284</v>
      </c>
      <c r="F15" s="66" t="s">
        <v>285</v>
      </c>
      <c r="G15" s="67" t="s">
        <v>286</v>
      </c>
      <c r="H15" s="67" t="s">
        <v>675</v>
      </c>
      <c r="I15" s="68">
        <v>1694488</v>
      </c>
      <c r="J15" s="69" t="s">
        <v>156</v>
      </c>
      <c r="K15" s="74"/>
      <c r="L15" s="66" t="s">
        <v>734</v>
      </c>
      <c r="M15" s="71" t="s">
        <v>747</v>
      </c>
    </row>
    <row r="16" spans="1:13" s="53" customFormat="1" ht="64.5" customHeight="1">
      <c r="A16" s="53" t="str">
        <f>COUNTIF(E$5:E332,E16)&amp;E16</f>
        <v>1桃園市平鎮區北勢國民小學</v>
      </c>
      <c r="B16" s="63">
        <v>12</v>
      </c>
      <c r="C16" s="64">
        <v>1090206</v>
      </c>
      <c r="D16" s="65" t="s">
        <v>72</v>
      </c>
      <c r="E16" s="65" t="s">
        <v>287</v>
      </c>
      <c r="F16" s="66" t="s">
        <v>288</v>
      </c>
      <c r="G16" s="67" t="s">
        <v>289</v>
      </c>
      <c r="H16" s="67" t="s">
        <v>675</v>
      </c>
      <c r="I16" s="68">
        <v>2042280</v>
      </c>
      <c r="J16" s="69" t="s">
        <v>157</v>
      </c>
      <c r="K16" s="70" t="s">
        <v>1087</v>
      </c>
      <c r="L16" s="66" t="s">
        <v>735</v>
      </c>
      <c r="M16" s="71" t="s">
        <v>747</v>
      </c>
    </row>
    <row r="17" spans="1:13" s="53" customFormat="1" ht="64.5" customHeight="1">
      <c r="A17" s="53" t="str">
        <f>COUNTIF(E$5:E333,E17)&amp;E17</f>
        <v>2桃園市楊梅區公所</v>
      </c>
      <c r="B17" s="63">
        <v>13</v>
      </c>
      <c r="C17" s="64">
        <v>1090301</v>
      </c>
      <c r="D17" s="65" t="s">
        <v>150</v>
      </c>
      <c r="E17" s="65" t="s">
        <v>1153</v>
      </c>
      <c r="F17" s="66" t="s">
        <v>299</v>
      </c>
      <c r="G17" s="67" t="s">
        <v>300</v>
      </c>
      <c r="H17" s="67" t="s">
        <v>675</v>
      </c>
      <c r="I17" s="68">
        <v>2797281</v>
      </c>
      <c r="J17" s="69" t="s">
        <v>272</v>
      </c>
      <c r="K17" s="70" t="s">
        <v>1087</v>
      </c>
      <c r="L17" s="66" t="s">
        <v>736</v>
      </c>
      <c r="M17" s="71" t="s">
        <v>747</v>
      </c>
    </row>
    <row r="18" spans="1:14" s="75" customFormat="1" ht="64.5" customHeight="1">
      <c r="A18" s="53" t="str">
        <f>COUNTIF(E$5:E334,E18)&amp;E18</f>
        <v>2桃園市楊梅區公所</v>
      </c>
      <c r="B18" s="63">
        <v>14</v>
      </c>
      <c r="C18" s="64">
        <v>1090302</v>
      </c>
      <c r="D18" s="65" t="s">
        <v>150</v>
      </c>
      <c r="E18" s="65" t="s">
        <v>117</v>
      </c>
      <c r="F18" s="66" t="s">
        <v>301</v>
      </c>
      <c r="G18" s="67" t="s">
        <v>302</v>
      </c>
      <c r="H18" s="67" t="s">
        <v>675</v>
      </c>
      <c r="I18" s="68">
        <v>2500000</v>
      </c>
      <c r="J18" s="72" t="s">
        <v>272</v>
      </c>
      <c r="K18" s="70" t="s">
        <v>1087</v>
      </c>
      <c r="L18" s="66" t="s">
        <v>737</v>
      </c>
      <c r="M18" s="71" t="s">
        <v>747</v>
      </c>
      <c r="N18" s="53"/>
    </row>
    <row r="19" spans="1:14" s="75" customFormat="1" ht="64.5" customHeight="1">
      <c r="A19" s="53" t="str">
        <f>COUNTIF(E$5:E335,E19)&amp;E19</f>
        <v>3桃園市政府社會局</v>
      </c>
      <c r="B19" s="63">
        <v>15</v>
      </c>
      <c r="C19" s="64">
        <v>1090303</v>
      </c>
      <c r="D19" s="65" t="s">
        <v>13</v>
      </c>
      <c r="E19" s="65" t="s">
        <v>132</v>
      </c>
      <c r="F19" s="66" t="s">
        <v>303</v>
      </c>
      <c r="G19" s="67" t="s">
        <v>304</v>
      </c>
      <c r="H19" s="67" t="s">
        <v>675</v>
      </c>
      <c r="I19" s="68">
        <v>593548</v>
      </c>
      <c r="J19" s="72" t="s">
        <v>156</v>
      </c>
      <c r="K19" s="73"/>
      <c r="L19" s="66" t="s">
        <v>738</v>
      </c>
      <c r="M19" s="71" t="s">
        <v>747</v>
      </c>
      <c r="N19" s="53"/>
    </row>
    <row r="20" spans="1:14" s="75" customFormat="1" ht="64.5" customHeight="1">
      <c r="A20" s="53" t="str">
        <f>COUNTIF(E$5:E336,E20)&amp;E20</f>
        <v>1桃園市政府消防局</v>
      </c>
      <c r="B20" s="63">
        <v>16</v>
      </c>
      <c r="C20" s="64">
        <v>1090304</v>
      </c>
      <c r="D20" s="65" t="s">
        <v>13</v>
      </c>
      <c r="E20" s="65" t="s">
        <v>39</v>
      </c>
      <c r="F20" s="66" t="s">
        <v>305</v>
      </c>
      <c r="G20" s="67" t="s">
        <v>306</v>
      </c>
      <c r="H20" s="67" t="s">
        <v>675</v>
      </c>
      <c r="I20" s="68">
        <v>14808378</v>
      </c>
      <c r="J20" s="72" t="s">
        <v>156</v>
      </c>
      <c r="K20" s="73"/>
      <c r="L20" s="66" t="s">
        <v>739</v>
      </c>
      <c r="M20" s="71" t="s">
        <v>747</v>
      </c>
      <c r="N20" s="53"/>
    </row>
    <row r="21" spans="1:13" s="53" customFormat="1" ht="64.5" customHeight="1">
      <c r="A21" s="53" t="str">
        <f>COUNTIF(E$5:E337,E21)&amp;E21</f>
        <v>3桃園市觀音區公所</v>
      </c>
      <c r="B21" s="63">
        <v>17</v>
      </c>
      <c r="C21" s="64">
        <v>1090305</v>
      </c>
      <c r="D21" s="65" t="s">
        <v>16</v>
      </c>
      <c r="E21" s="65" t="s">
        <v>17</v>
      </c>
      <c r="F21" s="66" t="s">
        <v>307</v>
      </c>
      <c r="G21" s="67" t="s">
        <v>308</v>
      </c>
      <c r="H21" s="67" t="s">
        <v>675</v>
      </c>
      <c r="I21" s="68">
        <v>2654675</v>
      </c>
      <c r="J21" s="72" t="s">
        <v>156</v>
      </c>
      <c r="K21" s="73"/>
      <c r="L21" s="66" t="s">
        <v>740</v>
      </c>
      <c r="M21" s="71" t="s">
        <v>747</v>
      </c>
    </row>
    <row r="22" spans="1:13" s="53" customFormat="1" ht="64.5" customHeight="1">
      <c r="A22" s="53" t="str">
        <f>COUNTIF(E$5:E338,E22)&amp;E22</f>
        <v>2桃園市龍潭區公所</v>
      </c>
      <c r="B22" s="63">
        <v>18</v>
      </c>
      <c r="C22" s="64">
        <v>1090306</v>
      </c>
      <c r="D22" s="65" t="s">
        <v>16</v>
      </c>
      <c r="E22" s="65" t="s">
        <v>21</v>
      </c>
      <c r="F22" s="66" t="s">
        <v>309</v>
      </c>
      <c r="G22" s="67" t="s">
        <v>310</v>
      </c>
      <c r="H22" s="67" t="s">
        <v>675</v>
      </c>
      <c r="I22" s="68">
        <v>2774894</v>
      </c>
      <c r="J22" s="72" t="s">
        <v>156</v>
      </c>
      <c r="K22" s="74"/>
      <c r="L22" s="66" t="s">
        <v>741</v>
      </c>
      <c r="M22" s="71" t="s">
        <v>747</v>
      </c>
    </row>
    <row r="23" spans="1:13" s="53" customFormat="1" ht="64.5" customHeight="1">
      <c r="A23" s="53" t="str">
        <f>COUNTIF(E$5:E339,E23)&amp;E23</f>
        <v>2桃園市政府建築管理處</v>
      </c>
      <c r="B23" s="63">
        <v>19</v>
      </c>
      <c r="C23" s="64">
        <v>1090401</v>
      </c>
      <c r="D23" s="65" t="s">
        <v>16</v>
      </c>
      <c r="E23" s="65" t="s">
        <v>30</v>
      </c>
      <c r="F23" s="66" t="s">
        <v>320</v>
      </c>
      <c r="G23" s="67">
        <v>107121323</v>
      </c>
      <c r="H23" s="67" t="s">
        <v>675</v>
      </c>
      <c r="I23" s="68">
        <v>20000000</v>
      </c>
      <c r="J23" s="69" t="s">
        <v>156</v>
      </c>
      <c r="K23" s="74"/>
      <c r="L23" s="66" t="s">
        <v>726</v>
      </c>
      <c r="M23" s="71" t="s">
        <v>747</v>
      </c>
    </row>
    <row r="24" spans="1:13" s="53" customFormat="1" ht="64.5" customHeight="1">
      <c r="A24" s="53" t="str">
        <f>COUNTIF(E$5:E340,E24)&amp;E24</f>
        <v>4桃園市政府水務局</v>
      </c>
      <c r="B24" s="63">
        <v>20</v>
      </c>
      <c r="C24" s="64">
        <v>1090402</v>
      </c>
      <c r="D24" s="65" t="s">
        <v>16</v>
      </c>
      <c r="E24" s="65" t="s">
        <v>114</v>
      </c>
      <c r="F24" s="66" t="s">
        <v>321</v>
      </c>
      <c r="G24" s="67" t="s">
        <v>322</v>
      </c>
      <c r="H24" s="67" t="s">
        <v>675</v>
      </c>
      <c r="I24" s="68">
        <v>17599154</v>
      </c>
      <c r="J24" s="69" t="s">
        <v>156</v>
      </c>
      <c r="K24" s="73"/>
      <c r="L24" s="66" t="s">
        <v>735</v>
      </c>
      <c r="M24" s="71" t="s">
        <v>747</v>
      </c>
    </row>
    <row r="25" spans="1:13" s="53" customFormat="1" ht="64.5" customHeight="1">
      <c r="A25" s="53" t="str">
        <f>COUNTIF(E$5:E341,E25)&amp;E25</f>
        <v>3桃園市政府體育局</v>
      </c>
      <c r="B25" s="63">
        <v>21</v>
      </c>
      <c r="C25" s="64">
        <v>1090403</v>
      </c>
      <c r="D25" s="65" t="s">
        <v>13</v>
      </c>
      <c r="E25" s="65" t="s">
        <v>22</v>
      </c>
      <c r="F25" s="66" t="s">
        <v>323</v>
      </c>
      <c r="G25" s="67" t="s">
        <v>324</v>
      </c>
      <c r="H25" s="67" t="s">
        <v>675</v>
      </c>
      <c r="I25" s="68">
        <v>16415732</v>
      </c>
      <c r="J25" s="69" t="s">
        <v>157</v>
      </c>
      <c r="K25" s="70" t="s">
        <v>1087</v>
      </c>
      <c r="L25" s="66" t="s">
        <v>729</v>
      </c>
      <c r="M25" s="71" t="s">
        <v>747</v>
      </c>
    </row>
    <row r="26" spans="1:13" s="53" customFormat="1" ht="78.75" customHeight="1">
      <c r="A26" s="53" t="str">
        <f>COUNTIF(E$5:E342,E26)&amp;E26</f>
        <v>2桃園市桃園區公所</v>
      </c>
      <c r="B26" s="63">
        <v>22</v>
      </c>
      <c r="C26" s="64">
        <v>1090404</v>
      </c>
      <c r="D26" s="65" t="s">
        <v>13</v>
      </c>
      <c r="E26" s="65" t="s">
        <v>24</v>
      </c>
      <c r="F26" s="66" t="s">
        <v>325</v>
      </c>
      <c r="G26" s="67" t="s">
        <v>326</v>
      </c>
      <c r="H26" s="67" t="s">
        <v>675</v>
      </c>
      <c r="I26" s="68">
        <v>2381190</v>
      </c>
      <c r="J26" s="69" t="s">
        <v>157</v>
      </c>
      <c r="K26" s="70" t="s">
        <v>1087</v>
      </c>
      <c r="L26" s="66" t="s">
        <v>733</v>
      </c>
      <c r="M26" s="71" t="s">
        <v>747</v>
      </c>
    </row>
    <row r="27" spans="1:13" s="53" customFormat="1" ht="87" customHeight="1">
      <c r="A27" s="53" t="str">
        <f>COUNTIF(E$5:E343,E27)&amp;E27</f>
        <v>2桃園市政府新建工程處</v>
      </c>
      <c r="B27" s="63">
        <v>23</v>
      </c>
      <c r="C27" s="64">
        <v>1090501</v>
      </c>
      <c r="D27" s="65" t="s">
        <v>15</v>
      </c>
      <c r="E27" s="65" t="s">
        <v>1120</v>
      </c>
      <c r="F27" s="66" t="s">
        <v>336</v>
      </c>
      <c r="G27" s="67" t="s">
        <v>337</v>
      </c>
      <c r="H27" s="67" t="s">
        <v>675</v>
      </c>
      <c r="I27" s="68">
        <v>199473316</v>
      </c>
      <c r="J27" s="77" t="s">
        <v>156</v>
      </c>
      <c r="K27" s="74"/>
      <c r="L27" s="66" t="s">
        <v>734</v>
      </c>
      <c r="M27" s="71" t="s">
        <v>747</v>
      </c>
    </row>
    <row r="28" spans="1:13" s="53" customFormat="1" ht="64.5" customHeight="1">
      <c r="A28" s="53" t="str">
        <f>COUNTIF(E$5:E344,E28)&amp;E28</f>
        <v>2桃園市政府觀光旅遊局</v>
      </c>
      <c r="B28" s="63">
        <v>24</v>
      </c>
      <c r="C28" s="64">
        <v>1090502</v>
      </c>
      <c r="D28" s="65" t="s">
        <v>15</v>
      </c>
      <c r="E28" s="65" t="s">
        <v>1131</v>
      </c>
      <c r="F28" s="66" t="s">
        <v>338</v>
      </c>
      <c r="G28" s="67" t="s">
        <v>339</v>
      </c>
      <c r="H28" s="67" t="s">
        <v>675</v>
      </c>
      <c r="I28" s="68">
        <v>82860989</v>
      </c>
      <c r="J28" s="77" t="s">
        <v>156</v>
      </c>
      <c r="K28" s="73"/>
      <c r="L28" s="66" t="s">
        <v>727</v>
      </c>
      <c r="M28" s="71" t="s">
        <v>747</v>
      </c>
    </row>
    <row r="29" spans="1:13" s="53" customFormat="1" ht="84" customHeight="1">
      <c r="A29" s="53" t="str">
        <f>COUNTIF(E$5:E345,E29)&amp;E29</f>
        <v>2桃園市立楊梅國民中學</v>
      </c>
      <c r="B29" s="63">
        <v>25</v>
      </c>
      <c r="C29" s="64">
        <v>1090503</v>
      </c>
      <c r="D29" s="65" t="s">
        <v>15</v>
      </c>
      <c r="E29" s="65" t="s">
        <v>340</v>
      </c>
      <c r="F29" s="66" t="s">
        <v>341</v>
      </c>
      <c r="G29" s="67" t="s">
        <v>342</v>
      </c>
      <c r="H29" s="67" t="s">
        <v>675</v>
      </c>
      <c r="I29" s="68">
        <v>88309363</v>
      </c>
      <c r="J29" s="78" t="s">
        <v>676</v>
      </c>
      <c r="K29" s="70" t="s">
        <v>1087</v>
      </c>
      <c r="L29" s="66" t="s">
        <v>728</v>
      </c>
      <c r="M29" s="71" t="s">
        <v>748</v>
      </c>
    </row>
    <row r="30" spans="1:13" s="53" customFormat="1" ht="64.5" customHeight="1">
      <c r="A30" s="53" t="str">
        <f>COUNTIF(E$5:E346,E30)&amp;E30</f>
        <v>4桃園市政府水務局</v>
      </c>
      <c r="B30" s="63">
        <v>26</v>
      </c>
      <c r="C30" s="64">
        <v>1090504</v>
      </c>
      <c r="D30" s="65" t="s">
        <v>15</v>
      </c>
      <c r="E30" s="65" t="s">
        <v>114</v>
      </c>
      <c r="F30" s="66" t="s">
        <v>343</v>
      </c>
      <c r="G30" s="67" t="s">
        <v>344</v>
      </c>
      <c r="H30" s="67" t="s">
        <v>675</v>
      </c>
      <c r="I30" s="68">
        <v>83194505</v>
      </c>
      <c r="J30" s="69" t="s">
        <v>157</v>
      </c>
      <c r="K30" s="70" t="s">
        <v>1087</v>
      </c>
      <c r="L30" s="66" t="s">
        <v>739</v>
      </c>
      <c r="M30" s="71" t="s">
        <v>748</v>
      </c>
    </row>
    <row r="31" spans="1:13" s="53" customFormat="1" ht="74.25" customHeight="1">
      <c r="A31" s="53" t="str">
        <f>COUNTIF(E$5:E347,E31)&amp;E31</f>
        <v>2桃園市政府養護工程處</v>
      </c>
      <c r="B31" s="63">
        <v>27</v>
      </c>
      <c r="C31" s="64">
        <v>1090601</v>
      </c>
      <c r="D31" s="65" t="s">
        <v>357</v>
      </c>
      <c r="E31" s="65" t="s">
        <v>1121</v>
      </c>
      <c r="F31" s="66" t="s">
        <v>358</v>
      </c>
      <c r="G31" s="67" t="s">
        <v>359</v>
      </c>
      <c r="H31" s="67" t="s">
        <v>675</v>
      </c>
      <c r="I31" s="68">
        <v>320954364</v>
      </c>
      <c r="J31" s="69" t="s">
        <v>157</v>
      </c>
      <c r="K31" s="70" t="s">
        <v>1087</v>
      </c>
      <c r="L31" s="66" t="s">
        <v>736</v>
      </c>
      <c r="M31" s="71" t="s">
        <v>748</v>
      </c>
    </row>
    <row r="32" spans="1:13" s="53" customFormat="1" ht="64.5" customHeight="1">
      <c r="A32" s="53" t="str">
        <f>COUNTIF(E$5:E348,E32)&amp;E32</f>
        <v>2桃園市政府新建工程處</v>
      </c>
      <c r="B32" s="63">
        <v>28</v>
      </c>
      <c r="C32" s="64">
        <v>1090602</v>
      </c>
      <c r="D32" s="65" t="s">
        <v>360</v>
      </c>
      <c r="E32" s="65" t="s">
        <v>1120</v>
      </c>
      <c r="F32" s="66" t="s">
        <v>361</v>
      </c>
      <c r="G32" s="67" t="s">
        <v>362</v>
      </c>
      <c r="H32" s="67" t="s">
        <v>675</v>
      </c>
      <c r="I32" s="68">
        <v>415975859</v>
      </c>
      <c r="J32" s="76" t="s">
        <v>157</v>
      </c>
      <c r="K32" s="70" t="s">
        <v>1087</v>
      </c>
      <c r="L32" s="66" t="s">
        <v>730</v>
      </c>
      <c r="M32" s="71" t="s">
        <v>748</v>
      </c>
    </row>
    <row r="33" spans="1:13" s="53" customFormat="1" ht="64.5" customHeight="1">
      <c r="A33" s="53" t="str">
        <f>COUNTIF(E$5:E349,E33)&amp;E33</f>
        <v>1桃園市楊梅區四維國民小學</v>
      </c>
      <c r="B33" s="63">
        <v>29</v>
      </c>
      <c r="C33" s="64">
        <v>1090603</v>
      </c>
      <c r="D33" s="65" t="s">
        <v>363</v>
      </c>
      <c r="E33" s="65" t="s">
        <v>153</v>
      </c>
      <c r="F33" s="66" t="s">
        <v>364</v>
      </c>
      <c r="G33" s="67" t="s">
        <v>365</v>
      </c>
      <c r="H33" s="67" t="s">
        <v>675</v>
      </c>
      <c r="I33" s="68">
        <v>33202450</v>
      </c>
      <c r="J33" s="76" t="s">
        <v>157</v>
      </c>
      <c r="K33" s="70" t="s">
        <v>1087</v>
      </c>
      <c r="L33" s="66" t="s">
        <v>737</v>
      </c>
      <c r="M33" s="71" t="s">
        <v>748</v>
      </c>
    </row>
    <row r="34" spans="1:13" s="53" customFormat="1" ht="64.5" customHeight="1">
      <c r="A34" s="53" t="str">
        <f>COUNTIF(E$5:E350,E34)&amp;E34</f>
        <v>1桃園市政府都市發展局</v>
      </c>
      <c r="B34" s="63">
        <v>30</v>
      </c>
      <c r="C34" s="64">
        <v>1090604</v>
      </c>
      <c r="D34" s="65" t="s">
        <v>363</v>
      </c>
      <c r="E34" s="65" t="s">
        <v>1132</v>
      </c>
      <c r="F34" s="66" t="s">
        <v>366</v>
      </c>
      <c r="G34" s="67" t="s">
        <v>367</v>
      </c>
      <c r="H34" s="67" t="s">
        <v>675</v>
      </c>
      <c r="I34" s="68">
        <v>77227337</v>
      </c>
      <c r="J34" s="72" t="s">
        <v>156</v>
      </c>
      <c r="K34" s="74"/>
      <c r="L34" s="66" t="s">
        <v>731</v>
      </c>
      <c r="M34" s="71" t="s">
        <v>748</v>
      </c>
    </row>
    <row r="35" spans="1:13" s="53" customFormat="1" ht="64.5" customHeight="1">
      <c r="A35" s="53" t="str">
        <f>COUNTIF(E$5:E351,E35)&amp;E35</f>
        <v>4桃園市政府水務局</v>
      </c>
      <c r="B35" s="63">
        <v>31</v>
      </c>
      <c r="C35" s="64">
        <v>1090701</v>
      </c>
      <c r="D35" s="65" t="s">
        <v>379</v>
      </c>
      <c r="E35" s="65" t="s">
        <v>114</v>
      </c>
      <c r="F35" s="66" t="s">
        <v>380</v>
      </c>
      <c r="G35" s="67" t="s">
        <v>381</v>
      </c>
      <c r="H35" s="67" t="s">
        <v>675</v>
      </c>
      <c r="I35" s="68">
        <v>262864147</v>
      </c>
      <c r="J35" s="79" t="s">
        <v>156</v>
      </c>
      <c r="K35" s="74"/>
      <c r="L35" s="66" t="s">
        <v>742</v>
      </c>
      <c r="M35" s="71" t="s">
        <v>748</v>
      </c>
    </row>
    <row r="36" spans="1:13" s="53" customFormat="1" ht="64.5" customHeight="1">
      <c r="A36" s="53" t="str">
        <f>COUNTIF(E$5:E352,E36)&amp;E36</f>
        <v>4桃園市中壢區公所</v>
      </c>
      <c r="B36" s="63">
        <v>32</v>
      </c>
      <c r="C36" s="64">
        <v>1090702</v>
      </c>
      <c r="D36" s="65" t="s">
        <v>71</v>
      </c>
      <c r="E36" s="65" t="s">
        <v>1152</v>
      </c>
      <c r="F36" s="66" t="s">
        <v>382</v>
      </c>
      <c r="G36" s="67" t="s">
        <v>383</v>
      </c>
      <c r="H36" s="67" t="s">
        <v>675</v>
      </c>
      <c r="I36" s="68">
        <v>99580000</v>
      </c>
      <c r="J36" s="79" t="s">
        <v>156</v>
      </c>
      <c r="K36" s="73"/>
      <c r="L36" s="66" t="s">
        <v>743</v>
      </c>
      <c r="M36" s="71" t="s">
        <v>748</v>
      </c>
    </row>
    <row r="37" spans="1:13" s="53" customFormat="1" ht="64.5" customHeight="1">
      <c r="A37" s="53" t="str">
        <f>COUNTIF(E$5:E353,E37)&amp;E37</f>
        <v>3桃園市新屋區公所</v>
      </c>
      <c r="B37" s="63">
        <v>33</v>
      </c>
      <c r="C37" s="64">
        <v>1090703</v>
      </c>
      <c r="D37" s="65" t="s">
        <v>16</v>
      </c>
      <c r="E37" s="65" t="s">
        <v>121</v>
      </c>
      <c r="F37" s="66" t="s">
        <v>384</v>
      </c>
      <c r="G37" s="67" t="s">
        <v>385</v>
      </c>
      <c r="H37" s="67" t="s">
        <v>675</v>
      </c>
      <c r="I37" s="68">
        <v>6020000</v>
      </c>
      <c r="J37" s="80" t="s">
        <v>157</v>
      </c>
      <c r="K37" s="70" t="s">
        <v>1087</v>
      </c>
      <c r="L37" s="66" t="s">
        <v>744</v>
      </c>
      <c r="M37" s="71" t="s">
        <v>747</v>
      </c>
    </row>
    <row r="38" spans="1:13" s="53" customFormat="1" ht="64.5" customHeight="1">
      <c r="A38" s="53" t="str">
        <f>COUNTIF(E$5:E354,E38)&amp;E38</f>
        <v>3桃園市政府工務局</v>
      </c>
      <c r="B38" s="63">
        <v>34</v>
      </c>
      <c r="C38" s="64">
        <v>1090704</v>
      </c>
      <c r="D38" s="65" t="s">
        <v>386</v>
      </c>
      <c r="E38" s="65" t="s">
        <v>126</v>
      </c>
      <c r="F38" s="66" t="s">
        <v>387</v>
      </c>
      <c r="G38" s="67" t="s">
        <v>388</v>
      </c>
      <c r="H38" s="67" t="s">
        <v>675</v>
      </c>
      <c r="I38" s="68">
        <v>360000000</v>
      </c>
      <c r="J38" s="81" t="s">
        <v>156</v>
      </c>
      <c r="K38" s="73"/>
      <c r="L38" s="66" t="s">
        <v>745</v>
      </c>
      <c r="M38" s="71" t="s">
        <v>748</v>
      </c>
    </row>
    <row r="39" spans="1:13" s="53" customFormat="1" ht="75" customHeight="1">
      <c r="A39" s="53" t="str">
        <f>COUNTIF(E$5:E355,E39)&amp;E39</f>
        <v>4桃園市政府原住民族行政局</v>
      </c>
      <c r="B39" s="63">
        <v>35</v>
      </c>
      <c r="C39" s="64">
        <v>1090705</v>
      </c>
      <c r="D39" s="65" t="s">
        <v>674</v>
      </c>
      <c r="E39" s="65" t="s">
        <v>78</v>
      </c>
      <c r="F39" s="66" t="s">
        <v>123</v>
      </c>
      <c r="G39" s="67" t="s">
        <v>389</v>
      </c>
      <c r="H39" s="67" t="s">
        <v>675</v>
      </c>
      <c r="I39" s="68">
        <v>805124</v>
      </c>
      <c r="J39" s="76" t="s">
        <v>157</v>
      </c>
      <c r="K39" s="70" t="s">
        <v>1087</v>
      </c>
      <c r="L39" s="66" t="s">
        <v>746</v>
      </c>
      <c r="M39" s="71" t="s">
        <v>748</v>
      </c>
    </row>
    <row r="40" spans="1:13" s="53" customFormat="1" ht="64.5" customHeight="1">
      <c r="A40" s="53" t="str">
        <f>COUNTIF(E$5:E356,E40)&amp;E40</f>
        <v>4桃園市政府原住民族行政局</v>
      </c>
      <c r="B40" s="63">
        <v>36</v>
      </c>
      <c r="C40" s="64">
        <v>1090706</v>
      </c>
      <c r="D40" s="65" t="s">
        <v>674</v>
      </c>
      <c r="E40" s="65" t="s">
        <v>78</v>
      </c>
      <c r="F40" s="66" t="s">
        <v>124</v>
      </c>
      <c r="G40" s="67" t="s">
        <v>140</v>
      </c>
      <c r="H40" s="67" t="s">
        <v>675</v>
      </c>
      <c r="I40" s="68">
        <v>549448</v>
      </c>
      <c r="J40" s="76" t="s">
        <v>157</v>
      </c>
      <c r="K40" s="70" t="s">
        <v>1087</v>
      </c>
      <c r="L40" s="66" t="s">
        <v>746</v>
      </c>
      <c r="M40" s="71" t="s">
        <v>748</v>
      </c>
    </row>
    <row r="41" spans="1:13" s="53" customFormat="1" ht="64.5" customHeight="1">
      <c r="A41" s="53" t="str">
        <f>COUNTIF(E$5:E357,E41)&amp;E41</f>
        <v>4桃園市政府原住民族行政局</v>
      </c>
      <c r="B41" s="63">
        <v>37</v>
      </c>
      <c r="C41" s="64">
        <v>1090707</v>
      </c>
      <c r="D41" s="65" t="s">
        <v>674</v>
      </c>
      <c r="E41" s="65" t="s">
        <v>78</v>
      </c>
      <c r="F41" s="66" t="s">
        <v>125</v>
      </c>
      <c r="G41" s="67" t="s">
        <v>96</v>
      </c>
      <c r="H41" s="67" t="s">
        <v>675</v>
      </c>
      <c r="I41" s="68">
        <v>915471</v>
      </c>
      <c r="J41" s="76" t="s">
        <v>157</v>
      </c>
      <c r="K41" s="70" t="s">
        <v>1087</v>
      </c>
      <c r="L41" s="66" t="s">
        <v>746</v>
      </c>
      <c r="M41" s="71" t="s">
        <v>748</v>
      </c>
    </row>
    <row r="42" spans="1:13" s="53" customFormat="1" ht="64.5" customHeight="1">
      <c r="A42" s="53" t="str">
        <f>COUNTIF(E$5:E358,E42)&amp;E42</f>
        <v>3桃園市桃園區桃園國民小學</v>
      </c>
      <c r="B42" s="63">
        <v>38</v>
      </c>
      <c r="C42" s="64">
        <v>1090801</v>
      </c>
      <c r="D42" s="65" t="s">
        <v>722</v>
      </c>
      <c r="E42" s="65" t="s">
        <v>331</v>
      </c>
      <c r="F42" s="66" t="s">
        <v>332</v>
      </c>
      <c r="G42" s="67">
        <v>10804</v>
      </c>
      <c r="H42" s="67" t="s">
        <v>675</v>
      </c>
      <c r="I42" s="68">
        <v>6006378</v>
      </c>
      <c r="J42" s="82" t="s">
        <v>157</v>
      </c>
      <c r="K42" s="70" t="s">
        <v>1087</v>
      </c>
      <c r="L42" s="66" t="s">
        <v>731</v>
      </c>
      <c r="M42" s="71" t="s">
        <v>748</v>
      </c>
    </row>
    <row r="43" spans="1:13" s="53" customFormat="1" ht="64.5" customHeight="1">
      <c r="A43" s="53" t="str">
        <f>COUNTIF(E$5:E359,E43)&amp;E43</f>
        <v>1桃園市立平鎮高級中等學校</v>
      </c>
      <c r="B43" s="63">
        <v>39</v>
      </c>
      <c r="C43" s="64">
        <v>1090802</v>
      </c>
      <c r="D43" s="65" t="s">
        <v>90</v>
      </c>
      <c r="E43" s="65" t="s">
        <v>399</v>
      </c>
      <c r="F43" s="66" t="s">
        <v>400</v>
      </c>
      <c r="G43" s="67">
        <v>81213</v>
      </c>
      <c r="H43" s="67" t="s">
        <v>675</v>
      </c>
      <c r="I43" s="68">
        <v>9922556</v>
      </c>
      <c r="J43" s="82" t="s">
        <v>157</v>
      </c>
      <c r="K43" s="70" t="s">
        <v>1087</v>
      </c>
      <c r="L43" s="66" t="s">
        <v>732</v>
      </c>
      <c r="M43" s="71" t="s">
        <v>748</v>
      </c>
    </row>
    <row r="44" spans="1:13" s="53" customFormat="1" ht="64.5" customHeight="1">
      <c r="A44" s="53" t="str">
        <f>COUNTIF(E$5:E360,E44)&amp;E44</f>
        <v>1桃園市觀音區衛生所</v>
      </c>
      <c r="B44" s="63">
        <v>40</v>
      </c>
      <c r="C44" s="64">
        <v>1090803</v>
      </c>
      <c r="D44" s="65" t="s">
        <v>13</v>
      </c>
      <c r="E44" s="65" t="s">
        <v>103</v>
      </c>
      <c r="F44" s="66" t="s">
        <v>401</v>
      </c>
      <c r="G44" s="67" t="s">
        <v>402</v>
      </c>
      <c r="H44" s="67" t="s">
        <v>675</v>
      </c>
      <c r="I44" s="68">
        <v>8649586</v>
      </c>
      <c r="J44" s="83" t="s">
        <v>157</v>
      </c>
      <c r="K44" s="70" t="s">
        <v>1087</v>
      </c>
      <c r="L44" s="66" t="s">
        <v>733</v>
      </c>
      <c r="M44" s="71" t="s">
        <v>748</v>
      </c>
    </row>
    <row r="45" spans="1:13" s="53" customFormat="1" ht="64.5" customHeight="1">
      <c r="A45" s="53" t="str">
        <f>COUNTIF(E$5:E361,E45)&amp;E45</f>
        <v>1桃園市平鎮區衛生所</v>
      </c>
      <c r="B45" s="63">
        <v>41</v>
      </c>
      <c r="C45" s="64">
        <v>1090804</v>
      </c>
      <c r="D45" s="65" t="s">
        <v>13</v>
      </c>
      <c r="E45" s="65" t="s">
        <v>403</v>
      </c>
      <c r="F45" s="66" t="s">
        <v>404</v>
      </c>
      <c r="G45" s="67" t="s">
        <v>405</v>
      </c>
      <c r="H45" s="67" t="s">
        <v>675</v>
      </c>
      <c r="I45" s="68">
        <v>8558207</v>
      </c>
      <c r="J45" s="69" t="s">
        <v>156</v>
      </c>
      <c r="K45" s="74"/>
      <c r="L45" s="66" t="s">
        <v>734</v>
      </c>
      <c r="M45" s="71" t="s">
        <v>748</v>
      </c>
    </row>
    <row r="46" spans="1:13" s="53" customFormat="1" ht="64.5" customHeight="1">
      <c r="A46" s="53" t="str">
        <f>COUNTIF(E$5:E362,E46)&amp;E46</f>
        <v>1桃園市立蘆竹幼兒園</v>
      </c>
      <c r="B46" s="63">
        <v>42</v>
      </c>
      <c r="C46" s="64">
        <v>1090805</v>
      </c>
      <c r="D46" s="65" t="s">
        <v>13</v>
      </c>
      <c r="E46" s="65" t="s">
        <v>406</v>
      </c>
      <c r="F46" s="66" t="s">
        <v>407</v>
      </c>
      <c r="G46" s="67" t="s">
        <v>408</v>
      </c>
      <c r="H46" s="67" t="s">
        <v>675</v>
      </c>
      <c r="I46" s="68">
        <v>701164</v>
      </c>
      <c r="J46" s="69" t="s">
        <v>157</v>
      </c>
      <c r="K46" s="70" t="s">
        <v>1087</v>
      </c>
      <c r="L46" s="66" t="s">
        <v>735</v>
      </c>
      <c r="M46" s="71" t="s">
        <v>748</v>
      </c>
    </row>
    <row r="47" spans="1:13" s="53" customFormat="1" ht="64.5" customHeight="1">
      <c r="A47" s="53" t="str">
        <f>COUNTIF(E$5:E363,E47)&amp;E47</f>
        <v>1桃園市立觀音幼兒園</v>
      </c>
      <c r="B47" s="63">
        <v>43</v>
      </c>
      <c r="C47" s="64">
        <v>1090806</v>
      </c>
      <c r="D47" s="65" t="s">
        <v>13</v>
      </c>
      <c r="E47" s="65" t="s">
        <v>409</v>
      </c>
      <c r="F47" s="66" t="s">
        <v>410</v>
      </c>
      <c r="G47" s="67" t="s">
        <v>411</v>
      </c>
      <c r="H47" s="67" t="s">
        <v>675</v>
      </c>
      <c r="I47" s="68">
        <v>997650</v>
      </c>
      <c r="J47" s="83" t="s">
        <v>156</v>
      </c>
      <c r="K47" s="73"/>
      <c r="L47" s="66" t="s">
        <v>736</v>
      </c>
      <c r="M47" s="71" t="s">
        <v>748</v>
      </c>
    </row>
    <row r="48" spans="1:13" s="53" customFormat="1" ht="64.5" customHeight="1">
      <c r="A48" s="53" t="str">
        <f>COUNTIF(E$5:E364,E48)&amp;E48</f>
        <v>3桃園市新屋區公所</v>
      </c>
      <c r="B48" s="63">
        <v>44</v>
      </c>
      <c r="C48" s="64">
        <v>1090901</v>
      </c>
      <c r="D48" s="65" t="s">
        <v>13</v>
      </c>
      <c r="E48" s="65" t="s">
        <v>121</v>
      </c>
      <c r="F48" s="66" t="s">
        <v>677</v>
      </c>
      <c r="G48" s="67" t="s">
        <v>678</v>
      </c>
      <c r="H48" s="67" t="s">
        <v>675</v>
      </c>
      <c r="I48" s="68">
        <v>14183416</v>
      </c>
      <c r="J48" s="69" t="s">
        <v>156</v>
      </c>
      <c r="K48" s="73"/>
      <c r="L48" s="66" t="s">
        <v>737</v>
      </c>
      <c r="M48" s="71" t="s">
        <v>748</v>
      </c>
    </row>
    <row r="49" spans="1:13" s="53" customFormat="1" ht="64.5" customHeight="1">
      <c r="A49" s="53" t="str">
        <f>COUNTIF(E$5:E365,E49)&amp;E49</f>
        <v>2桃園市大溪區公所</v>
      </c>
      <c r="B49" s="63">
        <v>45</v>
      </c>
      <c r="C49" s="64">
        <v>1090902</v>
      </c>
      <c r="D49" s="65" t="s">
        <v>16</v>
      </c>
      <c r="E49" s="65" t="s">
        <v>36</v>
      </c>
      <c r="F49" s="66" t="s">
        <v>679</v>
      </c>
      <c r="G49" s="67" t="s">
        <v>680</v>
      </c>
      <c r="H49" s="67" t="s">
        <v>675</v>
      </c>
      <c r="I49" s="68">
        <v>3176950</v>
      </c>
      <c r="J49" s="83" t="s">
        <v>156</v>
      </c>
      <c r="K49" s="73"/>
      <c r="L49" s="66" t="s">
        <v>738</v>
      </c>
      <c r="M49" s="71" t="s">
        <v>748</v>
      </c>
    </row>
    <row r="50" spans="1:13" s="53" customFormat="1" ht="64.5" customHeight="1">
      <c r="A50" s="53" t="str">
        <f>COUNTIF(E$5:E366,E50)&amp;E50</f>
        <v>3桃園市觀音區公所</v>
      </c>
      <c r="B50" s="63">
        <v>46</v>
      </c>
      <c r="C50" s="64">
        <v>1090903</v>
      </c>
      <c r="D50" s="65" t="s">
        <v>16</v>
      </c>
      <c r="E50" s="65" t="s">
        <v>17</v>
      </c>
      <c r="F50" s="66" t="s">
        <v>681</v>
      </c>
      <c r="G50" s="67" t="s">
        <v>682</v>
      </c>
      <c r="H50" s="67" t="s">
        <v>675</v>
      </c>
      <c r="I50" s="68">
        <v>928214</v>
      </c>
      <c r="J50" s="83" t="s">
        <v>157</v>
      </c>
      <c r="K50" s="70" t="s">
        <v>1087</v>
      </c>
      <c r="L50" s="66" t="s">
        <v>739</v>
      </c>
      <c r="M50" s="71" t="s">
        <v>748</v>
      </c>
    </row>
    <row r="51" spans="1:13" s="53" customFormat="1" ht="64.5" customHeight="1">
      <c r="A51" s="53" t="str">
        <f>COUNTIF(E$5:E367,E51)&amp;E51</f>
        <v>2桃園市立仁和國民中學</v>
      </c>
      <c r="B51" s="63">
        <v>47</v>
      </c>
      <c r="C51" s="64">
        <v>1090904</v>
      </c>
      <c r="D51" s="65" t="s">
        <v>689</v>
      </c>
      <c r="E51" s="65" t="s">
        <v>94</v>
      </c>
      <c r="F51" s="66" t="s">
        <v>683</v>
      </c>
      <c r="G51" s="67" t="s">
        <v>444</v>
      </c>
      <c r="H51" s="67" t="s">
        <v>675</v>
      </c>
      <c r="I51" s="68">
        <v>2307718</v>
      </c>
      <c r="J51" s="83" t="s">
        <v>157</v>
      </c>
      <c r="K51" s="70" t="s">
        <v>1087</v>
      </c>
      <c r="L51" s="66" t="s">
        <v>740</v>
      </c>
      <c r="M51" s="71" t="s">
        <v>748</v>
      </c>
    </row>
    <row r="52" spans="1:13" s="53" customFormat="1" ht="64.5" customHeight="1">
      <c r="A52" s="53" t="str">
        <f>COUNTIF(E$5:E368,E52)&amp;E52</f>
        <v>1桃園市桃園區南門國民小學</v>
      </c>
      <c r="B52" s="63">
        <v>48</v>
      </c>
      <c r="C52" s="64">
        <v>1090905</v>
      </c>
      <c r="D52" s="65" t="s">
        <v>72</v>
      </c>
      <c r="E52" s="65" t="s">
        <v>684</v>
      </c>
      <c r="F52" s="66" t="s">
        <v>685</v>
      </c>
      <c r="G52" s="67" t="s">
        <v>686</v>
      </c>
      <c r="H52" s="67" t="s">
        <v>675</v>
      </c>
      <c r="I52" s="68">
        <v>1424107</v>
      </c>
      <c r="J52" s="83" t="s">
        <v>157</v>
      </c>
      <c r="K52" s="70" t="s">
        <v>1087</v>
      </c>
      <c r="L52" s="66" t="s">
        <v>741</v>
      </c>
      <c r="M52" s="71" t="s">
        <v>748</v>
      </c>
    </row>
    <row r="53" spans="1:13" s="53" customFormat="1" ht="64.5" customHeight="1">
      <c r="A53" s="53" t="str">
        <f>COUNTIF(E$5:E369,E53)&amp;E53</f>
        <v>2桃園市復興區公所</v>
      </c>
      <c r="B53" s="63">
        <v>49</v>
      </c>
      <c r="C53" s="64">
        <v>1090906</v>
      </c>
      <c r="D53" s="65" t="s">
        <v>13</v>
      </c>
      <c r="E53" s="65" t="s">
        <v>14</v>
      </c>
      <c r="F53" s="66" t="s">
        <v>687</v>
      </c>
      <c r="G53" s="67" t="s">
        <v>688</v>
      </c>
      <c r="H53" s="67" t="s">
        <v>675</v>
      </c>
      <c r="I53" s="68">
        <v>18154869</v>
      </c>
      <c r="J53" s="83" t="s">
        <v>157</v>
      </c>
      <c r="K53" s="70" t="s">
        <v>1087</v>
      </c>
      <c r="L53" s="66" t="s">
        <v>726</v>
      </c>
      <c r="M53" s="71" t="s">
        <v>748</v>
      </c>
    </row>
    <row r="54" spans="1:13" s="53" customFormat="1" ht="64.5" customHeight="1">
      <c r="A54" s="53" t="str">
        <f>COUNTIF(E$5:E370,E54)&amp;E54</f>
        <v>1桃園市復興區介壽國民小學 </v>
      </c>
      <c r="B54" s="63">
        <v>50</v>
      </c>
      <c r="C54" s="64">
        <v>1091001</v>
      </c>
      <c r="D54" s="65" t="s">
        <v>90</v>
      </c>
      <c r="E54" s="65" t="s">
        <v>690</v>
      </c>
      <c r="F54" s="66" t="s">
        <v>691</v>
      </c>
      <c r="G54" s="67" t="s">
        <v>692</v>
      </c>
      <c r="H54" s="67" t="s">
        <v>675</v>
      </c>
      <c r="I54" s="68">
        <v>971653</v>
      </c>
      <c r="J54" s="79" t="s">
        <v>157</v>
      </c>
      <c r="K54" s="70" t="s">
        <v>1087</v>
      </c>
      <c r="L54" s="66" t="s">
        <v>735</v>
      </c>
      <c r="M54" s="71" t="s">
        <v>748</v>
      </c>
    </row>
    <row r="55" spans="1:13" s="53" customFormat="1" ht="64.5" customHeight="1">
      <c r="A55" s="53" t="str">
        <f>COUNTIF(E$5:E371,E55)&amp;E55</f>
        <v>1桃園市龜山區龍壽國民小學</v>
      </c>
      <c r="B55" s="63">
        <v>51</v>
      </c>
      <c r="C55" s="64">
        <v>1091002</v>
      </c>
      <c r="D55" s="65" t="s">
        <v>72</v>
      </c>
      <c r="E55" s="65" t="s">
        <v>693</v>
      </c>
      <c r="F55" s="66" t="s">
        <v>694</v>
      </c>
      <c r="G55" s="67" t="s">
        <v>695</v>
      </c>
      <c r="H55" s="67" t="s">
        <v>675</v>
      </c>
      <c r="I55" s="68">
        <v>1377648</v>
      </c>
      <c r="J55" s="83" t="s">
        <v>157</v>
      </c>
      <c r="K55" s="70" t="s">
        <v>1087</v>
      </c>
      <c r="L55" s="66" t="s">
        <v>729</v>
      </c>
      <c r="M55" s="71" t="s">
        <v>748</v>
      </c>
    </row>
    <row r="56" spans="1:13" s="53" customFormat="1" ht="64.5" customHeight="1">
      <c r="A56" s="53" t="str">
        <f>COUNTIF(E$5:E372,E56)&amp;E56</f>
        <v>4桃園市蘆竹區公所</v>
      </c>
      <c r="B56" s="63">
        <v>52</v>
      </c>
      <c r="C56" s="64">
        <v>1091003</v>
      </c>
      <c r="D56" s="65" t="s">
        <v>16</v>
      </c>
      <c r="E56" s="65" t="s">
        <v>19</v>
      </c>
      <c r="F56" s="66" t="s">
        <v>696</v>
      </c>
      <c r="G56" s="67" t="s">
        <v>697</v>
      </c>
      <c r="H56" s="67" t="s">
        <v>675</v>
      </c>
      <c r="I56" s="68">
        <v>9858541</v>
      </c>
      <c r="J56" s="83" t="s">
        <v>157</v>
      </c>
      <c r="K56" s="70" t="s">
        <v>1087</v>
      </c>
      <c r="L56" s="66" t="s">
        <v>733</v>
      </c>
      <c r="M56" s="71" t="s">
        <v>748</v>
      </c>
    </row>
    <row r="57" spans="1:13" s="53" customFormat="1" ht="72.75" customHeight="1">
      <c r="A57" s="53" t="str">
        <f>COUNTIF(E$5:E373,E57)&amp;E57</f>
        <v>4桃園市蘆竹區公所</v>
      </c>
      <c r="B57" s="63">
        <v>53</v>
      </c>
      <c r="C57" s="64">
        <v>1091004</v>
      </c>
      <c r="D57" s="65" t="s">
        <v>16</v>
      </c>
      <c r="E57" s="65" t="s">
        <v>19</v>
      </c>
      <c r="F57" s="66" t="s">
        <v>698</v>
      </c>
      <c r="G57" s="67" t="s">
        <v>699</v>
      </c>
      <c r="H57" s="67" t="s">
        <v>675</v>
      </c>
      <c r="I57" s="68">
        <v>9858541</v>
      </c>
      <c r="J57" s="83" t="s">
        <v>157</v>
      </c>
      <c r="K57" s="70" t="s">
        <v>1087</v>
      </c>
      <c r="L57" s="66" t="s">
        <v>734</v>
      </c>
      <c r="M57" s="71" t="s">
        <v>748</v>
      </c>
    </row>
    <row r="58" spans="1:13" s="53" customFormat="1" ht="64.5" customHeight="1">
      <c r="A58" s="53" t="str">
        <f>COUNTIF(E$5:E374,E58)&amp;E58</f>
        <v>3桃園市觀音區公所</v>
      </c>
      <c r="B58" s="63">
        <v>54</v>
      </c>
      <c r="C58" s="64">
        <v>1091101</v>
      </c>
      <c r="D58" s="65" t="s">
        <v>700</v>
      </c>
      <c r="E58" s="65" t="s">
        <v>17</v>
      </c>
      <c r="F58" s="66" t="s">
        <v>701</v>
      </c>
      <c r="G58" s="67" t="s">
        <v>702</v>
      </c>
      <c r="H58" s="67" t="s">
        <v>675</v>
      </c>
      <c r="I58" s="68">
        <v>5811387</v>
      </c>
      <c r="J58" s="79" t="s">
        <v>156</v>
      </c>
      <c r="K58" s="74"/>
      <c r="L58" s="66" t="s">
        <v>727</v>
      </c>
      <c r="M58" s="71" t="s">
        <v>748</v>
      </c>
    </row>
    <row r="59" spans="1:13" s="53" customFormat="1" ht="64.5" customHeight="1">
      <c r="A59" s="53" t="str">
        <f>COUNTIF(E$5:E375,E59)&amp;E59</f>
        <v>3桃園市新屋區公所</v>
      </c>
      <c r="B59" s="63">
        <v>55</v>
      </c>
      <c r="C59" s="64">
        <v>1091102</v>
      </c>
      <c r="D59" s="65" t="s">
        <v>700</v>
      </c>
      <c r="E59" s="65" t="s">
        <v>121</v>
      </c>
      <c r="F59" s="66" t="s">
        <v>703</v>
      </c>
      <c r="G59" s="67" t="s">
        <v>704</v>
      </c>
      <c r="H59" s="67" t="s">
        <v>675</v>
      </c>
      <c r="I59" s="68">
        <v>5953000</v>
      </c>
      <c r="J59" s="83" t="s">
        <v>156</v>
      </c>
      <c r="K59" s="73"/>
      <c r="L59" s="66" t="s">
        <v>728</v>
      </c>
      <c r="M59" s="71" t="s">
        <v>748</v>
      </c>
    </row>
    <row r="60" spans="1:13" s="53" customFormat="1" ht="64.5" customHeight="1">
      <c r="A60" s="53" t="str">
        <f>COUNTIF(E$5:E376,E60)&amp;E60</f>
        <v>1桃園市立大溪國民中學</v>
      </c>
      <c r="B60" s="63">
        <v>56</v>
      </c>
      <c r="C60" s="64">
        <v>1091103</v>
      </c>
      <c r="D60" s="65" t="s">
        <v>705</v>
      </c>
      <c r="E60" s="65" t="s">
        <v>706</v>
      </c>
      <c r="F60" s="66" t="s">
        <v>707</v>
      </c>
      <c r="G60" s="67" t="s">
        <v>708</v>
      </c>
      <c r="H60" s="67" t="s">
        <v>675</v>
      </c>
      <c r="I60" s="68">
        <v>11892745</v>
      </c>
      <c r="J60" s="83" t="s">
        <v>157</v>
      </c>
      <c r="K60" s="70" t="s">
        <v>1087</v>
      </c>
      <c r="L60" s="66" t="s">
        <v>739</v>
      </c>
      <c r="M60" s="71" t="s">
        <v>748</v>
      </c>
    </row>
    <row r="61" spans="1:13" s="53" customFormat="1" ht="64.5" customHeight="1">
      <c r="A61" s="53" t="str">
        <f>COUNTIF(E$5:E377,E61)&amp;E61</f>
        <v>1桃園市楊梅區大同國民小學</v>
      </c>
      <c r="B61" s="63">
        <v>57</v>
      </c>
      <c r="C61" s="64">
        <v>1091104</v>
      </c>
      <c r="D61" s="65" t="s">
        <v>13</v>
      </c>
      <c r="E61" s="84" t="s">
        <v>709</v>
      </c>
      <c r="F61" s="85" t="s">
        <v>710</v>
      </c>
      <c r="G61" s="67" t="s">
        <v>711</v>
      </c>
      <c r="H61" s="67" t="s">
        <v>675</v>
      </c>
      <c r="I61" s="68">
        <v>2123664</v>
      </c>
      <c r="J61" s="83" t="s">
        <v>156</v>
      </c>
      <c r="K61" s="74"/>
      <c r="L61" s="66" t="s">
        <v>736</v>
      </c>
      <c r="M61" s="71" t="s">
        <v>748</v>
      </c>
    </row>
    <row r="62" spans="1:13" s="86" customFormat="1" ht="64.5" customHeight="1">
      <c r="A62" s="53" t="str">
        <f>COUNTIF(E$5:E378,E62)&amp;E62</f>
        <v>2桃園市立桃園特殊教育學校</v>
      </c>
      <c r="B62" s="63">
        <v>58</v>
      </c>
      <c r="C62" s="64">
        <v>1091105</v>
      </c>
      <c r="D62" s="65" t="s">
        <v>13</v>
      </c>
      <c r="E62" s="84" t="s">
        <v>101</v>
      </c>
      <c r="F62" s="85" t="s">
        <v>712</v>
      </c>
      <c r="G62" s="67" t="s">
        <v>713</v>
      </c>
      <c r="H62" s="67" t="s">
        <v>675</v>
      </c>
      <c r="I62" s="68">
        <v>3880776</v>
      </c>
      <c r="J62" s="83" t="s">
        <v>156</v>
      </c>
      <c r="K62" s="74"/>
      <c r="L62" s="66" t="s">
        <v>730</v>
      </c>
      <c r="M62" s="71" t="s">
        <v>748</v>
      </c>
    </row>
    <row r="63" spans="1:13" s="86" customFormat="1" ht="64.5" customHeight="1">
      <c r="A63" s="53" t="str">
        <f>COUNTIF(E$5:E379,E63)&amp;E63</f>
        <v>2桃園市立迴龍國民中小學</v>
      </c>
      <c r="B63" s="63">
        <v>59</v>
      </c>
      <c r="C63" s="64">
        <v>1091106</v>
      </c>
      <c r="D63" s="65" t="s">
        <v>13</v>
      </c>
      <c r="E63" s="84" t="s">
        <v>45</v>
      </c>
      <c r="F63" s="85" t="s">
        <v>714</v>
      </c>
      <c r="G63" s="67">
        <v>1081112</v>
      </c>
      <c r="H63" s="67" t="s">
        <v>675</v>
      </c>
      <c r="I63" s="68">
        <v>917645</v>
      </c>
      <c r="J63" s="83" t="s">
        <v>156</v>
      </c>
      <c r="K63" s="74"/>
      <c r="L63" s="66" t="s">
        <v>737</v>
      </c>
      <c r="M63" s="71" t="s">
        <v>748</v>
      </c>
    </row>
    <row r="64" spans="1:13" s="86" customFormat="1" ht="64.5" customHeight="1">
      <c r="A64" s="53" t="str">
        <f>COUNTIF(E$5:E380,E64)&amp;E64</f>
        <v>3桃園市政府工務局</v>
      </c>
      <c r="B64" s="63">
        <v>60</v>
      </c>
      <c r="C64" s="64">
        <v>1091201</v>
      </c>
      <c r="D64" s="65" t="s">
        <v>13</v>
      </c>
      <c r="E64" s="65" t="s">
        <v>126</v>
      </c>
      <c r="F64" s="66" t="s">
        <v>715</v>
      </c>
      <c r="G64" s="67" t="s">
        <v>716</v>
      </c>
      <c r="H64" s="67" t="s">
        <v>675</v>
      </c>
      <c r="I64" s="68">
        <v>48228829</v>
      </c>
      <c r="J64" s="79" t="s">
        <v>156</v>
      </c>
      <c r="K64" s="73"/>
      <c r="L64" s="66" t="s">
        <v>731</v>
      </c>
      <c r="M64" s="71" t="s">
        <v>748</v>
      </c>
    </row>
    <row r="65" spans="1:13" s="86" customFormat="1" ht="64.5" customHeight="1">
      <c r="A65" s="53" t="str">
        <f>COUNTIF(E$5:E381,E65)&amp;E65</f>
        <v>1桃園市桃園區西門國民小學</v>
      </c>
      <c r="B65" s="63">
        <v>61</v>
      </c>
      <c r="C65" s="64">
        <v>1091202</v>
      </c>
      <c r="D65" s="65" t="s">
        <v>717</v>
      </c>
      <c r="E65" s="65" t="s">
        <v>718</v>
      </c>
      <c r="F65" s="66" t="s">
        <v>719</v>
      </c>
      <c r="G65" s="67" t="s">
        <v>720</v>
      </c>
      <c r="H65" s="67" t="s">
        <v>675</v>
      </c>
      <c r="I65" s="68">
        <v>1208983</v>
      </c>
      <c r="J65" s="79" t="s">
        <v>157</v>
      </c>
      <c r="K65" s="70" t="s">
        <v>1087</v>
      </c>
      <c r="L65" s="66" t="s">
        <v>742</v>
      </c>
      <c r="M65" s="71" t="s">
        <v>748</v>
      </c>
    </row>
    <row r="66" spans="1:13" s="86" customFormat="1" ht="104.25" customHeight="1" thickBot="1">
      <c r="A66" s="53" t="str">
        <f>COUNTIF(E$5:E382,E66)&amp;E66</f>
        <v>2桃園市政府海岸管理工程處</v>
      </c>
      <c r="B66" s="87">
        <v>62</v>
      </c>
      <c r="C66" s="88">
        <v>1091203</v>
      </c>
      <c r="D66" s="89" t="s">
        <v>13</v>
      </c>
      <c r="E66" s="89" t="s">
        <v>1124</v>
      </c>
      <c r="F66" s="90" t="s">
        <v>721</v>
      </c>
      <c r="G66" s="91">
        <v>1080164440</v>
      </c>
      <c r="H66" s="91" t="s">
        <v>675</v>
      </c>
      <c r="I66" s="92">
        <v>13640765</v>
      </c>
      <c r="J66" s="93" t="s">
        <v>157</v>
      </c>
      <c r="K66" s="94" t="s">
        <v>1087</v>
      </c>
      <c r="L66" s="90" t="s">
        <v>743</v>
      </c>
      <c r="M66" s="95" t="s">
        <v>748</v>
      </c>
    </row>
    <row r="67" spans="1:13" s="86" customFormat="1" ht="64.5" customHeight="1">
      <c r="A67" s="53" t="str">
        <f>COUNTIF(E$5:E383,E67)&amp;E67</f>
        <v>2桃園市大溪區公所</v>
      </c>
      <c r="B67" s="96">
        <v>63</v>
      </c>
      <c r="C67" s="97">
        <v>1090107</v>
      </c>
      <c r="D67" s="98" t="s">
        <v>120</v>
      </c>
      <c r="E67" s="98" t="s">
        <v>36</v>
      </c>
      <c r="F67" s="98" t="s">
        <v>416</v>
      </c>
      <c r="G67" s="98">
        <v>108052201</v>
      </c>
      <c r="H67" s="98" t="s">
        <v>749</v>
      </c>
      <c r="I67" s="99">
        <v>3000000</v>
      </c>
      <c r="J67" s="100" t="s">
        <v>1088</v>
      </c>
      <c r="K67" s="101"/>
      <c r="L67" s="98" t="s">
        <v>793</v>
      </c>
      <c r="M67" s="102" t="s">
        <v>831</v>
      </c>
    </row>
    <row r="68" spans="1:13" s="86" customFormat="1" ht="64.5" customHeight="1">
      <c r="A68" s="53" t="str">
        <f>COUNTIF(E$5:E384,E68)&amp;E68</f>
        <v>2桃園市政府地政局</v>
      </c>
      <c r="B68" s="103">
        <v>64</v>
      </c>
      <c r="C68" s="104">
        <v>1090108</v>
      </c>
      <c r="D68" s="105" t="s">
        <v>120</v>
      </c>
      <c r="E68" s="105" t="s">
        <v>93</v>
      </c>
      <c r="F68" s="105" t="s">
        <v>417</v>
      </c>
      <c r="G68" s="105" t="s">
        <v>418</v>
      </c>
      <c r="H68" s="105" t="s">
        <v>749</v>
      </c>
      <c r="I68" s="106">
        <v>980000</v>
      </c>
      <c r="J68" s="107" t="s">
        <v>1089</v>
      </c>
      <c r="K68" s="108"/>
      <c r="L68" s="105" t="s">
        <v>794</v>
      </c>
      <c r="M68" s="109" t="s">
        <v>831</v>
      </c>
    </row>
    <row r="69" spans="1:13" s="86" customFormat="1" ht="64.5" customHeight="1">
      <c r="A69" s="53" t="str">
        <f>COUNTIF(E$5:E385,E69)&amp;E69</f>
        <v>3桃園市政府經濟發展局</v>
      </c>
      <c r="B69" s="103">
        <v>65</v>
      </c>
      <c r="C69" s="104">
        <v>1090109</v>
      </c>
      <c r="D69" s="105" t="s">
        <v>419</v>
      </c>
      <c r="E69" s="105" t="s">
        <v>1133</v>
      </c>
      <c r="F69" s="105" t="s">
        <v>420</v>
      </c>
      <c r="G69" s="105" t="s">
        <v>421</v>
      </c>
      <c r="H69" s="105" t="s">
        <v>749</v>
      </c>
      <c r="I69" s="106">
        <v>23000000</v>
      </c>
      <c r="J69" s="107" t="s">
        <v>1088</v>
      </c>
      <c r="K69" s="110"/>
      <c r="L69" s="105" t="s">
        <v>795</v>
      </c>
      <c r="M69" s="109" t="s">
        <v>831</v>
      </c>
    </row>
    <row r="70" spans="1:13" s="86" customFormat="1" ht="64.5" customHeight="1">
      <c r="A70" s="53" t="str">
        <f>COUNTIF(E$5:E386,E70)&amp;E70</f>
        <v>2桃園市立內壢國民中學</v>
      </c>
      <c r="B70" s="103">
        <v>66</v>
      </c>
      <c r="C70" s="104">
        <v>1090110</v>
      </c>
      <c r="D70" s="105" t="s">
        <v>422</v>
      </c>
      <c r="E70" s="105" t="s">
        <v>148</v>
      </c>
      <c r="F70" s="105" t="s">
        <v>423</v>
      </c>
      <c r="G70" s="105">
        <v>10701</v>
      </c>
      <c r="H70" s="105" t="s">
        <v>749</v>
      </c>
      <c r="I70" s="106">
        <v>13023139</v>
      </c>
      <c r="J70" s="107" t="s">
        <v>1088</v>
      </c>
      <c r="K70" s="110"/>
      <c r="L70" s="105" t="s">
        <v>796</v>
      </c>
      <c r="M70" s="109" t="s">
        <v>831</v>
      </c>
    </row>
    <row r="71" spans="1:13" s="86" customFormat="1" ht="64.5" customHeight="1">
      <c r="A71" s="53" t="str">
        <f>COUNTIF(E$5:E387,E71)&amp;E71</f>
        <v>1桃園市立同德國民中學</v>
      </c>
      <c r="B71" s="103">
        <v>67</v>
      </c>
      <c r="C71" s="104">
        <v>1090111</v>
      </c>
      <c r="D71" s="105" t="s">
        <v>13</v>
      </c>
      <c r="E71" s="105" t="s">
        <v>95</v>
      </c>
      <c r="F71" s="105" t="s">
        <v>424</v>
      </c>
      <c r="G71" s="105">
        <v>1080307</v>
      </c>
      <c r="H71" s="105" t="s">
        <v>749</v>
      </c>
      <c r="I71" s="106">
        <v>2709000</v>
      </c>
      <c r="J71" s="107" t="s">
        <v>1090</v>
      </c>
      <c r="K71" s="110" t="s">
        <v>1087</v>
      </c>
      <c r="L71" s="105" t="s">
        <v>797</v>
      </c>
      <c r="M71" s="109" t="s">
        <v>831</v>
      </c>
    </row>
    <row r="72" spans="1:13" s="86" customFormat="1" ht="64.5" customHeight="1">
      <c r="A72" s="53" t="str">
        <f>COUNTIF(E$5:E388,E72)&amp;E72</f>
        <v>1桃園市立青埔國民中學</v>
      </c>
      <c r="B72" s="103">
        <v>68</v>
      </c>
      <c r="C72" s="104">
        <v>1090112</v>
      </c>
      <c r="D72" s="105" t="s">
        <v>13</v>
      </c>
      <c r="E72" s="105" t="s">
        <v>425</v>
      </c>
      <c r="F72" s="105" t="s">
        <v>426</v>
      </c>
      <c r="G72" s="105" t="s">
        <v>427</v>
      </c>
      <c r="H72" s="105" t="s">
        <v>749</v>
      </c>
      <c r="I72" s="106">
        <v>1617080</v>
      </c>
      <c r="J72" s="109" t="s">
        <v>1090</v>
      </c>
      <c r="K72" s="110" t="s">
        <v>1087</v>
      </c>
      <c r="L72" s="105" t="s">
        <v>798</v>
      </c>
      <c r="M72" s="109" t="s">
        <v>831</v>
      </c>
    </row>
    <row r="73" spans="1:13" s="86" customFormat="1" ht="64.5" customHeight="1">
      <c r="A73" s="53" t="str">
        <f>COUNTIF(E$5:E389,E73)&amp;E73</f>
        <v>1桃園市龜山區長庚國民小學</v>
      </c>
      <c r="B73" s="103">
        <v>69</v>
      </c>
      <c r="C73" s="104">
        <v>1090207</v>
      </c>
      <c r="D73" s="105" t="s">
        <v>72</v>
      </c>
      <c r="E73" s="105" t="s">
        <v>428</v>
      </c>
      <c r="F73" s="105" t="s">
        <v>429</v>
      </c>
      <c r="G73" s="105" t="s">
        <v>430</v>
      </c>
      <c r="H73" s="105" t="s">
        <v>749</v>
      </c>
      <c r="I73" s="106">
        <v>636740</v>
      </c>
      <c r="J73" s="111" t="s">
        <v>1090</v>
      </c>
      <c r="K73" s="110" t="s">
        <v>1087</v>
      </c>
      <c r="L73" s="105" t="s">
        <v>799</v>
      </c>
      <c r="M73" s="109" t="s">
        <v>831</v>
      </c>
    </row>
    <row r="74" spans="1:13" s="86" customFormat="1" ht="64.5" customHeight="1">
      <c r="A74" s="53" t="str">
        <f>COUNTIF(E$5:E390,E74)&amp;E74</f>
        <v>1桃園市楊梅區瑞梅國民小學</v>
      </c>
      <c r="B74" s="103">
        <v>70</v>
      </c>
      <c r="C74" s="104">
        <v>1090208</v>
      </c>
      <c r="D74" s="105" t="s">
        <v>13</v>
      </c>
      <c r="E74" s="105" t="s">
        <v>431</v>
      </c>
      <c r="F74" s="105" t="s">
        <v>432</v>
      </c>
      <c r="G74" s="105">
        <v>1070102</v>
      </c>
      <c r="H74" s="105" t="s">
        <v>749</v>
      </c>
      <c r="I74" s="106">
        <v>162060</v>
      </c>
      <c r="J74" s="111" t="s">
        <v>1090</v>
      </c>
      <c r="K74" s="110" t="s">
        <v>1087</v>
      </c>
      <c r="L74" s="105" t="s">
        <v>800</v>
      </c>
      <c r="M74" s="109" t="s">
        <v>831</v>
      </c>
    </row>
    <row r="75" spans="1:13" s="86" customFormat="1" ht="64.5" customHeight="1">
      <c r="A75" s="53" t="str">
        <f>COUNTIF(E$5:E391,E75)&amp;E75</f>
        <v>1桃園市平鎮地政事務所</v>
      </c>
      <c r="B75" s="103">
        <v>71</v>
      </c>
      <c r="C75" s="104">
        <v>1090209</v>
      </c>
      <c r="D75" s="105" t="s">
        <v>77</v>
      </c>
      <c r="E75" s="105" t="s">
        <v>149</v>
      </c>
      <c r="F75" s="105" t="s">
        <v>433</v>
      </c>
      <c r="G75" s="105" t="s">
        <v>434</v>
      </c>
      <c r="H75" s="105" t="s">
        <v>749</v>
      </c>
      <c r="I75" s="106">
        <v>700000</v>
      </c>
      <c r="J75" s="111" t="s">
        <v>1090</v>
      </c>
      <c r="K75" s="110" t="s">
        <v>1087</v>
      </c>
      <c r="L75" s="105" t="s">
        <v>801</v>
      </c>
      <c r="M75" s="109" t="s">
        <v>831</v>
      </c>
    </row>
    <row r="76" spans="1:13" s="86" customFormat="1" ht="64.5" customHeight="1">
      <c r="A76" s="53" t="str">
        <f>COUNTIF(E$5:E392,E76)&amp;E76</f>
        <v>2桃園市政府地方稅務局</v>
      </c>
      <c r="B76" s="103">
        <v>72</v>
      </c>
      <c r="C76" s="104">
        <v>1090210</v>
      </c>
      <c r="D76" s="105" t="s">
        <v>435</v>
      </c>
      <c r="E76" s="105" t="s">
        <v>42</v>
      </c>
      <c r="F76" s="105" t="s">
        <v>436</v>
      </c>
      <c r="G76" s="105">
        <v>107004</v>
      </c>
      <c r="H76" s="105" t="s">
        <v>749</v>
      </c>
      <c r="I76" s="106">
        <v>36320000</v>
      </c>
      <c r="J76" s="111" t="s">
        <v>1088</v>
      </c>
      <c r="K76" s="110"/>
      <c r="L76" s="105" t="s">
        <v>802</v>
      </c>
      <c r="M76" s="109" t="s">
        <v>831</v>
      </c>
    </row>
    <row r="77" spans="1:13" s="86" customFormat="1" ht="64.5" customHeight="1">
      <c r="A77" s="53" t="str">
        <f>COUNTIF(E$5:E393,E77)&amp;E77</f>
        <v>4桃園市政府環境保護局</v>
      </c>
      <c r="B77" s="103">
        <v>73</v>
      </c>
      <c r="C77" s="104">
        <v>1090211</v>
      </c>
      <c r="D77" s="105" t="s">
        <v>13</v>
      </c>
      <c r="E77" s="105" t="s">
        <v>28</v>
      </c>
      <c r="F77" s="105" t="s">
        <v>437</v>
      </c>
      <c r="G77" s="105">
        <v>1060120248</v>
      </c>
      <c r="H77" s="105" t="s">
        <v>749</v>
      </c>
      <c r="I77" s="106">
        <v>6500000</v>
      </c>
      <c r="J77" s="111" t="s">
        <v>1089</v>
      </c>
      <c r="K77" s="110"/>
      <c r="L77" s="105" t="s">
        <v>803</v>
      </c>
      <c r="M77" s="109" t="s">
        <v>831</v>
      </c>
    </row>
    <row r="78" spans="1:13" s="86" customFormat="1" ht="64.5" customHeight="1">
      <c r="A78" s="53" t="str">
        <f>COUNTIF(E$5:E394,E78)&amp;E78</f>
        <v>2桃園市觀音區草漯國民小學</v>
      </c>
      <c r="B78" s="103">
        <v>74</v>
      </c>
      <c r="C78" s="104">
        <v>1090212</v>
      </c>
      <c r="D78" s="105" t="s">
        <v>13</v>
      </c>
      <c r="E78" s="105" t="s">
        <v>438</v>
      </c>
      <c r="F78" s="105" t="s">
        <v>439</v>
      </c>
      <c r="G78" s="105" t="s">
        <v>440</v>
      </c>
      <c r="H78" s="105" t="s">
        <v>749</v>
      </c>
      <c r="I78" s="106">
        <v>686000</v>
      </c>
      <c r="J78" s="111" t="s">
        <v>1090</v>
      </c>
      <c r="K78" s="110" t="s">
        <v>1087</v>
      </c>
      <c r="L78" s="105" t="s">
        <v>804</v>
      </c>
      <c r="M78" s="109" t="s">
        <v>831</v>
      </c>
    </row>
    <row r="79" spans="1:13" s="86" customFormat="1" ht="64.5" customHeight="1">
      <c r="A79" s="53" t="str">
        <f>COUNTIF(E$5:E395,E79)&amp;E79</f>
        <v>2桃園市政府客家事務局</v>
      </c>
      <c r="B79" s="103">
        <v>75</v>
      </c>
      <c r="C79" s="104">
        <v>1090307</v>
      </c>
      <c r="D79" s="105" t="s">
        <v>196</v>
      </c>
      <c r="E79" s="105" t="s">
        <v>18</v>
      </c>
      <c r="F79" s="105" t="s">
        <v>441</v>
      </c>
      <c r="G79" s="105" t="s">
        <v>442</v>
      </c>
      <c r="H79" s="105" t="s">
        <v>749</v>
      </c>
      <c r="I79" s="106">
        <v>8000000</v>
      </c>
      <c r="J79" s="112" t="s">
        <v>1088</v>
      </c>
      <c r="K79" s="110"/>
      <c r="L79" s="105" t="s">
        <v>805</v>
      </c>
      <c r="M79" s="109" t="s">
        <v>831</v>
      </c>
    </row>
    <row r="80" spans="1:13" s="86" customFormat="1" ht="64.5" customHeight="1">
      <c r="A80" s="53" t="str">
        <f>COUNTIF(E$5:E396,E80)&amp;E80</f>
        <v>1桃園市政府風景區管理處</v>
      </c>
      <c r="B80" s="103">
        <v>76</v>
      </c>
      <c r="C80" s="104">
        <v>1090308</v>
      </c>
      <c r="D80" s="105" t="s">
        <v>196</v>
      </c>
      <c r="E80" s="105" t="s">
        <v>1147</v>
      </c>
      <c r="F80" s="105" t="s">
        <v>443</v>
      </c>
      <c r="G80" s="105" t="s">
        <v>444</v>
      </c>
      <c r="H80" s="105" t="s">
        <v>749</v>
      </c>
      <c r="I80" s="106">
        <v>14450000</v>
      </c>
      <c r="J80" s="112" t="s">
        <v>1090</v>
      </c>
      <c r="K80" s="110" t="s">
        <v>1087</v>
      </c>
      <c r="L80" s="105" t="s">
        <v>806</v>
      </c>
      <c r="M80" s="109" t="s">
        <v>831</v>
      </c>
    </row>
    <row r="81" spans="1:13" s="86" customFormat="1" ht="64.5" customHeight="1">
      <c r="A81" s="53" t="str">
        <f>COUNTIF(E$5:E397,E81)&amp;E81</f>
        <v>1桃園市立光明國民中學</v>
      </c>
      <c r="B81" s="103">
        <v>77</v>
      </c>
      <c r="C81" s="104">
        <v>1090309</v>
      </c>
      <c r="D81" s="105" t="s">
        <v>196</v>
      </c>
      <c r="E81" s="105" t="s">
        <v>134</v>
      </c>
      <c r="F81" s="105" t="s">
        <v>445</v>
      </c>
      <c r="G81" s="105" t="s">
        <v>446</v>
      </c>
      <c r="H81" s="105" t="s">
        <v>749</v>
      </c>
      <c r="I81" s="106">
        <v>1125000</v>
      </c>
      <c r="J81" s="112" t="s">
        <v>1090</v>
      </c>
      <c r="K81" s="110" t="s">
        <v>1087</v>
      </c>
      <c r="L81" s="105" t="s">
        <v>807</v>
      </c>
      <c r="M81" s="109" t="s">
        <v>831</v>
      </c>
    </row>
    <row r="82" spans="1:13" s="86" customFormat="1" ht="64.5" customHeight="1">
      <c r="A82" s="53" t="str">
        <f>COUNTIF(E$5:E398,E82)&amp;E82</f>
        <v>2桃園市八德區茄苳國民小學</v>
      </c>
      <c r="B82" s="103">
        <v>78</v>
      </c>
      <c r="C82" s="104">
        <v>1090310</v>
      </c>
      <c r="D82" s="105" t="s">
        <v>72</v>
      </c>
      <c r="E82" s="105" t="s">
        <v>105</v>
      </c>
      <c r="F82" s="105" t="s">
        <v>447</v>
      </c>
      <c r="G82" s="105" t="s">
        <v>444</v>
      </c>
      <c r="H82" s="105" t="s">
        <v>749</v>
      </c>
      <c r="I82" s="106">
        <v>1781310</v>
      </c>
      <c r="J82" s="112" t="s">
        <v>1088</v>
      </c>
      <c r="K82" s="110"/>
      <c r="L82" s="105" t="s">
        <v>808</v>
      </c>
      <c r="M82" s="109" t="s">
        <v>831</v>
      </c>
    </row>
    <row r="83" spans="1:13" s="86" customFormat="1" ht="64.5" customHeight="1">
      <c r="A83" s="53" t="str">
        <f>COUNTIF(E$5:E399,E83)&amp;E83</f>
        <v>1桃園市桃園區成功國民小學</v>
      </c>
      <c r="B83" s="103">
        <v>79</v>
      </c>
      <c r="C83" s="104">
        <v>1090311</v>
      </c>
      <c r="D83" s="105" t="s">
        <v>13</v>
      </c>
      <c r="E83" s="105" t="s">
        <v>448</v>
      </c>
      <c r="F83" s="105" t="s">
        <v>449</v>
      </c>
      <c r="G83" s="105" t="s">
        <v>450</v>
      </c>
      <c r="H83" s="105" t="s">
        <v>749</v>
      </c>
      <c r="I83" s="106">
        <v>9700000</v>
      </c>
      <c r="J83" s="112" t="s">
        <v>1090</v>
      </c>
      <c r="K83" s="110" t="s">
        <v>1087</v>
      </c>
      <c r="L83" s="105" t="s">
        <v>809</v>
      </c>
      <c r="M83" s="109" t="s">
        <v>831</v>
      </c>
    </row>
    <row r="84" spans="1:13" s="86" customFormat="1" ht="64.5" customHeight="1">
      <c r="A84" s="53" t="str">
        <f>COUNTIF(E$5:E400,E84)&amp;E84</f>
        <v>1桃園市桃園區同德國民小學</v>
      </c>
      <c r="B84" s="103">
        <v>80</v>
      </c>
      <c r="C84" s="104">
        <v>1090312</v>
      </c>
      <c r="D84" s="105" t="s">
        <v>13</v>
      </c>
      <c r="E84" s="105" t="s">
        <v>451</v>
      </c>
      <c r="F84" s="105" t="s">
        <v>139</v>
      </c>
      <c r="G84" s="105" t="s">
        <v>452</v>
      </c>
      <c r="H84" s="105" t="s">
        <v>749</v>
      </c>
      <c r="I84" s="106">
        <v>1511486</v>
      </c>
      <c r="J84" s="113" t="s">
        <v>1088</v>
      </c>
      <c r="K84" s="110"/>
      <c r="L84" s="105" t="s">
        <v>810</v>
      </c>
      <c r="M84" s="109" t="s">
        <v>831</v>
      </c>
    </row>
    <row r="85" spans="1:13" s="86" customFormat="1" ht="64.5" customHeight="1">
      <c r="A85" s="53" t="str">
        <f>COUNTIF(E$5:E401,E85)&amp;E85</f>
        <v>4桃園市政府原住民族行政局</v>
      </c>
      <c r="B85" s="103">
        <v>81</v>
      </c>
      <c r="C85" s="104">
        <v>1090405</v>
      </c>
      <c r="D85" s="105" t="s">
        <v>453</v>
      </c>
      <c r="E85" s="105" t="s">
        <v>78</v>
      </c>
      <c r="F85" s="105" t="s">
        <v>454</v>
      </c>
      <c r="G85" s="105">
        <v>108007</v>
      </c>
      <c r="H85" s="105" t="s">
        <v>749</v>
      </c>
      <c r="I85" s="106">
        <v>900000</v>
      </c>
      <c r="J85" s="114" t="s">
        <v>1090</v>
      </c>
      <c r="K85" s="110" t="s">
        <v>1087</v>
      </c>
      <c r="L85" s="105" t="s">
        <v>798</v>
      </c>
      <c r="M85" s="109" t="s">
        <v>831</v>
      </c>
    </row>
    <row r="86" spans="1:13" s="86" customFormat="1" ht="64.5" customHeight="1">
      <c r="A86" s="53" t="str">
        <f>COUNTIF(E$5:E402,E86)&amp;E86</f>
        <v>2桃園市復興區公所</v>
      </c>
      <c r="B86" s="103">
        <v>82</v>
      </c>
      <c r="C86" s="104">
        <v>1090406</v>
      </c>
      <c r="D86" s="105" t="s">
        <v>453</v>
      </c>
      <c r="E86" s="105" t="s">
        <v>14</v>
      </c>
      <c r="F86" s="105" t="s">
        <v>455</v>
      </c>
      <c r="G86" s="105" t="s">
        <v>456</v>
      </c>
      <c r="H86" s="105" t="s">
        <v>749</v>
      </c>
      <c r="I86" s="106">
        <v>1860000</v>
      </c>
      <c r="J86" s="115" t="s">
        <v>1090</v>
      </c>
      <c r="K86" s="110" t="s">
        <v>1087</v>
      </c>
      <c r="L86" s="105" t="s">
        <v>797</v>
      </c>
      <c r="M86" s="109" t="s">
        <v>831</v>
      </c>
    </row>
    <row r="87" spans="1:13" s="86" customFormat="1" ht="64.5" customHeight="1">
      <c r="A87" s="53" t="str">
        <f>COUNTIF(E$5:E403,E87)&amp;E87</f>
        <v>4桃園市蘆竹區公所</v>
      </c>
      <c r="B87" s="103">
        <v>83</v>
      </c>
      <c r="C87" s="104">
        <v>1090407</v>
      </c>
      <c r="D87" s="105" t="s">
        <v>13</v>
      </c>
      <c r="E87" s="105" t="s">
        <v>19</v>
      </c>
      <c r="F87" s="105" t="s">
        <v>457</v>
      </c>
      <c r="G87" s="105" t="s">
        <v>458</v>
      </c>
      <c r="H87" s="105" t="s">
        <v>749</v>
      </c>
      <c r="I87" s="106">
        <v>1500000</v>
      </c>
      <c r="J87" s="115" t="s">
        <v>1088</v>
      </c>
      <c r="K87" s="108"/>
      <c r="L87" s="105" t="s">
        <v>811</v>
      </c>
      <c r="M87" s="109" t="s">
        <v>831</v>
      </c>
    </row>
    <row r="88" spans="1:13" s="86" customFormat="1" ht="64.5" customHeight="1">
      <c r="A88" s="53" t="str">
        <f>COUNTIF(E$5:E404,E88)&amp;E88</f>
        <v>3桃園市龜山區公所</v>
      </c>
      <c r="B88" s="103">
        <v>84</v>
      </c>
      <c r="C88" s="104">
        <v>1090408</v>
      </c>
      <c r="D88" s="105" t="s">
        <v>13</v>
      </c>
      <c r="E88" s="105" t="s">
        <v>25</v>
      </c>
      <c r="F88" s="105" t="s">
        <v>459</v>
      </c>
      <c r="G88" s="105">
        <v>108007</v>
      </c>
      <c r="H88" s="105" t="s">
        <v>749</v>
      </c>
      <c r="I88" s="106">
        <v>5000000</v>
      </c>
      <c r="J88" s="115" t="s">
        <v>1088</v>
      </c>
      <c r="K88" s="110"/>
      <c r="L88" s="105" t="s">
        <v>812</v>
      </c>
      <c r="M88" s="109" t="s">
        <v>831</v>
      </c>
    </row>
    <row r="89" spans="1:13" s="86" customFormat="1" ht="64.5" customHeight="1">
      <c r="A89" s="53" t="str">
        <f>COUNTIF(E$5:E405,E89)&amp;E89</f>
        <v>1桃園市立大有國民中學</v>
      </c>
      <c r="B89" s="103">
        <v>85</v>
      </c>
      <c r="C89" s="104" t="s">
        <v>460</v>
      </c>
      <c r="D89" s="105" t="s">
        <v>15</v>
      </c>
      <c r="E89" s="105" t="s">
        <v>461</v>
      </c>
      <c r="F89" s="105" t="s">
        <v>462</v>
      </c>
      <c r="G89" s="105" t="s">
        <v>463</v>
      </c>
      <c r="H89" s="105" t="s">
        <v>749</v>
      </c>
      <c r="I89" s="106">
        <v>4890600</v>
      </c>
      <c r="J89" s="115" t="s">
        <v>1088</v>
      </c>
      <c r="K89" s="110"/>
      <c r="L89" s="105" t="s">
        <v>813</v>
      </c>
      <c r="M89" s="109" t="s">
        <v>831</v>
      </c>
    </row>
    <row r="90" spans="1:13" s="86" customFormat="1" ht="64.5" customHeight="1">
      <c r="A90" s="53" t="str">
        <f>COUNTIF(E$5:E406,E90)&amp;E90</f>
        <v>1桃園市立自強國民中學</v>
      </c>
      <c r="B90" s="103">
        <v>86</v>
      </c>
      <c r="C90" s="104" t="s">
        <v>464</v>
      </c>
      <c r="D90" s="105" t="s">
        <v>15</v>
      </c>
      <c r="E90" s="105" t="s">
        <v>465</v>
      </c>
      <c r="F90" s="105" t="s">
        <v>466</v>
      </c>
      <c r="G90" s="105" t="s">
        <v>467</v>
      </c>
      <c r="H90" s="105" t="s">
        <v>749</v>
      </c>
      <c r="I90" s="106">
        <v>2157300</v>
      </c>
      <c r="J90" s="115" t="s">
        <v>1090</v>
      </c>
      <c r="K90" s="110" t="s">
        <v>1087</v>
      </c>
      <c r="L90" s="105" t="s">
        <v>814</v>
      </c>
      <c r="M90" s="109" t="s">
        <v>831</v>
      </c>
    </row>
    <row r="91" spans="1:13" s="86" customFormat="1" ht="64.5" customHeight="1">
      <c r="A91" s="53" t="str">
        <f>COUNTIF(E$5:E407,E91)&amp;E91</f>
        <v>2桃園市大園區公所</v>
      </c>
      <c r="B91" s="103">
        <v>87</v>
      </c>
      <c r="C91" s="104">
        <v>1090505</v>
      </c>
      <c r="D91" s="105" t="s">
        <v>51</v>
      </c>
      <c r="E91" s="105" t="s">
        <v>12</v>
      </c>
      <c r="F91" s="105" t="s">
        <v>468</v>
      </c>
      <c r="G91" s="105">
        <v>108032001</v>
      </c>
      <c r="H91" s="105" t="s">
        <v>749</v>
      </c>
      <c r="I91" s="106">
        <v>8548260</v>
      </c>
      <c r="J91" s="116" t="s">
        <v>1088</v>
      </c>
      <c r="K91" s="110"/>
      <c r="L91" s="105" t="s">
        <v>815</v>
      </c>
      <c r="M91" s="109" t="s">
        <v>831</v>
      </c>
    </row>
    <row r="92" spans="1:13" s="86" customFormat="1" ht="64.5" customHeight="1">
      <c r="A92" s="53" t="str">
        <f>COUNTIF(E$5:E408,E92)&amp;E92</f>
        <v>2桃園市政府家庭暴力暨性侵害防治中心</v>
      </c>
      <c r="B92" s="103">
        <v>88</v>
      </c>
      <c r="C92" s="104">
        <v>1090506</v>
      </c>
      <c r="D92" s="105" t="s">
        <v>13</v>
      </c>
      <c r="E92" s="105" t="s">
        <v>1145</v>
      </c>
      <c r="F92" s="105" t="s">
        <v>469</v>
      </c>
      <c r="G92" s="105" t="s">
        <v>470</v>
      </c>
      <c r="H92" s="105" t="s">
        <v>749</v>
      </c>
      <c r="I92" s="106">
        <v>3650000</v>
      </c>
      <c r="J92" s="116" t="s">
        <v>1088</v>
      </c>
      <c r="K92" s="110"/>
      <c r="L92" s="105" t="s">
        <v>816</v>
      </c>
      <c r="M92" s="109" t="s">
        <v>831</v>
      </c>
    </row>
    <row r="93" spans="1:13" s="86" customFormat="1" ht="64.5" customHeight="1">
      <c r="A93" s="53" t="str">
        <f>COUNTIF(E$5:E409,E93)&amp;E93</f>
        <v>1桃園市大園區菓林國民小學</v>
      </c>
      <c r="B93" s="103">
        <v>89</v>
      </c>
      <c r="C93" s="104">
        <v>1090507</v>
      </c>
      <c r="D93" s="105" t="s">
        <v>435</v>
      </c>
      <c r="E93" s="105" t="s">
        <v>471</v>
      </c>
      <c r="F93" s="105" t="s">
        <v>472</v>
      </c>
      <c r="G93" s="105" t="s">
        <v>473</v>
      </c>
      <c r="H93" s="105" t="s">
        <v>749</v>
      </c>
      <c r="I93" s="106">
        <v>36454800</v>
      </c>
      <c r="J93" s="116" t="s">
        <v>1090</v>
      </c>
      <c r="K93" s="110" t="s">
        <v>1087</v>
      </c>
      <c r="L93" s="105" t="s">
        <v>802</v>
      </c>
      <c r="M93" s="109" t="s">
        <v>831</v>
      </c>
    </row>
    <row r="94" spans="1:13" s="86" customFormat="1" ht="64.5" customHeight="1">
      <c r="A94" s="53" t="str">
        <f>COUNTIF(E$5:E410,E94)&amp;E94</f>
        <v>4桃園市中壢區公所</v>
      </c>
      <c r="B94" s="103">
        <v>90</v>
      </c>
      <c r="C94" s="104">
        <v>1090508</v>
      </c>
      <c r="D94" s="105" t="s">
        <v>474</v>
      </c>
      <c r="E94" s="105" t="s">
        <v>1152</v>
      </c>
      <c r="F94" s="105" t="s">
        <v>475</v>
      </c>
      <c r="G94" s="105" t="s">
        <v>476</v>
      </c>
      <c r="H94" s="105" t="s">
        <v>749</v>
      </c>
      <c r="I94" s="106">
        <v>50000000</v>
      </c>
      <c r="J94" s="116" t="s">
        <v>1090</v>
      </c>
      <c r="K94" s="110" t="s">
        <v>1087</v>
      </c>
      <c r="L94" s="105" t="s">
        <v>817</v>
      </c>
      <c r="M94" s="109" t="s">
        <v>831</v>
      </c>
    </row>
    <row r="95" spans="1:13" s="86" customFormat="1" ht="64.5" customHeight="1">
      <c r="A95" s="53" t="str">
        <f>COUNTIF(E$5:E411,E95)&amp;E95</f>
        <v>2桃園市政府交通事件裁決處</v>
      </c>
      <c r="B95" s="103">
        <v>91</v>
      </c>
      <c r="C95" s="104">
        <v>1090509</v>
      </c>
      <c r="D95" s="105" t="s">
        <v>13</v>
      </c>
      <c r="E95" s="105" t="s">
        <v>35</v>
      </c>
      <c r="F95" s="105" t="s">
        <v>477</v>
      </c>
      <c r="G95" s="105" t="s">
        <v>478</v>
      </c>
      <c r="H95" s="105" t="s">
        <v>749</v>
      </c>
      <c r="I95" s="106">
        <v>1680000</v>
      </c>
      <c r="J95" s="116" t="s">
        <v>1089</v>
      </c>
      <c r="K95" s="110"/>
      <c r="L95" s="105" t="s">
        <v>801</v>
      </c>
      <c r="M95" s="109" t="s">
        <v>831</v>
      </c>
    </row>
    <row r="96" spans="1:13" s="86" customFormat="1" ht="64.5" customHeight="1">
      <c r="A96" s="53" t="str">
        <f>COUNTIF(E$5:E412,E96)&amp;E96</f>
        <v>2桃園市政府住宅發展處</v>
      </c>
      <c r="B96" s="103">
        <v>92</v>
      </c>
      <c r="C96" s="104">
        <v>1090510</v>
      </c>
      <c r="D96" s="105" t="s">
        <v>13</v>
      </c>
      <c r="E96" s="105" t="s">
        <v>99</v>
      </c>
      <c r="F96" s="105" t="s">
        <v>479</v>
      </c>
      <c r="G96" s="105" t="s">
        <v>480</v>
      </c>
      <c r="H96" s="105" t="s">
        <v>749</v>
      </c>
      <c r="I96" s="106">
        <v>4779243</v>
      </c>
      <c r="J96" s="116" t="s">
        <v>1088</v>
      </c>
      <c r="K96" s="110"/>
      <c r="L96" s="105" t="s">
        <v>804</v>
      </c>
      <c r="M96" s="109" t="s">
        <v>831</v>
      </c>
    </row>
    <row r="97" spans="1:13" s="86" customFormat="1" ht="64.5" customHeight="1">
      <c r="A97" s="53" t="str">
        <f>COUNTIF(E$5:E413,E97)&amp;E97</f>
        <v>2桃園市八德區公所</v>
      </c>
      <c r="B97" s="103">
        <v>93</v>
      </c>
      <c r="C97" s="104">
        <v>1090605</v>
      </c>
      <c r="D97" s="105" t="s">
        <v>481</v>
      </c>
      <c r="E97" s="105" t="s">
        <v>23</v>
      </c>
      <c r="F97" s="105" t="s">
        <v>482</v>
      </c>
      <c r="G97" s="105" t="s">
        <v>483</v>
      </c>
      <c r="H97" s="105" t="s">
        <v>749</v>
      </c>
      <c r="I97" s="106">
        <v>24700000</v>
      </c>
      <c r="J97" s="117" t="s">
        <v>1090</v>
      </c>
      <c r="K97" s="110" t="s">
        <v>1087</v>
      </c>
      <c r="L97" s="105" t="s">
        <v>818</v>
      </c>
      <c r="M97" s="109" t="s">
        <v>831</v>
      </c>
    </row>
    <row r="98" spans="1:13" s="86" customFormat="1" ht="64.5" customHeight="1">
      <c r="A98" s="53" t="str">
        <f>COUNTIF(E$5:E414,E98)&amp;E98</f>
        <v>2桃園市政府青年事務局</v>
      </c>
      <c r="B98" s="103">
        <v>94</v>
      </c>
      <c r="C98" s="104">
        <v>1090606</v>
      </c>
      <c r="D98" s="105" t="s">
        <v>15</v>
      </c>
      <c r="E98" s="105" t="s">
        <v>43</v>
      </c>
      <c r="F98" s="105" t="s">
        <v>484</v>
      </c>
      <c r="G98" s="105" t="s">
        <v>485</v>
      </c>
      <c r="H98" s="105" t="s">
        <v>749</v>
      </c>
      <c r="I98" s="106">
        <v>7300000</v>
      </c>
      <c r="J98" s="117" t="s">
        <v>1088</v>
      </c>
      <c r="K98" s="110"/>
      <c r="L98" s="105" t="s">
        <v>819</v>
      </c>
      <c r="M98" s="109" t="s">
        <v>831</v>
      </c>
    </row>
    <row r="99" spans="1:13" s="86" customFormat="1" ht="64.5" customHeight="1">
      <c r="A99" s="53" t="str">
        <f>COUNTIF(E$5:E415,E99)&amp;E99</f>
        <v>1桃園市八德區大成國民小學</v>
      </c>
      <c r="B99" s="103">
        <v>95</v>
      </c>
      <c r="C99" s="104">
        <v>1090607</v>
      </c>
      <c r="D99" s="105" t="s">
        <v>435</v>
      </c>
      <c r="E99" s="105" t="s">
        <v>127</v>
      </c>
      <c r="F99" s="105" t="s">
        <v>486</v>
      </c>
      <c r="G99" s="105">
        <v>10802</v>
      </c>
      <c r="H99" s="105" t="s">
        <v>749</v>
      </c>
      <c r="I99" s="106">
        <v>57720375</v>
      </c>
      <c r="J99" s="117" t="s">
        <v>1090</v>
      </c>
      <c r="K99" s="110" t="s">
        <v>1087</v>
      </c>
      <c r="L99" s="105" t="s">
        <v>800</v>
      </c>
      <c r="M99" s="109" t="s">
        <v>831</v>
      </c>
    </row>
    <row r="100" spans="1:13" s="86" customFormat="1" ht="64.5" customHeight="1">
      <c r="A100" s="53" t="str">
        <f>COUNTIF(E$5:E416,E100)&amp;E100</f>
        <v>1桃園市桃園區建國國民小學</v>
      </c>
      <c r="B100" s="103">
        <v>96</v>
      </c>
      <c r="C100" s="104">
        <v>1090608</v>
      </c>
      <c r="D100" s="105" t="s">
        <v>435</v>
      </c>
      <c r="E100" s="105" t="s">
        <v>136</v>
      </c>
      <c r="F100" s="105" t="s">
        <v>487</v>
      </c>
      <c r="G100" s="105" t="s">
        <v>488</v>
      </c>
      <c r="H100" s="105" t="s">
        <v>749</v>
      </c>
      <c r="I100" s="106">
        <v>25200000</v>
      </c>
      <c r="J100" s="117" t="s">
        <v>1090</v>
      </c>
      <c r="K100" s="110" t="s">
        <v>1087</v>
      </c>
      <c r="L100" s="105" t="s">
        <v>820</v>
      </c>
      <c r="M100" s="109" t="s">
        <v>831</v>
      </c>
    </row>
    <row r="101" spans="1:13" s="86" customFormat="1" ht="64.5" customHeight="1">
      <c r="A101" s="53" t="str">
        <f>COUNTIF(E$5:E417,E101)&amp;E101</f>
        <v>3桃園市立大溪高級中等學校</v>
      </c>
      <c r="B101" s="103">
        <v>97</v>
      </c>
      <c r="C101" s="104">
        <v>1090609</v>
      </c>
      <c r="D101" s="105" t="s">
        <v>13</v>
      </c>
      <c r="E101" s="105" t="s">
        <v>130</v>
      </c>
      <c r="F101" s="105" t="s">
        <v>489</v>
      </c>
      <c r="G101" s="105" t="s">
        <v>490</v>
      </c>
      <c r="H101" s="105" t="s">
        <v>749</v>
      </c>
      <c r="I101" s="106">
        <v>688000</v>
      </c>
      <c r="J101" s="117" t="s">
        <v>1088</v>
      </c>
      <c r="K101" s="110"/>
      <c r="L101" s="105" t="s">
        <v>809</v>
      </c>
      <c r="M101" s="109" t="s">
        <v>831</v>
      </c>
    </row>
    <row r="102" spans="1:13" s="86" customFormat="1" ht="64.5" customHeight="1">
      <c r="A102" s="53" t="str">
        <f>COUNTIF(E$5:E418,E102)&amp;E102</f>
        <v>3桃園市政府經濟發展局</v>
      </c>
      <c r="B102" s="103">
        <v>98</v>
      </c>
      <c r="C102" s="104">
        <v>1090610</v>
      </c>
      <c r="D102" s="105" t="s">
        <v>13</v>
      </c>
      <c r="E102" s="105" t="s">
        <v>1133</v>
      </c>
      <c r="F102" s="105" t="s">
        <v>491</v>
      </c>
      <c r="G102" s="105" t="s">
        <v>492</v>
      </c>
      <c r="H102" s="105" t="s">
        <v>749</v>
      </c>
      <c r="I102" s="106">
        <v>6000000</v>
      </c>
      <c r="J102" s="118" t="s">
        <v>158</v>
      </c>
      <c r="K102" s="110"/>
      <c r="L102" s="105" t="s">
        <v>803</v>
      </c>
      <c r="M102" s="109" t="s">
        <v>831</v>
      </c>
    </row>
    <row r="103" spans="1:13" s="86" customFormat="1" ht="64.5" customHeight="1">
      <c r="A103" s="53" t="str">
        <f>COUNTIF(E$5:E419,E103)&amp;E103</f>
        <v>2桃園市政府教育局</v>
      </c>
      <c r="B103" s="103">
        <v>99</v>
      </c>
      <c r="C103" s="104" t="s">
        <v>493</v>
      </c>
      <c r="D103" s="105" t="s">
        <v>494</v>
      </c>
      <c r="E103" s="105" t="s">
        <v>1134</v>
      </c>
      <c r="F103" s="105" t="s">
        <v>495</v>
      </c>
      <c r="G103" s="105" t="s">
        <v>496</v>
      </c>
      <c r="H103" s="105" t="s">
        <v>749</v>
      </c>
      <c r="I103" s="106">
        <v>49306122</v>
      </c>
      <c r="J103" s="118" t="s">
        <v>157</v>
      </c>
      <c r="K103" s="110"/>
      <c r="L103" s="105" t="s">
        <v>821</v>
      </c>
      <c r="M103" s="109" t="s">
        <v>831</v>
      </c>
    </row>
    <row r="104" spans="1:13" s="86" customFormat="1" ht="64.5" customHeight="1">
      <c r="A104" s="53" t="str">
        <f>COUNTIF(E$5:E420,E104)&amp;E104</f>
        <v>1桃園市龍潭區雙龍國民小學</v>
      </c>
      <c r="B104" s="103">
        <v>100</v>
      </c>
      <c r="C104" s="104">
        <v>1090709</v>
      </c>
      <c r="D104" s="105" t="s">
        <v>435</v>
      </c>
      <c r="E104" s="105" t="s">
        <v>497</v>
      </c>
      <c r="F104" s="105" t="s">
        <v>498</v>
      </c>
      <c r="G104" s="105" t="s">
        <v>499</v>
      </c>
      <c r="H104" s="105" t="s">
        <v>749</v>
      </c>
      <c r="I104" s="106">
        <v>36294138</v>
      </c>
      <c r="J104" s="118" t="s">
        <v>156</v>
      </c>
      <c r="K104" s="110"/>
      <c r="L104" s="105" t="s">
        <v>822</v>
      </c>
      <c r="M104" s="109" t="s">
        <v>831</v>
      </c>
    </row>
    <row r="105" spans="1:13" s="86" customFormat="1" ht="64.5" customHeight="1">
      <c r="A105" s="53" t="str">
        <f>COUNTIF(E$5:E421,E105)&amp;E105</f>
        <v>2桃園市立陽明高級中等學校</v>
      </c>
      <c r="B105" s="103">
        <v>101</v>
      </c>
      <c r="C105" s="104" t="s">
        <v>500</v>
      </c>
      <c r="D105" s="105" t="s">
        <v>13</v>
      </c>
      <c r="E105" s="105" t="s">
        <v>151</v>
      </c>
      <c r="F105" s="105" t="s">
        <v>501</v>
      </c>
      <c r="G105" s="105" t="s">
        <v>502</v>
      </c>
      <c r="H105" s="105" t="s">
        <v>749</v>
      </c>
      <c r="I105" s="106">
        <v>1590580</v>
      </c>
      <c r="J105" s="119" t="s">
        <v>1090</v>
      </c>
      <c r="K105" s="110" t="s">
        <v>1087</v>
      </c>
      <c r="L105" s="105" t="s">
        <v>823</v>
      </c>
      <c r="M105" s="109" t="s">
        <v>831</v>
      </c>
    </row>
    <row r="106" spans="1:13" s="86" customFormat="1" ht="64.5" customHeight="1">
      <c r="A106" s="53" t="str">
        <f>COUNTIF(E$5:E422,E106)&amp;E106</f>
        <v>1桃園市立中壢國民中學</v>
      </c>
      <c r="B106" s="103">
        <v>102</v>
      </c>
      <c r="C106" s="104">
        <v>1090711</v>
      </c>
      <c r="D106" s="105" t="s">
        <v>13</v>
      </c>
      <c r="E106" s="105" t="s">
        <v>503</v>
      </c>
      <c r="F106" s="105" t="s">
        <v>504</v>
      </c>
      <c r="G106" s="105">
        <v>10816</v>
      </c>
      <c r="H106" s="105" t="s">
        <v>749</v>
      </c>
      <c r="I106" s="106">
        <v>2351100</v>
      </c>
      <c r="J106" s="119" t="s">
        <v>1090</v>
      </c>
      <c r="K106" s="110" t="s">
        <v>1087</v>
      </c>
      <c r="L106" s="105" t="s">
        <v>824</v>
      </c>
      <c r="M106" s="109" t="s">
        <v>831</v>
      </c>
    </row>
    <row r="107" spans="1:13" s="86" customFormat="1" ht="64.5" customHeight="1">
      <c r="A107" s="53" t="str">
        <f>COUNTIF(E$5:E423,E107)&amp;E107</f>
        <v>5桃園市政府新聞處</v>
      </c>
      <c r="B107" s="103">
        <v>103</v>
      </c>
      <c r="C107" s="104">
        <v>1090807</v>
      </c>
      <c r="D107" s="105" t="s">
        <v>505</v>
      </c>
      <c r="E107" s="105" t="s">
        <v>1135</v>
      </c>
      <c r="F107" s="105" t="s">
        <v>506</v>
      </c>
      <c r="G107" s="105" t="s">
        <v>507</v>
      </c>
      <c r="H107" s="105" t="s">
        <v>749</v>
      </c>
      <c r="I107" s="106">
        <v>5066250</v>
      </c>
      <c r="J107" s="118" t="s">
        <v>156</v>
      </c>
      <c r="K107" s="110"/>
      <c r="L107" s="105" t="s">
        <v>817</v>
      </c>
      <c r="M107" s="109" t="s">
        <v>831</v>
      </c>
    </row>
    <row r="108" spans="1:13" s="86" customFormat="1" ht="64.5" customHeight="1">
      <c r="A108" s="53" t="str">
        <f>COUNTIF(E$5:E424,E108)&amp;E108</f>
        <v>1桃園市政府研究發展考核委員會</v>
      </c>
      <c r="B108" s="103">
        <v>104</v>
      </c>
      <c r="C108" s="104">
        <v>1090808</v>
      </c>
      <c r="D108" s="105" t="s">
        <v>15</v>
      </c>
      <c r="E108" s="105" t="s">
        <v>142</v>
      </c>
      <c r="F108" s="105" t="s">
        <v>508</v>
      </c>
      <c r="G108" s="105">
        <v>108006</v>
      </c>
      <c r="H108" s="105" t="s">
        <v>749</v>
      </c>
      <c r="I108" s="106">
        <v>900000</v>
      </c>
      <c r="J108" s="118" t="s">
        <v>156</v>
      </c>
      <c r="K108" s="110"/>
      <c r="L108" s="105" t="s">
        <v>812</v>
      </c>
      <c r="M108" s="109" t="s">
        <v>831</v>
      </c>
    </row>
    <row r="109" spans="1:13" s="86" customFormat="1" ht="64.5" customHeight="1">
      <c r="A109" s="53" t="str">
        <f>COUNTIF(E$5:E425,E109)&amp;E109</f>
        <v>3桃園市政府資訊科技局</v>
      </c>
      <c r="B109" s="103">
        <v>105</v>
      </c>
      <c r="C109" s="104">
        <v>1090809</v>
      </c>
      <c r="D109" s="105" t="s">
        <v>13</v>
      </c>
      <c r="E109" s="105" t="s">
        <v>81</v>
      </c>
      <c r="F109" s="105" t="s">
        <v>509</v>
      </c>
      <c r="G109" s="105" t="s">
        <v>510</v>
      </c>
      <c r="H109" s="105" t="s">
        <v>749</v>
      </c>
      <c r="I109" s="106">
        <v>980000</v>
      </c>
      <c r="J109" s="118" t="s">
        <v>156</v>
      </c>
      <c r="K109" s="110"/>
      <c r="L109" s="105" t="s">
        <v>815</v>
      </c>
      <c r="M109" s="109" t="s">
        <v>831</v>
      </c>
    </row>
    <row r="110" spans="1:13" s="86" customFormat="1" ht="64.5" customHeight="1">
      <c r="A110" s="53" t="str">
        <f>COUNTIF(E$5:E426,E110)&amp;E110</f>
        <v>2桃園市立大溪木藝生態博物館</v>
      </c>
      <c r="B110" s="103">
        <v>106</v>
      </c>
      <c r="C110" s="104">
        <v>1090810</v>
      </c>
      <c r="D110" s="105" t="s">
        <v>13</v>
      </c>
      <c r="E110" s="105" t="s">
        <v>1149</v>
      </c>
      <c r="F110" s="105" t="s">
        <v>511</v>
      </c>
      <c r="G110" s="105" t="s">
        <v>512</v>
      </c>
      <c r="H110" s="105" t="s">
        <v>749</v>
      </c>
      <c r="I110" s="106">
        <v>900000</v>
      </c>
      <c r="J110" s="118" t="s">
        <v>158</v>
      </c>
      <c r="K110" s="110"/>
      <c r="L110" s="105" t="s">
        <v>813</v>
      </c>
      <c r="M110" s="109" t="s">
        <v>831</v>
      </c>
    </row>
    <row r="111" spans="1:13" s="86" customFormat="1" ht="64.5" customHeight="1">
      <c r="A111" s="53" t="str">
        <f>COUNTIF(E$5:E427,E111)&amp;E111</f>
        <v>1桃園市政府勞動局</v>
      </c>
      <c r="B111" s="103">
        <v>107</v>
      </c>
      <c r="C111" s="104">
        <v>1090811</v>
      </c>
      <c r="D111" s="105" t="s">
        <v>750</v>
      </c>
      <c r="E111" s="105" t="s">
        <v>143</v>
      </c>
      <c r="F111" s="105" t="s">
        <v>513</v>
      </c>
      <c r="G111" s="105" t="s">
        <v>514</v>
      </c>
      <c r="H111" s="105" t="s">
        <v>749</v>
      </c>
      <c r="I111" s="106">
        <v>4279230</v>
      </c>
      <c r="J111" s="115" t="s">
        <v>1090</v>
      </c>
      <c r="K111" s="110" t="s">
        <v>1087</v>
      </c>
      <c r="L111" s="105" t="s">
        <v>802</v>
      </c>
      <c r="M111" s="109" t="s">
        <v>831</v>
      </c>
    </row>
    <row r="112" spans="1:13" s="86" customFormat="1" ht="64.5" customHeight="1">
      <c r="A112" s="53" t="str">
        <f>COUNTIF(E$5:E428,E112)&amp;E112</f>
        <v>1桃園市桃園區慈文國民小學</v>
      </c>
      <c r="B112" s="103">
        <v>108</v>
      </c>
      <c r="C112" s="104">
        <v>1090812</v>
      </c>
      <c r="D112" s="105" t="s">
        <v>515</v>
      </c>
      <c r="E112" s="105" t="s">
        <v>516</v>
      </c>
      <c r="F112" s="105" t="s">
        <v>517</v>
      </c>
      <c r="G112" s="105">
        <v>108006</v>
      </c>
      <c r="H112" s="105" t="s">
        <v>749</v>
      </c>
      <c r="I112" s="106">
        <v>2076166</v>
      </c>
      <c r="J112" s="115" t="s">
        <v>1090</v>
      </c>
      <c r="K112" s="110" t="s">
        <v>1087</v>
      </c>
      <c r="L112" s="105" t="s">
        <v>825</v>
      </c>
      <c r="M112" s="109" t="s">
        <v>831</v>
      </c>
    </row>
    <row r="113" spans="1:13" s="86" customFormat="1" ht="64.5" customHeight="1">
      <c r="A113" s="53" t="str">
        <f>COUNTIF(E$5:E429,E113)&amp;E113</f>
        <v>2桃園市立文昌國民中學</v>
      </c>
      <c r="B113" s="103">
        <v>109</v>
      </c>
      <c r="C113" s="104">
        <v>1090907</v>
      </c>
      <c r="D113" s="105" t="s">
        <v>13</v>
      </c>
      <c r="E113" s="105" t="s">
        <v>522</v>
      </c>
      <c r="F113" s="105" t="s">
        <v>751</v>
      </c>
      <c r="G113" s="105">
        <v>1080520</v>
      </c>
      <c r="H113" s="105" t="s">
        <v>749</v>
      </c>
      <c r="I113" s="106">
        <v>4634700</v>
      </c>
      <c r="J113" s="118" t="s">
        <v>157</v>
      </c>
      <c r="K113" s="110"/>
      <c r="L113" s="105" t="s">
        <v>801</v>
      </c>
      <c r="M113" s="109" t="s">
        <v>831</v>
      </c>
    </row>
    <row r="114" spans="1:13" s="86" customFormat="1" ht="64.5" customHeight="1">
      <c r="A114" s="53" t="str">
        <f>COUNTIF(E$5:E430,E114)&amp;E114</f>
        <v>1桃園市政府財政局</v>
      </c>
      <c r="B114" s="103">
        <v>110</v>
      </c>
      <c r="C114" s="104">
        <v>1090908</v>
      </c>
      <c r="D114" s="105" t="s">
        <v>13</v>
      </c>
      <c r="E114" s="105" t="s">
        <v>752</v>
      </c>
      <c r="F114" s="105" t="s">
        <v>753</v>
      </c>
      <c r="G114" s="105">
        <v>10803</v>
      </c>
      <c r="H114" s="105" t="s">
        <v>749</v>
      </c>
      <c r="I114" s="106">
        <v>700000</v>
      </c>
      <c r="J114" s="71" t="s">
        <v>1089</v>
      </c>
      <c r="K114" s="110"/>
      <c r="L114" s="105" t="s">
        <v>803</v>
      </c>
      <c r="M114" s="109" t="s">
        <v>831</v>
      </c>
    </row>
    <row r="115" spans="1:13" s="86" customFormat="1" ht="64.5" customHeight="1">
      <c r="A115" s="53" t="str">
        <f>COUNTIF(E$5:E431,E115)&amp;E115</f>
        <v>5桃園市政府新聞處</v>
      </c>
      <c r="B115" s="103">
        <v>111</v>
      </c>
      <c r="C115" s="104">
        <v>1090909</v>
      </c>
      <c r="D115" s="105" t="s">
        <v>754</v>
      </c>
      <c r="E115" s="105" t="s">
        <v>1135</v>
      </c>
      <c r="F115" s="105" t="s">
        <v>755</v>
      </c>
      <c r="G115" s="105" t="s">
        <v>756</v>
      </c>
      <c r="H115" s="105" t="s">
        <v>749</v>
      </c>
      <c r="I115" s="106">
        <v>6000000</v>
      </c>
      <c r="J115" s="118" t="s">
        <v>157</v>
      </c>
      <c r="K115" s="110"/>
      <c r="L115" s="105" t="s">
        <v>826</v>
      </c>
      <c r="M115" s="109" t="s">
        <v>831</v>
      </c>
    </row>
    <row r="116" spans="1:13" s="86" customFormat="1" ht="64.5" customHeight="1">
      <c r="A116" s="53" t="str">
        <f>COUNTIF(E$5:E432,E116)&amp;E116</f>
        <v>5桃園市政府新聞處</v>
      </c>
      <c r="B116" s="103">
        <v>112</v>
      </c>
      <c r="C116" s="104">
        <v>1090910</v>
      </c>
      <c r="D116" s="105" t="s">
        <v>757</v>
      </c>
      <c r="E116" s="105" t="s">
        <v>1135</v>
      </c>
      <c r="F116" s="105" t="s">
        <v>758</v>
      </c>
      <c r="G116" s="105" t="s">
        <v>759</v>
      </c>
      <c r="H116" s="105" t="s">
        <v>749</v>
      </c>
      <c r="I116" s="106">
        <v>6500000</v>
      </c>
      <c r="J116" s="118" t="s">
        <v>156</v>
      </c>
      <c r="K116" s="108"/>
      <c r="L116" s="105" t="s">
        <v>810</v>
      </c>
      <c r="M116" s="109" t="s">
        <v>831</v>
      </c>
    </row>
    <row r="117" spans="1:13" s="86" customFormat="1" ht="64.5" customHeight="1">
      <c r="A117" s="53" t="str">
        <f>COUNTIF(E$5:E433,E117)&amp;E117</f>
        <v>5桃園市政府新聞處</v>
      </c>
      <c r="B117" s="103">
        <v>113</v>
      </c>
      <c r="C117" s="104">
        <v>1090911</v>
      </c>
      <c r="D117" s="105" t="s">
        <v>757</v>
      </c>
      <c r="E117" s="105" t="s">
        <v>1135</v>
      </c>
      <c r="F117" s="105" t="s">
        <v>760</v>
      </c>
      <c r="G117" s="105" t="s">
        <v>761</v>
      </c>
      <c r="H117" s="105" t="s">
        <v>749</v>
      </c>
      <c r="I117" s="106">
        <v>2000000</v>
      </c>
      <c r="J117" s="118" t="s">
        <v>156</v>
      </c>
      <c r="K117" s="108"/>
      <c r="L117" s="105" t="s">
        <v>824</v>
      </c>
      <c r="M117" s="109" t="s">
        <v>831</v>
      </c>
    </row>
    <row r="118" spans="1:13" s="86" customFormat="1" ht="64.5" customHeight="1">
      <c r="A118" s="53" t="str">
        <f>COUNTIF(E$5:E434,E118)&amp;E118</f>
        <v>4桃園大眾捷運股份有限公司</v>
      </c>
      <c r="B118" s="103">
        <v>114</v>
      </c>
      <c r="C118" s="104">
        <v>1090912</v>
      </c>
      <c r="D118" s="105" t="s">
        <v>762</v>
      </c>
      <c r="E118" s="105" t="s">
        <v>34</v>
      </c>
      <c r="F118" s="105" t="s">
        <v>763</v>
      </c>
      <c r="G118" s="105" t="s">
        <v>764</v>
      </c>
      <c r="H118" s="105" t="s">
        <v>749</v>
      </c>
      <c r="I118" s="106">
        <v>960000</v>
      </c>
      <c r="J118" s="118" t="s">
        <v>156</v>
      </c>
      <c r="K118" s="108"/>
      <c r="L118" s="105" t="s">
        <v>818</v>
      </c>
      <c r="M118" s="109" t="s">
        <v>831</v>
      </c>
    </row>
    <row r="119" spans="1:13" s="86" customFormat="1" ht="64.5" customHeight="1">
      <c r="A119" s="53" t="str">
        <f>COUNTIF(E$5:E435,E119)&amp;E119</f>
        <v>1桃園市政府捷運工程局</v>
      </c>
      <c r="B119" s="103">
        <v>115</v>
      </c>
      <c r="C119" s="104">
        <v>1090913</v>
      </c>
      <c r="D119" s="105" t="s">
        <v>13</v>
      </c>
      <c r="E119" s="105" t="s">
        <v>765</v>
      </c>
      <c r="F119" s="105" t="s">
        <v>766</v>
      </c>
      <c r="G119" s="105" t="s">
        <v>767</v>
      </c>
      <c r="H119" s="105" t="s">
        <v>749</v>
      </c>
      <c r="I119" s="106">
        <v>5000000</v>
      </c>
      <c r="J119" s="118" t="s">
        <v>157</v>
      </c>
      <c r="K119" s="108"/>
      <c r="L119" s="105" t="s">
        <v>827</v>
      </c>
      <c r="M119" s="109" t="s">
        <v>831</v>
      </c>
    </row>
    <row r="120" spans="1:13" s="86" customFormat="1" ht="64.5" customHeight="1">
      <c r="A120" s="53" t="str">
        <f>COUNTIF(E$5:E436,E120)&amp;E120</f>
        <v>3桃園市政府資訊科技局</v>
      </c>
      <c r="B120" s="103">
        <v>116</v>
      </c>
      <c r="C120" s="104">
        <v>1091005</v>
      </c>
      <c r="D120" s="105" t="s">
        <v>15</v>
      </c>
      <c r="E120" s="105" t="s">
        <v>1136</v>
      </c>
      <c r="F120" s="105" t="s">
        <v>768</v>
      </c>
      <c r="G120" s="105" t="s">
        <v>769</v>
      </c>
      <c r="H120" s="105" t="s">
        <v>749</v>
      </c>
      <c r="I120" s="106">
        <v>6600000</v>
      </c>
      <c r="J120" s="117" t="s">
        <v>1090</v>
      </c>
      <c r="K120" s="110" t="s">
        <v>1087</v>
      </c>
      <c r="L120" s="105" t="s">
        <v>828</v>
      </c>
      <c r="M120" s="109" t="s">
        <v>831</v>
      </c>
    </row>
    <row r="121" spans="1:13" s="86" customFormat="1" ht="64.5" customHeight="1">
      <c r="A121" s="53" t="str">
        <f>COUNTIF(E$5:E437,E121)&amp;E121</f>
        <v>3桃園市政府資訊科技局</v>
      </c>
      <c r="B121" s="103">
        <v>117</v>
      </c>
      <c r="C121" s="104">
        <v>1091006</v>
      </c>
      <c r="D121" s="105" t="s">
        <v>15</v>
      </c>
      <c r="E121" s="105" t="s">
        <v>1136</v>
      </c>
      <c r="F121" s="105" t="s">
        <v>770</v>
      </c>
      <c r="G121" s="105" t="s">
        <v>771</v>
      </c>
      <c r="H121" s="105" t="s">
        <v>749</v>
      </c>
      <c r="I121" s="106">
        <v>5100000</v>
      </c>
      <c r="J121" s="117" t="s">
        <v>1090</v>
      </c>
      <c r="K121" s="110" t="s">
        <v>1087</v>
      </c>
      <c r="L121" s="105" t="s">
        <v>808</v>
      </c>
      <c r="M121" s="109" t="s">
        <v>831</v>
      </c>
    </row>
    <row r="122" spans="1:13" s="86" customFormat="1" ht="64.5" customHeight="1">
      <c r="A122" s="53" t="str">
        <f>COUNTIF(E$5:E438,E122)&amp;E122</f>
        <v>2桃園市政府家庭暴力暨性侵害防治中心</v>
      </c>
      <c r="B122" s="103">
        <v>118</v>
      </c>
      <c r="C122" s="104">
        <v>1091007</v>
      </c>
      <c r="D122" s="105" t="s">
        <v>772</v>
      </c>
      <c r="E122" s="105" t="s">
        <v>38</v>
      </c>
      <c r="F122" s="105" t="s">
        <v>773</v>
      </c>
      <c r="G122" s="105" t="s">
        <v>774</v>
      </c>
      <c r="H122" s="105" t="s">
        <v>749</v>
      </c>
      <c r="I122" s="106">
        <v>1500000</v>
      </c>
      <c r="J122" s="118" t="s">
        <v>156</v>
      </c>
      <c r="K122" s="110"/>
      <c r="L122" s="105" t="s">
        <v>829</v>
      </c>
      <c r="M122" s="109" t="s">
        <v>831</v>
      </c>
    </row>
    <row r="123" spans="1:13" s="86" customFormat="1" ht="64.5" customHeight="1">
      <c r="A123" s="53" t="str">
        <f>COUNTIF(E$5:E439,E123)&amp;E123</f>
        <v>3桃園市龜山區公所</v>
      </c>
      <c r="B123" s="103">
        <v>119</v>
      </c>
      <c r="C123" s="104">
        <v>1091008</v>
      </c>
      <c r="D123" s="105" t="s">
        <v>775</v>
      </c>
      <c r="E123" s="105" t="s">
        <v>25</v>
      </c>
      <c r="F123" s="105" t="s">
        <v>776</v>
      </c>
      <c r="G123" s="105">
        <v>108039</v>
      </c>
      <c r="H123" s="105" t="s">
        <v>749</v>
      </c>
      <c r="I123" s="106">
        <v>19999974</v>
      </c>
      <c r="J123" s="117" t="s">
        <v>1090</v>
      </c>
      <c r="K123" s="110" t="s">
        <v>1087</v>
      </c>
      <c r="L123" s="105" t="s">
        <v>806</v>
      </c>
      <c r="M123" s="109" t="s">
        <v>831</v>
      </c>
    </row>
    <row r="124" spans="1:13" s="86" customFormat="1" ht="64.5" customHeight="1">
      <c r="A124" s="53" t="str">
        <f>COUNTIF(E$5:E440,E124)&amp;E124</f>
        <v>2桃園市中壢區戶政事務所</v>
      </c>
      <c r="B124" s="103">
        <v>120</v>
      </c>
      <c r="C124" s="104">
        <v>1091107</v>
      </c>
      <c r="D124" s="105" t="s">
        <v>13</v>
      </c>
      <c r="E124" s="105" t="s">
        <v>672</v>
      </c>
      <c r="F124" s="105" t="s">
        <v>777</v>
      </c>
      <c r="G124" s="105">
        <v>1090201</v>
      </c>
      <c r="H124" s="105" t="s">
        <v>749</v>
      </c>
      <c r="I124" s="106">
        <v>433600</v>
      </c>
      <c r="J124" s="109" t="s">
        <v>1090</v>
      </c>
      <c r="K124" s="110" t="s">
        <v>1087</v>
      </c>
      <c r="L124" s="105" t="s">
        <v>812</v>
      </c>
      <c r="M124" s="109" t="s">
        <v>831</v>
      </c>
    </row>
    <row r="125" spans="1:13" s="86" customFormat="1" ht="64.5" customHeight="1">
      <c r="A125" s="53" t="str">
        <f>COUNTIF(E$5:E441,E125)&amp;E125</f>
        <v>2桃園市政府農業局</v>
      </c>
      <c r="B125" s="103">
        <v>121</v>
      </c>
      <c r="C125" s="104">
        <v>1091108</v>
      </c>
      <c r="D125" s="105" t="s">
        <v>13</v>
      </c>
      <c r="E125" s="105" t="s">
        <v>778</v>
      </c>
      <c r="F125" s="105" t="s">
        <v>779</v>
      </c>
      <c r="G125" s="105" t="s">
        <v>780</v>
      </c>
      <c r="H125" s="105" t="s">
        <v>749</v>
      </c>
      <c r="I125" s="106">
        <v>470000</v>
      </c>
      <c r="J125" s="109" t="s">
        <v>1088</v>
      </c>
      <c r="K125" s="110"/>
      <c r="L125" s="105" t="s">
        <v>817</v>
      </c>
      <c r="M125" s="109" t="s">
        <v>831</v>
      </c>
    </row>
    <row r="126" spans="1:13" s="86" customFormat="1" ht="64.5" customHeight="1">
      <c r="A126" s="53" t="str">
        <f>COUNTIF(E$5:E442,E126)&amp;E126</f>
        <v>1桃園市政府孔廟忠烈祠聯合管理所</v>
      </c>
      <c r="B126" s="103">
        <v>122</v>
      </c>
      <c r="C126" s="104">
        <v>1091109</v>
      </c>
      <c r="D126" s="105" t="s">
        <v>13</v>
      </c>
      <c r="E126" s="105" t="s">
        <v>1148</v>
      </c>
      <c r="F126" s="105" t="s">
        <v>781</v>
      </c>
      <c r="G126" s="105" t="s">
        <v>782</v>
      </c>
      <c r="H126" s="105" t="s">
        <v>749</v>
      </c>
      <c r="I126" s="106">
        <v>400000</v>
      </c>
      <c r="J126" s="109" t="s">
        <v>1088</v>
      </c>
      <c r="K126" s="108"/>
      <c r="L126" s="105" t="s">
        <v>830</v>
      </c>
      <c r="M126" s="109" t="s">
        <v>831</v>
      </c>
    </row>
    <row r="127" spans="1:13" s="86" customFormat="1" ht="64.5" customHeight="1">
      <c r="A127" s="53" t="str">
        <f>COUNTIF(E$5:E443,E127)&amp;E127</f>
        <v>2桃園市政府海岸管理工程處</v>
      </c>
      <c r="B127" s="103">
        <v>123</v>
      </c>
      <c r="C127" s="104">
        <v>1091110</v>
      </c>
      <c r="D127" s="105" t="s">
        <v>13</v>
      </c>
      <c r="E127" s="105" t="s">
        <v>1124</v>
      </c>
      <c r="F127" s="105" t="s">
        <v>783</v>
      </c>
      <c r="G127" s="105">
        <v>1080196385</v>
      </c>
      <c r="H127" s="105" t="s">
        <v>749</v>
      </c>
      <c r="I127" s="106">
        <v>1400000</v>
      </c>
      <c r="J127" s="109" t="s">
        <v>1089</v>
      </c>
      <c r="K127" s="108"/>
      <c r="L127" s="105" t="s">
        <v>813</v>
      </c>
      <c r="M127" s="109" t="s">
        <v>831</v>
      </c>
    </row>
    <row r="128" spans="1:13" s="86" customFormat="1" ht="64.5" customHeight="1">
      <c r="A128" s="53" t="str">
        <f>COUNTIF(E$5:E444,E128)&amp;E128</f>
        <v>2桃園市立觀音國民中學</v>
      </c>
      <c r="B128" s="103">
        <v>124</v>
      </c>
      <c r="C128" s="104">
        <v>1091111</v>
      </c>
      <c r="D128" s="105" t="s">
        <v>13</v>
      </c>
      <c r="E128" s="105" t="s">
        <v>201</v>
      </c>
      <c r="F128" s="105" t="s">
        <v>784</v>
      </c>
      <c r="G128" s="105" t="s">
        <v>785</v>
      </c>
      <c r="H128" s="105" t="s">
        <v>749</v>
      </c>
      <c r="I128" s="106">
        <v>475200</v>
      </c>
      <c r="J128" s="118" t="s">
        <v>156</v>
      </c>
      <c r="K128" s="110"/>
      <c r="L128" s="105" t="s">
        <v>820</v>
      </c>
      <c r="M128" s="109" t="s">
        <v>831</v>
      </c>
    </row>
    <row r="129" spans="1:13" s="86" customFormat="1" ht="64.5" customHeight="1">
      <c r="A129" s="53" t="str">
        <f>COUNTIF(E$5:E445,E129)&amp;E129</f>
        <v>1桃園市龜山區南美國民小學</v>
      </c>
      <c r="B129" s="103">
        <v>125</v>
      </c>
      <c r="C129" s="104">
        <v>1091112</v>
      </c>
      <c r="D129" s="105" t="s">
        <v>13</v>
      </c>
      <c r="E129" s="105" t="s">
        <v>786</v>
      </c>
      <c r="F129" s="105" t="s">
        <v>787</v>
      </c>
      <c r="G129" s="105" t="s">
        <v>788</v>
      </c>
      <c r="H129" s="105" t="s">
        <v>749</v>
      </c>
      <c r="I129" s="106">
        <v>205800</v>
      </c>
      <c r="J129" s="109" t="s">
        <v>1088</v>
      </c>
      <c r="K129" s="108"/>
      <c r="L129" s="105" t="s">
        <v>825</v>
      </c>
      <c r="M129" s="109" t="s">
        <v>831</v>
      </c>
    </row>
    <row r="130" spans="1:13" s="86" customFormat="1" ht="64.5" customHeight="1">
      <c r="A130" s="53" t="str">
        <f>COUNTIF(E$5:E446,E130)&amp;E130</f>
        <v>4桃園市政府環境保護局</v>
      </c>
      <c r="B130" s="103">
        <v>126</v>
      </c>
      <c r="C130" s="104">
        <v>1091204</v>
      </c>
      <c r="D130" s="105" t="s">
        <v>789</v>
      </c>
      <c r="E130" s="105" t="s">
        <v>28</v>
      </c>
      <c r="F130" s="105" t="s">
        <v>790</v>
      </c>
      <c r="G130" s="105">
        <v>1080088777</v>
      </c>
      <c r="H130" s="105" t="s">
        <v>67</v>
      </c>
      <c r="I130" s="106">
        <v>13600000</v>
      </c>
      <c r="J130" s="120" t="s">
        <v>1088</v>
      </c>
      <c r="K130" s="108"/>
      <c r="L130" s="105" t="s">
        <v>798</v>
      </c>
      <c r="M130" s="109" t="s">
        <v>831</v>
      </c>
    </row>
    <row r="131" spans="1:13" s="86" customFormat="1" ht="64.5" customHeight="1">
      <c r="A131" s="53" t="str">
        <f>COUNTIF(E$5:E447,E131)&amp;E131</f>
        <v>4桃園市政府環境保護局</v>
      </c>
      <c r="B131" s="103">
        <v>127</v>
      </c>
      <c r="C131" s="104">
        <v>1091205</v>
      </c>
      <c r="D131" s="105" t="s">
        <v>789</v>
      </c>
      <c r="E131" s="105" t="s">
        <v>28</v>
      </c>
      <c r="F131" s="105" t="s">
        <v>791</v>
      </c>
      <c r="G131" s="105">
        <v>1050305796</v>
      </c>
      <c r="H131" s="105" t="s">
        <v>67</v>
      </c>
      <c r="I131" s="106">
        <v>8500000</v>
      </c>
      <c r="J131" s="120" t="s">
        <v>1088</v>
      </c>
      <c r="K131" s="110"/>
      <c r="L131" s="105" t="s">
        <v>802</v>
      </c>
      <c r="M131" s="109" t="s">
        <v>831</v>
      </c>
    </row>
    <row r="132" spans="1:13" s="86" customFormat="1" ht="64.5" customHeight="1" thickBot="1">
      <c r="A132" s="53" t="str">
        <f>COUNTIF(E$5:E448,E132)&amp;E132</f>
        <v>4桃園市政府環境保護局</v>
      </c>
      <c r="B132" s="121">
        <v>128</v>
      </c>
      <c r="C132" s="122">
        <v>1091206</v>
      </c>
      <c r="D132" s="123" t="s">
        <v>789</v>
      </c>
      <c r="E132" s="123" t="s">
        <v>28</v>
      </c>
      <c r="F132" s="123" t="s">
        <v>792</v>
      </c>
      <c r="G132" s="123">
        <v>1070291704</v>
      </c>
      <c r="H132" s="105" t="s">
        <v>67</v>
      </c>
      <c r="I132" s="124">
        <v>8500000</v>
      </c>
      <c r="J132" s="125" t="s">
        <v>1088</v>
      </c>
      <c r="K132" s="126"/>
      <c r="L132" s="123" t="s">
        <v>826</v>
      </c>
      <c r="M132" s="127" t="s">
        <v>831</v>
      </c>
    </row>
    <row r="133" spans="1:13" s="86" customFormat="1" ht="64.5" customHeight="1">
      <c r="A133" s="53" t="str">
        <f>COUNTIF(E$5:E449,E133)&amp;E133</f>
        <v>1桃園果菜市場股份有限公司 </v>
      </c>
      <c r="B133" s="128">
        <v>129</v>
      </c>
      <c r="C133" s="129">
        <v>1090113</v>
      </c>
      <c r="D133" s="130" t="s">
        <v>13</v>
      </c>
      <c r="E133" s="130" t="s">
        <v>1142</v>
      </c>
      <c r="F133" s="130" t="s">
        <v>160</v>
      </c>
      <c r="G133" s="130" t="s">
        <v>161</v>
      </c>
      <c r="H133" s="130" t="s">
        <v>41</v>
      </c>
      <c r="I133" s="131">
        <v>200000</v>
      </c>
      <c r="J133" s="132" t="s">
        <v>1088</v>
      </c>
      <c r="K133" s="133"/>
      <c r="L133" s="130" t="s">
        <v>897</v>
      </c>
      <c r="M133" s="134" t="s">
        <v>748</v>
      </c>
    </row>
    <row r="134" spans="1:13" s="86" customFormat="1" ht="64.5" customHeight="1">
      <c r="A134" s="53" t="str">
        <f>COUNTIF(E$5:E450,E134)&amp;E134</f>
        <v>3桃園市平鎮區公所</v>
      </c>
      <c r="B134" s="135">
        <v>130</v>
      </c>
      <c r="C134" s="136">
        <v>1090114</v>
      </c>
      <c r="D134" s="137" t="s">
        <v>13</v>
      </c>
      <c r="E134" s="137" t="s">
        <v>112</v>
      </c>
      <c r="F134" s="137" t="s">
        <v>162</v>
      </c>
      <c r="G134" s="137">
        <v>1080712001</v>
      </c>
      <c r="H134" s="137" t="s">
        <v>41</v>
      </c>
      <c r="I134" s="138">
        <v>1252350</v>
      </c>
      <c r="J134" s="139" t="s">
        <v>1089</v>
      </c>
      <c r="K134" s="140"/>
      <c r="L134" s="137" t="s">
        <v>898</v>
      </c>
      <c r="M134" s="141" t="s">
        <v>748</v>
      </c>
    </row>
    <row r="135" spans="1:13" s="86" customFormat="1" ht="64.5" customHeight="1">
      <c r="A135" s="53" t="str">
        <f>COUNTIF(E$5:E451,E135)&amp;E135</f>
        <v>2桃園市立桃園特殊教育學校</v>
      </c>
      <c r="B135" s="135">
        <v>131</v>
      </c>
      <c r="C135" s="136">
        <v>1090115</v>
      </c>
      <c r="D135" s="137" t="s">
        <v>15</v>
      </c>
      <c r="E135" s="137" t="s">
        <v>101</v>
      </c>
      <c r="F135" s="137" t="s">
        <v>163</v>
      </c>
      <c r="G135" s="137" t="s">
        <v>164</v>
      </c>
      <c r="H135" s="137" t="s">
        <v>41</v>
      </c>
      <c r="I135" s="138">
        <v>675000</v>
      </c>
      <c r="J135" s="139" t="s">
        <v>1088</v>
      </c>
      <c r="K135" s="140"/>
      <c r="L135" s="137" t="s">
        <v>899</v>
      </c>
      <c r="M135" s="141" t="s">
        <v>748</v>
      </c>
    </row>
    <row r="136" spans="1:13" s="86" customFormat="1" ht="64.5" customHeight="1">
      <c r="A136" s="53" t="str">
        <f>COUNTIF(E$5:E452,E136)&amp;E136</f>
        <v>1桃園市中壢區元生國民小學</v>
      </c>
      <c r="B136" s="135">
        <v>132</v>
      </c>
      <c r="C136" s="136">
        <v>1090116</v>
      </c>
      <c r="D136" s="137" t="s">
        <v>15</v>
      </c>
      <c r="E136" s="137" t="s">
        <v>165</v>
      </c>
      <c r="F136" s="137" t="s">
        <v>166</v>
      </c>
      <c r="G136" s="137">
        <v>10721</v>
      </c>
      <c r="H136" s="137" t="s">
        <v>41</v>
      </c>
      <c r="I136" s="138">
        <v>1268000</v>
      </c>
      <c r="J136" s="139" t="s">
        <v>1090</v>
      </c>
      <c r="K136" s="142" t="s">
        <v>1087</v>
      </c>
      <c r="L136" s="137" t="s">
        <v>900</v>
      </c>
      <c r="M136" s="141" t="s">
        <v>748</v>
      </c>
    </row>
    <row r="137" spans="1:13" s="86" customFormat="1" ht="64.5" customHeight="1">
      <c r="A137" s="53" t="str">
        <f>COUNTIF(E$5:E453,E137)&amp;E137</f>
        <v>4桃園市中壢區公所</v>
      </c>
      <c r="B137" s="135">
        <v>133</v>
      </c>
      <c r="C137" s="136">
        <v>1090117</v>
      </c>
      <c r="D137" s="137" t="s">
        <v>15</v>
      </c>
      <c r="E137" s="137" t="s">
        <v>1152</v>
      </c>
      <c r="F137" s="137" t="s">
        <v>167</v>
      </c>
      <c r="G137" s="137" t="s">
        <v>168</v>
      </c>
      <c r="H137" s="137" t="s">
        <v>41</v>
      </c>
      <c r="I137" s="138">
        <v>1426100</v>
      </c>
      <c r="J137" s="139" t="s">
        <v>1088</v>
      </c>
      <c r="K137" s="140"/>
      <c r="L137" s="137" t="s">
        <v>901</v>
      </c>
      <c r="M137" s="141" t="s">
        <v>748</v>
      </c>
    </row>
    <row r="138" spans="1:13" s="86" customFormat="1" ht="64.5" customHeight="1">
      <c r="A138" s="53" t="str">
        <f>COUNTIF(E$5:E454,E138)&amp;E138</f>
        <v>1桃園市立美術館</v>
      </c>
      <c r="B138" s="135">
        <v>134</v>
      </c>
      <c r="C138" s="136">
        <v>1090118</v>
      </c>
      <c r="D138" s="137" t="s">
        <v>15</v>
      </c>
      <c r="E138" s="137" t="s">
        <v>107</v>
      </c>
      <c r="F138" s="137" t="s">
        <v>169</v>
      </c>
      <c r="G138" s="137" t="s">
        <v>170</v>
      </c>
      <c r="H138" s="137" t="s">
        <v>41</v>
      </c>
      <c r="I138" s="138">
        <v>3000000</v>
      </c>
      <c r="J138" s="139" t="s">
        <v>1088</v>
      </c>
      <c r="K138" s="140"/>
      <c r="L138" s="137" t="s">
        <v>894</v>
      </c>
      <c r="M138" s="141" t="s">
        <v>748</v>
      </c>
    </row>
    <row r="139" spans="1:13" s="86" customFormat="1" ht="64.5" customHeight="1">
      <c r="A139" s="53" t="str">
        <f>COUNTIF(E$5:E455,E139)&amp;E139</f>
        <v>1桃園市立竹圍國民中學</v>
      </c>
      <c r="B139" s="135">
        <v>135</v>
      </c>
      <c r="C139" s="136">
        <v>1090213</v>
      </c>
      <c r="D139" s="137" t="s">
        <v>72</v>
      </c>
      <c r="E139" s="137" t="s">
        <v>75</v>
      </c>
      <c r="F139" s="137" t="s">
        <v>171</v>
      </c>
      <c r="G139" s="137" t="s">
        <v>172</v>
      </c>
      <c r="H139" s="137" t="s">
        <v>41</v>
      </c>
      <c r="I139" s="138">
        <v>4918402</v>
      </c>
      <c r="J139" s="119" t="s">
        <v>1088</v>
      </c>
      <c r="K139" s="140"/>
      <c r="L139" s="137" t="s">
        <v>891</v>
      </c>
      <c r="M139" s="141" t="s">
        <v>748</v>
      </c>
    </row>
    <row r="140" spans="1:13" s="86" customFormat="1" ht="64.5" customHeight="1">
      <c r="A140" s="53" t="str">
        <f>COUNTIF(E$5:E456,E140)&amp;E140</f>
        <v>1桃園市桃園區大業國民小學</v>
      </c>
      <c r="B140" s="135">
        <v>136</v>
      </c>
      <c r="C140" s="136">
        <v>1090214</v>
      </c>
      <c r="D140" s="137" t="s">
        <v>15</v>
      </c>
      <c r="E140" s="137" t="s">
        <v>129</v>
      </c>
      <c r="F140" s="137" t="s">
        <v>173</v>
      </c>
      <c r="G140" s="137">
        <v>1080906</v>
      </c>
      <c r="H140" s="137" t="s">
        <v>41</v>
      </c>
      <c r="I140" s="138">
        <v>2100000</v>
      </c>
      <c r="J140" s="119" t="s">
        <v>1088</v>
      </c>
      <c r="K140" s="143"/>
      <c r="L140" s="137" t="s">
        <v>902</v>
      </c>
      <c r="M140" s="141" t="s">
        <v>748</v>
      </c>
    </row>
    <row r="141" spans="1:13" s="86" customFormat="1" ht="64.5" customHeight="1">
      <c r="A141" s="53" t="str">
        <f>COUNTIF(E$5:E457,E141)&amp;E141</f>
        <v>1桃園市大園區陳康國民小學</v>
      </c>
      <c r="B141" s="135">
        <v>137</v>
      </c>
      <c r="C141" s="136">
        <v>1090215</v>
      </c>
      <c r="D141" s="137" t="s">
        <v>13</v>
      </c>
      <c r="E141" s="137" t="s">
        <v>174</v>
      </c>
      <c r="F141" s="137" t="s">
        <v>175</v>
      </c>
      <c r="G141" s="137" t="s">
        <v>176</v>
      </c>
      <c r="H141" s="137" t="s">
        <v>41</v>
      </c>
      <c r="I141" s="138">
        <v>550000</v>
      </c>
      <c r="J141" s="119" t="s">
        <v>1090</v>
      </c>
      <c r="K141" s="142" t="s">
        <v>1087</v>
      </c>
      <c r="L141" s="137" t="s">
        <v>903</v>
      </c>
      <c r="M141" s="141" t="s">
        <v>748</v>
      </c>
    </row>
    <row r="142" spans="1:13" s="86" customFormat="1" ht="64.5" customHeight="1">
      <c r="A142" s="53" t="str">
        <f>COUNTIF(E$5:E458,E142)&amp;E142</f>
        <v>1桃園市立南崁國民中學</v>
      </c>
      <c r="B142" s="135">
        <v>138</v>
      </c>
      <c r="C142" s="136">
        <v>1090216</v>
      </c>
      <c r="D142" s="137" t="s">
        <v>13</v>
      </c>
      <c r="E142" s="137" t="s">
        <v>76</v>
      </c>
      <c r="F142" s="137" t="s">
        <v>177</v>
      </c>
      <c r="G142" s="137">
        <v>1080702</v>
      </c>
      <c r="H142" s="137" t="s">
        <v>41</v>
      </c>
      <c r="I142" s="138">
        <v>4385340</v>
      </c>
      <c r="J142" s="119" t="s">
        <v>1088</v>
      </c>
      <c r="K142" s="140"/>
      <c r="L142" s="137" t="s">
        <v>904</v>
      </c>
      <c r="M142" s="141" t="s">
        <v>748</v>
      </c>
    </row>
    <row r="143" spans="1:13" s="86" customFormat="1" ht="64.5" customHeight="1">
      <c r="A143" s="53" t="str">
        <f>COUNTIF(E$5:E459,E143)&amp;E143</f>
        <v>1桃園市政府警察局交通警察大隊</v>
      </c>
      <c r="B143" s="135">
        <v>139</v>
      </c>
      <c r="C143" s="136">
        <v>1090217</v>
      </c>
      <c r="D143" s="137" t="s">
        <v>15</v>
      </c>
      <c r="E143" s="137" t="s">
        <v>37</v>
      </c>
      <c r="F143" s="137" t="s">
        <v>178</v>
      </c>
      <c r="G143" s="137" t="s">
        <v>179</v>
      </c>
      <c r="H143" s="137" t="s">
        <v>41</v>
      </c>
      <c r="I143" s="138">
        <v>2594000</v>
      </c>
      <c r="J143" s="119" t="s">
        <v>1089</v>
      </c>
      <c r="K143" s="143"/>
      <c r="L143" s="137" t="s">
        <v>892</v>
      </c>
      <c r="M143" s="141" t="s">
        <v>748</v>
      </c>
    </row>
    <row r="144" spans="1:13" s="86" customFormat="1" ht="64.5" customHeight="1">
      <c r="A144" s="53" t="str">
        <f>COUNTIF(E$5:E460,E144)&amp;E144</f>
        <v>2桃園市政府養護工程處</v>
      </c>
      <c r="B144" s="135">
        <v>140</v>
      </c>
      <c r="C144" s="136">
        <v>1090218</v>
      </c>
      <c r="D144" s="137" t="s">
        <v>15</v>
      </c>
      <c r="E144" s="137" t="s">
        <v>1121</v>
      </c>
      <c r="F144" s="137" t="s">
        <v>180</v>
      </c>
      <c r="G144" s="137" t="s">
        <v>181</v>
      </c>
      <c r="H144" s="137" t="s">
        <v>41</v>
      </c>
      <c r="I144" s="138">
        <v>2500000</v>
      </c>
      <c r="J144" s="119" t="s">
        <v>1089</v>
      </c>
      <c r="K144" s="143"/>
      <c r="L144" s="137" t="s">
        <v>893</v>
      </c>
      <c r="M144" s="141" t="s">
        <v>748</v>
      </c>
    </row>
    <row r="145" spans="1:13" s="86" customFormat="1" ht="64.5" customHeight="1">
      <c r="A145" s="53" t="str">
        <f>COUNTIF(E$5:E461,E145)&amp;E145</f>
        <v>2桃園市立桃園高級中等學校</v>
      </c>
      <c r="B145" s="135">
        <v>141</v>
      </c>
      <c r="C145" s="136">
        <v>1090313</v>
      </c>
      <c r="D145" s="137" t="s">
        <v>182</v>
      </c>
      <c r="E145" s="137" t="s">
        <v>183</v>
      </c>
      <c r="F145" s="137" t="s">
        <v>184</v>
      </c>
      <c r="G145" s="137" t="s">
        <v>185</v>
      </c>
      <c r="H145" s="137" t="s">
        <v>41</v>
      </c>
      <c r="I145" s="138">
        <v>2475000</v>
      </c>
      <c r="J145" s="144" t="s">
        <v>1088</v>
      </c>
      <c r="K145" s="140"/>
      <c r="L145" s="137" t="s">
        <v>905</v>
      </c>
      <c r="M145" s="141" t="s">
        <v>748</v>
      </c>
    </row>
    <row r="146" spans="1:13" s="86" customFormat="1" ht="64.5" customHeight="1">
      <c r="A146" s="53" t="str">
        <f>COUNTIF(E$5:E462,E146)&amp;E146</f>
        <v>1桃園市立八德國民中學</v>
      </c>
      <c r="B146" s="135">
        <v>142</v>
      </c>
      <c r="C146" s="136">
        <v>1090314</v>
      </c>
      <c r="D146" s="137" t="s">
        <v>72</v>
      </c>
      <c r="E146" s="137" t="s">
        <v>92</v>
      </c>
      <c r="F146" s="137" t="s">
        <v>186</v>
      </c>
      <c r="G146" s="137" t="s">
        <v>187</v>
      </c>
      <c r="H146" s="137" t="s">
        <v>41</v>
      </c>
      <c r="I146" s="138">
        <v>1700000</v>
      </c>
      <c r="J146" s="145" t="s">
        <v>1089</v>
      </c>
      <c r="K146" s="143"/>
      <c r="L146" s="137" t="s">
        <v>906</v>
      </c>
      <c r="M146" s="141" t="s">
        <v>748</v>
      </c>
    </row>
    <row r="147" spans="1:13" s="86" customFormat="1" ht="64.5" customHeight="1">
      <c r="A147" s="53" t="str">
        <f>COUNTIF(E$5:E463,E147)&amp;E147</f>
        <v>2桃園市立中壢家事商業高級中等學校</v>
      </c>
      <c r="B147" s="135">
        <v>143</v>
      </c>
      <c r="C147" s="136">
        <v>1090315</v>
      </c>
      <c r="D147" s="137" t="s">
        <v>188</v>
      </c>
      <c r="E147" s="137" t="s">
        <v>73</v>
      </c>
      <c r="F147" s="137" t="s">
        <v>189</v>
      </c>
      <c r="G147" s="137" t="s">
        <v>190</v>
      </c>
      <c r="H147" s="137" t="s">
        <v>41</v>
      </c>
      <c r="I147" s="138">
        <v>2948530</v>
      </c>
      <c r="J147" s="144" t="s">
        <v>1090</v>
      </c>
      <c r="K147" s="142" t="s">
        <v>1087</v>
      </c>
      <c r="L147" s="137" t="s">
        <v>907</v>
      </c>
      <c r="M147" s="141" t="s">
        <v>748</v>
      </c>
    </row>
    <row r="148" spans="1:13" s="86" customFormat="1" ht="64.5" customHeight="1">
      <c r="A148" s="53" t="str">
        <f>COUNTIF(E$5:E464,E148)&amp;E148</f>
        <v>1桃園市蘆竹區南崁國民小學</v>
      </c>
      <c r="B148" s="135">
        <v>144</v>
      </c>
      <c r="C148" s="136">
        <v>1090316</v>
      </c>
      <c r="D148" s="137" t="s">
        <v>15</v>
      </c>
      <c r="E148" s="137" t="s">
        <v>141</v>
      </c>
      <c r="F148" s="137" t="s">
        <v>191</v>
      </c>
      <c r="G148" s="137">
        <v>1080701</v>
      </c>
      <c r="H148" s="137" t="s">
        <v>41</v>
      </c>
      <c r="I148" s="138">
        <v>19475000</v>
      </c>
      <c r="J148" s="144" t="s">
        <v>1090</v>
      </c>
      <c r="K148" s="142" t="s">
        <v>1087</v>
      </c>
      <c r="L148" s="137" t="s">
        <v>895</v>
      </c>
      <c r="M148" s="141" t="s">
        <v>748</v>
      </c>
    </row>
    <row r="149" spans="1:13" s="86" customFormat="1" ht="64.5" customHeight="1">
      <c r="A149" s="53" t="str">
        <f>COUNTIF(E$5:E465,E149)&amp;E149</f>
        <v>1桃園市政府警察局婦幼警察隊</v>
      </c>
      <c r="B149" s="135">
        <v>145</v>
      </c>
      <c r="C149" s="136">
        <v>1090317</v>
      </c>
      <c r="D149" s="137" t="s">
        <v>13</v>
      </c>
      <c r="E149" s="137" t="s">
        <v>192</v>
      </c>
      <c r="F149" s="137" t="s">
        <v>193</v>
      </c>
      <c r="G149" s="137" t="s">
        <v>194</v>
      </c>
      <c r="H149" s="137" t="s">
        <v>41</v>
      </c>
      <c r="I149" s="138">
        <v>7700000</v>
      </c>
      <c r="J149" s="144" t="s">
        <v>1088</v>
      </c>
      <c r="K149" s="140"/>
      <c r="L149" s="137" t="s">
        <v>908</v>
      </c>
      <c r="M149" s="141" t="s">
        <v>748</v>
      </c>
    </row>
    <row r="150" spans="1:13" s="86" customFormat="1" ht="64.5" customHeight="1">
      <c r="A150" s="53" t="str">
        <f>COUNTIF(E$5:E466,E150)&amp;E150</f>
        <v>3桃園市立圖書館</v>
      </c>
      <c r="B150" s="135">
        <v>146</v>
      </c>
      <c r="C150" s="136">
        <v>1090318</v>
      </c>
      <c r="D150" s="137" t="s">
        <v>13</v>
      </c>
      <c r="E150" s="137" t="s">
        <v>44</v>
      </c>
      <c r="F150" s="137" t="s">
        <v>195</v>
      </c>
      <c r="G150" s="137">
        <v>10801022</v>
      </c>
      <c r="H150" s="137" t="s">
        <v>41</v>
      </c>
      <c r="I150" s="138">
        <v>5000000</v>
      </c>
      <c r="J150" s="144" t="s">
        <v>1088</v>
      </c>
      <c r="K150" s="140"/>
      <c r="L150" s="137" t="s">
        <v>909</v>
      </c>
      <c r="M150" s="141" t="s">
        <v>748</v>
      </c>
    </row>
    <row r="151" spans="1:13" s="86" customFormat="1" ht="64.5" customHeight="1">
      <c r="A151" s="53" t="str">
        <f>COUNTIF(E$5:E467,E151)&amp;E151</f>
        <v>1中壢地政事務所</v>
      </c>
      <c r="B151" s="135">
        <v>147</v>
      </c>
      <c r="C151" s="136">
        <v>1090411</v>
      </c>
      <c r="D151" s="137" t="s">
        <v>196</v>
      </c>
      <c r="E151" s="137" t="s">
        <v>1130</v>
      </c>
      <c r="F151" s="137" t="s">
        <v>197</v>
      </c>
      <c r="G151" s="137" t="s">
        <v>198</v>
      </c>
      <c r="H151" s="137" t="s">
        <v>41</v>
      </c>
      <c r="I151" s="138">
        <v>70000000</v>
      </c>
      <c r="J151" s="144" t="s">
        <v>1088</v>
      </c>
      <c r="K151" s="140"/>
      <c r="L151" s="137" t="s">
        <v>910</v>
      </c>
      <c r="M151" s="141" t="s">
        <v>748</v>
      </c>
    </row>
    <row r="152" spans="1:13" s="86" customFormat="1" ht="64.5" customHeight="1">
      <c r="A152" s="53" t="str">
        <f>COUNTIF(E$5:E468,E152)&amp;E152</f>
        <v>1桃園市政府交通局</v>
      </c>
      <c r="B152" s="135">
        <v>148</v>
      </c>
      <c r="C152" s="136">
        <v>1090412</v>
      </c>
      <c r="D152" s="137" t="s">
        <v>196</v>
      </c>
      <c r="E152" s="137" t="s">
        <v>1137</v>
      </c>
      <c r="F152" s="137" t="s">
        <v>199</v>
      </c>
      <c r="G152" s="137" t="s">
        <v>200</v>
      </c>
      <c r="H152" s="137" t="s">
        <v>41</v>
      </c>
      <c r="I152" s="138">
        <v>25000000</v>
      </c>
      <c r="J152" s="144" t="s">
        <v>1088</v>
      </c>
      <c r="K152" s="143"/>
      <c r="L152" s="137" t="s">
        <v>899</v>
      </c>
      <c r="M152" s="141" t="s">
        <v>748</v>
      </c>
    </row>
    <row r="153" spans="1:13" s="86" customFormat="1" ht="64.5" customHeight="1">
      <c r="A153" s="53" t="str">
        <f>COUNTIF(E$5:E469,E153)&amp;E153</f>
        <v>2桃園市立觀音國民中學</v>
      </c>
      <c r="B153" s="135">
        <v>149</v>
      </c>
      <c r="C153" s="136">
        <v>1090413</v>
      </c>
      <c r="D153" s="137" t="s">
        <v>72</v>
      </c>
      <c r="E153" s="137" t="s">
        <v>201</v>
      </c>
      <c r="F153" s="137" t="s">
        <v>202</v>
      </c>
      <c r="G153" s="137" t="s">
        <v>203</v>
      </c>
      <c r="H153" s="137" t="s">
        <v>41</v>
      </c>
      <c r="I153" s="138">
        <v>1271674</v>
      </c>
      <c r="J153" s="144" t="s">
        <v>1088</v>
      </c>
      <c r="K153" s="140"/>
      <c r="L153" s="137" t="s">
        <v>901</v>
      </c>
      <c r="M153" s="141" t="s">
        <v>748</v>
      </c>
    </row>
    <row r="154" spans="1:13" s="86" customFormat="1" ht="64.5" customHeight="1">
      <c r="A154" s="53" t="str">
        <f>COUNTIF(E$5:E470,E154)&amp;E154</f>
        <v>1桃園市立平興國民中學</v>
      </c>
      <c r="B154" s="135">
        <v>150</v>
      </c>
      <c r="C154" s="136">
        <v>1090414</v>
      </c>
      <c r="D154" s="137" t="s">
        <v>72</v>
      </c>
      <c r="E154" s="137" t="s">
        <v>26</v>
      </c>
      <c r="F154" s="137" t="s">
        <v>204</v>
      </c>
      <c r="G154" s="137">
        <v>10821</v>
      </c>
      <c r="H154" s="137" t="s">
        <v>41</v>
      </c>
      <c r="I154" s="138">
        <v>1950000</v>
      </c>
      <c r="J154" s="144" t="s">
        <v>1089</v>
      </c>
      <c r="K154" s="143"/>
      <c r="L154" s="137" t="s">
        <v>911</v>
      </c>
      <c r="M154" s="141" t="s">
        <v>748</v>
      </c>
    </row>
    <row r="155" spans="1:13" s="86" customFormat="1" ht="64.5" customHeight="1">
      <c r="A155" s="53" t="str">
        <f>COUNTIF(E$5:E471,E155)&amp;E155</f>
        <v>1桃園市桃園區東門國民小學</v>
      </c>
      <c r="B155" s="135">
        <v>151</v>
      </c>
      <c r="C155" s="136">
        <v>1090415</v>
      </c>
      <c r="D155" s="137" t="s">
        <v>72</v>
      </c>
      <c r="E155" s="137" t="s">
        <v>205</v>
      </c>
      <c r="F155" s="137" t="s">
        <v>206</v>
      </c>
      <c r="G155" s="137">
        <v>10719</v>
      </c>
      <c r="H155" s="137" t="s">
        <v>41</v>
      </c>
      <c r="I155" s="138">
        <v>6497000</v>
      </c>
      <c r="J155" s="144" t="s">
        <v>1090</v>
      </c>
      <c r="K155" s="142" t="s">
        <v>1087</v>
      </c>
      <c r="L155" s="137" t="s">
        <v>912</v>
      </c>
      <c r="M155" s="141" t="s">
        <v>748</v>
      </c>
    </row>
    <row r="156" spans="1:13" s="86" customFormat="1" ht="64.5" customHeight="1">
      <c r="A156" s="53" t="str">
        <f>COUNTIF(E$5:E472,E156)&amp;E156</f>
        <v>1桃園市龜山區山頂國民小學</v>
      </c>
      <c r="B156" s="135">
        <v>152</v>
      </c>
      <c r="C156" s="136">
        <v>1090416</v>
      </c>
      <c r="D156" s="137" t="s">
        <v>13</v>
      </c>
      <c r="E156" s="137" t="s">
        <v>207</v>
      </c>
      <c r="F156" s="137" t="s">
        <v>208</v>
      </c>
      <c r="G156" s="137" t="s">
        <v>209</v>
      </c>
      <c r="H156" s="137" t="s">
        <v>41</v>
      </c>
      <c r="I156" s="138">
        <v>882500</v>
      </c>
      <c r="J156" s="144" t="s">
        <v>1088</v>
      </c>
      <c r="K156" s="140"/>
      <c r="L156" s="137" t="s">
        <v>898</v>
      </c>
      <c r="M156" s="141" t="s">
        <v>748</v>
      </c>
    </row>
    <row r="157" spans="1:13" s="86" customFormat="1" ht="64.5" customHeight="1">
      <c r="A157" s="53" t="str">
        <f>COUNTIF(E$5:E473,E157)&amp;E157</f>
        <v>1桃園市立大園國民中學</v>
      </c>
      <c r="B157" s="135">
        <v>153</v>
      </c>
      <c r="C157" s="136">
        <v>1090511</v>
      </c>
      <c r="D157" s="137" t="s">
        <v>15</v>
      </c>
      <c r="E157" s="137" t="s">
        <v>102</v>
      </c>
      <c r="F157" s="137" t="s">
        <v>210</v>
      </c>
      <c r="G157" s="137">
        <v>1070502</v>
      </c>
      <c r="H157" s="137" t="s">
        <v>41</v>
      </c>
      <c r="I157" s="138">
        <v>3556550</v>
      </c>
      <c r="J157" s="144" t="s">
        <v>1088</v>
      </c>
      <c r="K157" s="140"/>
      <c r="L157" s="137" t="s">
        <v>903</v>
      </c>
      <c r="M157" s="141" t="s">
        <v>748</v>
      </c>
    </row>
    <row r="158" spans="1:13" s="86" customFormat="1" ht="64.5" customHeight="1">
      <c r="A158" s="53" t="str">
        <f>COUNTIF(E$5:E474,E158)&amp;E158</f>
        <v>1桃園市立仁美國民中學</v>
      </c>
      <c r="B158" s="135">
        <v>154</v>
      </c>
      <c r="C158" s="136">
        <v>1090512</v>
      </c>
      <c r="D158" s="137" t="s">
        <v>15</v>
      </c>
      <c r="E158" s="137" t="s">
        <v>113</v>
      </c>
      <c r="F158" s="137" t="s">
        <v>211</v>
      </c>
      <c r="G158" s="137">
        <v>1080326</v>
      </c>
      <c r="H158" s="137" t="s">
        <v>41</v>
      </c>
      <c r="I158" s="138">
        <v>3543553</v>
      </c>
      <c r="J158" s="139" t="s">
        <v>1090</v>
      </c>
      <c r="K158" s="142" t="s">
        <v>1087</v>
      </c>
      <c r="L158" s="137" t="s">
        <v>902</v>
      </c>
      <c r="M158" s="141" t="s">
        <v>748</v>
      </c>
    </row>
    <row r="159" spans="1:13" s="86" customFormat="1" ht="64.5" customHeight="1">
      <c r="A159" s="53" t="str">
        <f>COUNTIF(E$5:E475,E159)&amp;E159</f>
        <v>2桃園市政府殯葬管理所</v>
      </c>
      <c r="B159" s="135">
        <v>155</v>
      </c>
      <c r="C159" s="136">
        <v>1090513</v>
      </c>
      <c r="D159" s="137" t="s">
        <v>16</v>
      </c>
      <c r="E159" s="137" t="s">
        <v>11</v>
      </c>
      <c r="F159" s="137" t="s">
        <v>212</v>
      </c>
      <c r="G159" s="137" t="s">
        <v>213</v>
      </c>
      <c r="H159" s="137" t="s">
        <v>41</v>
      </c>
      <c r="I159" s="138">
        <v>1600000</v>
      </c>
      <c r="J159" s="139" t="s">
        <v>1088</v>
      </c>
      <c r="K159" s="140"/>
      <c r="L159" s="137" t="s">
        <v>894</v>
      </c>
      <c r="M159" s="141" t="s">
        <v>748</v>
      </c>
    </row>
    <row r="160" spans="1:13" s="86" customFormat="1" ht="64.5" customHeight="1">
      <c r="A160" s="53" t="str">
        <f>COUNTIF(E$5:E476,E160)&amp;E160</f>
        <v>1桃園市立觀音高級中等學校</v>
      </c>
      <c r="B160" s="135">
        <v>156</v>
      </c>
      <c r="C160" s="136">
        <v>1090514</v>
      </c>
      <c r="D160" s="137" t="s">
        <v>16</v>
      </c>
      <c r="E160" s="137" t="s">
        <v>214</v>
      </c>
      <c r="F160" s="137" t="s">
        <v>215</v>
      </c>
      <c r="G160" s="137" t="s">
        <v>216</v>
      </c>
      <c r="H160" s="137" t="s">
        <v>41</v>
      </c>
      <c r="I160" s="138">
        <v>1486760</v>
      </c>
      <c r="J160" s="139" t="s">
        <v>1088</v>
      </c>
      <c r="K160" s="140"/>
      <c r="L160" s="137" t="s">
        <v>891</v>
      </c>
      <c r="M160" s="141" t="s">
        <v>748</v>
      </c>
    </row>
    <row r="161" spans="1:13" s="86" customFormat="1" ht="64.5" customHeight="1">
      <c r="A161" s="53" t="str">
        <f>COUNTIF(E$5:E477,E161)&amp;E161</f>
        <v>2桃園市政府勞動檢查處</v>
      </c>
      <c r="B161" s="135">
        <v>157</v>
      </c>
      <c r="C161" s="136">
        <v>1090515</v>
      </c>
      <c r="D161" s="137" t="s">
        <v>13</v>
      </c>
      <c r="E161" s="137" t="s">
        <v>46</v>
      </c>
      <c r="F161" s="137" t="s">
        <v>217</v>
      </c>
      <c r="G161" s="137" t="s">
        <v>218</v>
      </c>
      <c r="H161" s="137" t="s">
        <v>41</v>
      </c>
      <c r="I161" s="138">
        <v>2664000</v>
      </c>
      <c r="J161" s="139" t="s">
        <v>1089</v>
      </c>
      <c r="K161" s="143"/>
      <c r="L161" s="137" t="s">
        <v>897</v>
      </c>
      <c r="M161" s="141" t="s">
        <v>748</v>
      </c>
    </row>
    <row r="162" spans="1:13" s="86" customFormat="1" ht="64.5" customHeight="1">
      <c r="A162" s="53" t="str">
        <f>COUNTIF(E$5:E478,E162)&amp;E162</f>
        <v>1桃園市立經國國民中學</v>
      </c>
      <c r="B162" s="135">
        <v>158</v>
      </c>
      <c r="C162" s="136">
        <v>1090516</v>
      </c>
      <c r="D162" s="137" t="s">
        <v>13</v>
      </c>
      <c r="E162" s="137" t="s">
        <v>219</v>
      </c>
      <c r="F162" s="137" t="s">
        <v>220</v>
      </c>
      <c r="G162" s="137" t="s">
        <v>221</v>
      </c>
      <c r="H162" s="137" t="s">
        <v>41</v>
      </c>
      <c r="I162" s="138">
        <v>4252710</v>
      </c>
      <c r="J162" s="139" t="s">
        <v>1090</v>
      </c>
      <c r="K162" s="142" t="s">
        <v>1087</v>
      </c>
      <c r="L162" s="137" t="s">
        <v>904</v>
      </c>
      <c r="M162" s="141" t="s">
        <v>748</v>
      </c>
    </row>
    <row r="163" spans="1:13" s="86" customFormat="1" ht="64.5" customHeight="1">
      <c r="A163" s="53" t="str">
        <f>COUNTIF(E$5:E479,E163)&amp;E163</f>
        <v>2桃園市政府藝文設施管理中心</v>
      </c>
      <c r="B163" s="135">
        <v>159</v>
      </c>
      <c r="C163" s="136">
        <v>1090611</v>
      </c>
      <c r="D163" s="137" t="s">
        <v>13</v>
      </c>
      <c r="E163" s="137" t="s">
        <v>1155</v>
      </c>
      <c r="F163" s="137" t="s">
        <v>222</v>
      </c>
      <c r="G163" s="137" t="s">
        <v>223</v>
      </c>
      <c r="H163" s="137" t="s">
        <v>41</v>
      </c>
      <c r="I163" s="138">
        <v>21010000</v>
      </c>
      <c r="J163" s="146" t="s">
        <v>1088</v>
      </c>
      <c r="K163" s="147"/>
      <c r="L163" s="137" t="s">
        <v>913</v>
      </c>
      <c r="M163" s="141" t="s">
        <v>748</v>
      </c>
    </row>
    <row r="164" spans="1:13" s="86" customFormat="1" ht="64.5" customHeight="1">
      <c r="A164" s="53" t="str">
        <f>COUNTIF(E$5:E480,E164)&amp;E164</f>
        <v>2桃園市政府地政局</v>
      </c>
      <c r="B164" s="135">
        <v>160</v>
      </c>
      <c r="C164" s="136">
        <v>1090612</v>
      </c>
      <c r="D164" s="137" t="s">
        <v>90</v>
      </c>
      <c r="E164" s="137" t="s">
        <v>1138</v>
      </c>
      <c r="F164" s="137" t="s">
        <v>224</v>
      </c>
      <c r="G164" s="137" t="s">
        <v>225</v>
      </c>
      <c r="H164" s="137" t="s">
        <v>41</v>
      </c>
      <c r="I164" s="138">
        <v>11500000</v>
      </c>
      <c r="J164" s="139" t="s">
        <v>1090</v>
      </c>
      <c r="K164" s="142" t="s">
        <v>1087</v>
      </c>
      <c r="L164" s="137" t="s">
        <v>906</v>
      </c>
      <c r="M164" s="141" t="s">
        <v>748</v>
      </c>
    </row>
    <row r="165" spans="1:13" s="86" customFormat="1" ht="64.5" customHeight="1">
      <c r="A165" s="53" t="str">
        <f>COUNTIF(E$5:E481,E165)&amp;E165</f>
        <v>2桃園市政府教育局</v>
      </c>
      <c r="B165" s="135">
        <v>161</v>
      </c>
      <c r="C165" s="136">
        <v>1090613</v>
      </c>
      <c r="D165" s="137" t="s">
        <v>15</v>
      </c>
      <c r="E165" s="137" t="s">
        <v>1134</v>
      </c>
      <c r="F165" s="137" t="s">
        <v>226</v>
      </c>
      <c r="G165" s="137" t="s">
        <v>227</v>
      </c>
      <c r="H165" s="137" t="s">
        <v>41</v>
      </c>
      <c r="I165" s="138">
        <v>77445100</v>
      </c>
      <c r="J165" s="146" t="s">
        <v>1089</v>
      </c>
      <c r="K165" s="148"/>
      <c r="L165" s="137" t="s">
        <v>905</v>
      </c>
      <c r="M165" s="141" t="s">
        <v>748</v>
      </c>
    </row>
    <row r="166" spans="1:13" s="86" customFormat="1" ht="64.5" customHeight="1">
      <c r="A166" s="53" t="str">
        <f>COUNTIF(E$5:E482,E166)&amp;E166</f>
        <v>2桃園市桃園區中山國民小學</v>
      </c>
      <c r="B166" s="135">
        <v>162</v>
      </c>
      <c r="C166" s="136">
        <v>1090614</v>
      </c>
      <c r="D166" s="137" t="s">
        <v>120</v>
      </c>
      <c r="E166" s="137" t="s">
        <v>40</v>
      </c>
      <c r="F166" s="137" t="s">
        <v>228</v>
      </c>
      <c r="G166" s="137" t="s">
        <v>229</v>
      </c>
      <c r="H166" s="137" t="s">
        <v>41</v>
      </c>
      <c r="I166" s="138">
        <v>15045000</v>
      </c>
      <c r="J166" s="146" t="s">
        <v>1088</v>
      </c>
      <c r="K166" s="148"/>
      <c r="L166" s="137" t="s">
        <v>893</v>
      </c>
      <c r="M166" s="141" t="s">
        <v>748</v>
      </c>
    </row>
    <row r="167" spans="1:13" s="86" customFormat="1" ht="64.5" customHeight="1">
      <c r="A167" s="53" t="str">
        <f>COUNTIF(E$5:E483,E167)&amp;E167</f>
        <v>1桃園市中壢區龍岡國民小學</v>
      </c>
      <c r="B167" s="135">
        <v>163</v>
      </c>
      <c r="C167" s="136">
        <v>1090615</v>
      </c>
      <c r="D167" s="137" t="s">
        <v>15</v>
      </c>
      <c r="E167" s="137" t="s">
        <v>115</v>
      </c>
      <c r="F167" s="137" t="s">
        <v>832</v>
      </c>
      <c r="G167" s="137" t="s">
        <v>230</v>
      </c>
      <c r="H167" s="137" t="s">
        <v>41</v>
      </c>
      <c r="I167" s="138">
        <v>12800000</v>
      </c>
      <c r="J167" s="146" t="s">
        <v>1090</v>
      </c>
      <c r="K167" s="142" t="s">
        <v>1087</v>
      </c>
      <c r="L167" s="137" t="s">
        <v>909</v>
      </c>
      <c r="M167" s="141" t="s">
        <v>748</v>
      </c>
    </row>
    <row r="168" spans="1:13" s="86" customFormat="1" ht="64.5" customHeight="1">
      <c r="A168" s="53" t="str">
        <f>COUNTIF(E$5:E484,E168)&amp;E168</f>
        <v>2桃園市龜山區新路國民小學</v>
      </c>
      <c r="B168" s="135">
        <v>164</v>
      </c>
      <c r="C168" s="136">
        <v>1090616</v>
      </c>
      <c r="D168" s="137" t="s">
        <v>15</v>
      </c>
      <c r="E168" s="137" t="s">
        <v>111</v>
      </c>
      <c r="F168" s="137" t="s">
        <v>231</v>
      </c>
      <c r="G168" s="137" t="s">
        <v>232</v>
      </c>
      <c r="H168" s="137" t="s">
        <v>41</v>
      </c>
      <c r="I168" s="138">
        <v>13926421</v>
      </c>
      <c r="J168" s="146" t="s">
        <v>1088</v>
      </c>
      <c r="K168" s="148"/>
      <c r="L168" s="137" t="s">
        <v>908</v>
      </c>
      <c r="M168" s="141" t="s">
        <v>748</v>
      </c>
    </row>
    <row r="169" spans="1:13" s="86" customFormat="1" ht="64.5" customHeight="1">
      <c r="A169" s="53" t="str">
        <f>COUNTIF(E$5:E485,E169)&amp;E169</f>
        <v>3桃園市立圖書館</v>
      </c>
      <c r="B169" s="135">
        <v>165</v>
      </c>
      <c r="C169" s="136">
        <v>1090712</v>
      </c>
      <c r="D169" s="137" t="s">
        <v>15</v>
      </c>
      <c r="E169" s="137" t="s">
        <v>44</v>
      </c>
      <c r="F169" s="137" t="s">
        <v>233</v>
      </c>
      <c r="G169" s="137">
        <v>10701075</v>
      </c>
      <c r="H169" s="137" t="s">
        <v>41</v>
      </c>
      <c r="I169" s="138">
        <v>65000000</v>
      </c>
      <c r="J169" s="120" t="s">
        <v>1088</v>
      </c>
      <c r="K169" s="148"/>
      <c r="L169" s="137" t="s">
        <v>901</v>
      </c>
      <c r="M169" s="141" t="s">
        <v>748</v>
      </c>
    </row>
    <row r="170" spans="1:13" s="86" customFormat="1" ht="64.5" customHeight="1">
      <c r="A170" s="53" t="str">
        <f>COUNTIF(E$5:E486,E170)&amp;E170</f>
        <v>3桃園市平鎮區公所</v>
      </c>
      <c r="B170" s="135">
        <v>166</v>
      </c>
      <c r="C170" s="136">
        <v>1090713</v>
      </c>
      <c r="D170" s="137" t="s">
        <v>15</v>
      </c>
      <c r="E170" s="137" t="s">
        <v>112</v>
      </c>
      <c r="F170" s="137" t="s">
        <v>234</v>
      </c>
      <c r="G170" s="137" t="s">
        <v>235</v>
      </c>
      <c r="H170" s="137" t="s">
        <v>41</v>
      </c>
      <c r="I170" s="138">
        <v>3745000</v>
      </c>
      <c r="J170" s="120" t="s">
        <v>1090</v>
      </c>
      <c r="K170" s="142" t="s">
        <v>1087</v>
      </c>
      <c r="L170" s="137" t="s">
        <v>900</v>
      </c>
      <c r="M170" s="141" t="s">
        <v>748</v>
      </c>
    </row>
    <row r="171" spans="1:13" s="86" customFormat="1" ht="64.5" customHeight="1">
      <c r="A171" s="53" t="str">
        <f>COUNTIF(E$5:E487,E171)&amp;E171</f>
        <v>1桃園市政府衛生局</v>
      </c>
      <c r="B171" s="135">
        <v>167</v>
      </c>
      <c r="C171" s="136">
        <v>1090714</v>
      </c>
      <c r="D171" s="137" t="s">
        <v>15</v>
      </c>
      <c r="E171" s="137" t="s">
        <v>29</v>
      </c>
      <c r="F171" s="137" t="s">
        <v>236</v>
      </c>
      <c r="G171" s="137" t="s">
        <v>237</v>
      </c>
      <c r="H171" s="137" t="s">
        <v>41</v>
      </c>
      <c r="I171" s="138">
        <v>1260000</v>
      </c>
      <c r="J171" s="120" t="s">
        <v>1089</v>
      </c>
      <c r="K171" s="147"/>
      <c r="L171" s="137" t="s">
        <v>899</v>
      </c>
      <c r="M171" s="141" t="s">
        <v>748</v>
      </c>
    </row>
    <row r="172" spans="1:13" s="86" customFormat="1" ht="64.5" customHeight="1">
      <c r="A172" s="53" t="str">
        <f>COUNTIF(E$5:E488,E172)&amp;E172</f>
        <v>1桃園市政府環境清潔稽查大隊</v>
      </c>
      <c r="B172" s="135">
        <v>168</v>
      </c>
      <c r="C172" s="136">
        <v>1090715</v>
      </c>
      <c r="D172" s="137" t="s">
        <v>15</v>
      </c>
      <c r="E172" s="137" t="s">
        <v>1122</v>
      </c>
      <c r="F172" s="137" t="s">
        <v>238</v>
      </c>
      <c r="G172" s="137">
        <v>1080074527</v>
      </c>
      <c r="H172" s="137" t="s">
        <v>41</v>
      </c>
      <c r="I172" s="138">
        <v>23000000</v>
      </c>
      <c r="J172" s="120" t="s">
        <v>1088</v>
      </c>
      <c r="K172" s="147"/>
      <c r="L172" s="137" t="s">
        <v>896</v>
      </c>
      <c r="M172" s="141" t="s">
        <v>748</v>
      </c>
    </row>
    <row r="173" spans="1:13" s="86" customFormat="1" ht="64.5" customHeight="1">
      <c r="A173" s="53" t="str">
        <f>COUNTIF(E$5:E489,E173)&amp;E173</f>
        <v>1桃園市中壢區自立國民小學</v>
      </c>
      <c r="B173" s="135">
        <v>169</v>
      </c>
      <c r="C173" s="136">
        <v>1090716</v>
      </c>
      <c r="D173" s="137" t="s">
        <v>13</v>
      </c>
      <c r="E173" s="137" t="s">
        <v>239</v>
      </c>
      <c r="F173" s="137" t="s">
        <v>240</v>
      </c>
      <c r="G173" s="137">
        <v>10803</v>
      </c>
      <c r="H173" s="137" t="s">
        <v>41</v>
      </c>
      <c r="I173" s="138">
        <v>1762560</v>
      </c>
      <c r="J173" s="120" t="s">
        <v>1090</v>
      </c>
      <c r="K173" s="142" t="s">
        <v>1087</v>
      </c>
      <c r="L173" s="137" t="s">
        <v>907</v>
      </c>
      <c r="M173" s="141" t="s">
        <v>748</v>
      </c>
    </row>
    <row r="174" spans="1:13" s="86" customFormat="1" ht="64.5" customHeight="1">
      <c r="A174" s="53" t="str">
        <f>COUNTIF(E$5:E490,E174)&amp;E174</f>
        <v>1桃園市中壢區中原國民小學</v>
      </c>
      <c r="B174" s="135">
        <v>170</v>
      </c>
      <c r="C174" s="136">
        <v>1090717</v>
      </c>
      <c r="D174" s="137" t="s">
        <v>13</v>
      </c>
      <c r="E174" s="137" t="s">
        <v>241</v>
      </c>
      <c r="F174" s="137" t="s">
        <v>242</v>
      </c>
      <c r="G174" s="137" t="s">
        <v>243</v>
      </c>
      <c r="H174" s="137" t="s">
        <v>41</v>
      </c>
      <c r="I174" s="138">
        <v>24885000</v>
      </c>
      <c r="J174" s="120" t="s">
        <v>1090</v>
      </c>
      <c r="K174" s="142" t="s">
        <v>1087</v>
      </c>
      <c r="L174" s="137" t="s">
        <v>898</v>
      </c>
      <c r="M174" s="141" t="s">
        <v>748</v>
      </c>
    </row>
    <row r="175" spans="1:13" s="86" customFormat="1" ht="64.5" customHeight="1">
      <c r="A175" s="53" t="str">
        <f>COUNTIF(E$5:E491,E175)&amp;E175</f>
        <v>2桃園市中壢區林森國民小學</v>
      </c>
      <c r="B175" s="135">
        <v>171</v>
      </c>
      <c r="C175" s="136">
        <v>1090813</v>
      </c>
      <c r="D175" s="137" t="s">
        <v>15</v>
      </c>
      <c r="E175" s="137" t="s">
        <v>244</v>
      </c>
      <c r="F175" s="137" t="s">
        <v>245</v>
      </c>
      <c r="G175" s="137" t="s">
        <v>246</v>
      </c>
      <c r="H175" s="137" t="s">
        <v>41</v>
      </c>
      <c r="I175" s="138">
        <v>1360000</v>
      </c>
      <c r="J175" s="149" t="s">
        <v>1088</v>
      </c>
      <c r="K175" s="148"/>
      <c r="L175" s="137" t="s">
        <v>895</v>
      </c>
      <c r="M175" s="141" t="s">
        <v>748</v>
      </c>
    </row>
    <row r="176" spans="1:13" s="86" customFormat="1" ht="64.5" customHeight="1">
      <c r="A176" s="53" t="str">
        <f>COUNTIF(E$5:E492,E176)&amp;E176</f>
        <v>1桃園市大溪區大溪國民小學</v>
      </c>
      <c r="B176" s="135">
        <v>172</v>
      </c>
      <c r="C176" s="136">
        <v>1090814</v>
      </c>
      <c r="D176" s="137" t="s">
        <v>15</v>
      </c>
      <c r="E176" s="137" t="s">
        <v>133</v>
      </c>
      <c r="F176" s="137" t="s">
        <v>247</v>
      </c>
      <c r="G176" s="137" t="s">
        <v>248</v>
      </c>
      <c r="H176" s="137" t="s">
        <v>41</v>
      </c>
      <c r="I176" s="138">
        <v>1800000</v>
      </c>
      <c r="J176" s="149" t="s">
        <v>1090</v>
      </c>
      <c r="K176" s="142" t="s">
        <v>1087</v>
      </c>
      <c r="L176" s="137" t="s">
        <v>910</v>
      </c>
      <c r="M176" s="141" t="s">
        <v>748</v>
      </c>
    </row>
    <row r="177" spans="1:13" s="86" customFormat="1" ht="64.5" customHeight="1">
      <c r="A177" s="53" t="str">
        <f>COUNTIF(E$5:E493,E177)&amp;E177</f>
        <v>1桃園市觀音區新坡國民小學</v>
      </c>
      <c r="B177" s="135">
        <v>173</v>
      </c>
      <c r="C177" s="136">
        <v>1090815</v>
      </c>
      <c r="D177" s="137" t="s">
        <v>15</v>
      </c>
      <c r="E177" s="137" t="s">
        <v>249</v>
      </c>
      <c r="F177" s="137" t="s">
        <v>250</v>
      </c>
      <c r="G177" s="137">
        <v>10815</v>
      </c>
      <c r="H177" s="137" t="s">
        <v>41</v>
      </c>
      <c r="I177" s="138">
        <v>1470000</v>
      </c>
      <c r="J177" s="149" t="s">
        <v>1090</v>
      </c>
      <c r="K177" s="142" t="s">
        <v>1087</v>
      </c>
      <c r="L177" s="137" t="s">
        <v>891</v>
      </c>
      <c r="M177" s="141" t="s">
        <v>748</v>
      </c>
    </row>
    <row r="178" spans="1:13" s="86" customFormat="1" ht="64.5" customHeight="1">
      <c r="A178" s="53" t="str">
        <f>COUNTIF(E$5:E494,E178)&amp;E178</f>
        <v>2桃園市立大成國民中學</v>
      </c>
      <c r="B178" s="135">
        <v>174</v>
      </c>
      <c r="C178" s="136">
        <v>1090816</v>
      </c>
      <c r="D178" s="137" t="s">
        <v>15</v>
      </c>
      <c r="E178" s="137" t="s">
        <v>97</v>
      </c>
      <c r="F178" s="137" t="s">
        <v>251</v>
      </c>
      <c r="G178" s="137" t="s">
        <v>833</v>
      </c>
      <c r="H178" s="137" t="s">
        <v>41</v>
      </c>
      <c r="I178" s="138">
        <v>1538000</v>
      </c>
      <c r="J178" s="149" t="s">
        <v>1089</v>
      </c>
      <c r="K178" s="148"/>
      <c r="L178" s="137" t="s">
        <v>894</v>
      </c>
      <c r="M178" s="141" t="s">
        <v>748</v>
      </c>
    </row>
    <row r="179" spans="1:13" s="86" customFormat="1" ht="64.5" customHeight="1">
      <c r="A179" s="53" t="str">
        <f>COUNTIF(E$5:E495,E179)&amp;E179</f>
        <v>2桃園市大園區公所</v>
      </c>
      <c r="B179" s="135">
        <v>175</v>
      </c>
      <c r="C179" s="136">
        <v>1090817</v>
      </c>
      <c r="D179" s="137" t="s">
        <v>13</v>
      </c>
      <c r="E179" s="137" t="s">
        <v>12</v>
      </c>
      <c r="F179" s="137" t="s">
        <v>252</v>
      </c>
      <c r="G179" s="137" t="s">
        <v>834</v>
      </c>
      <c r="H179" s="137" t="s">
        <v>41</v>
      </c>
      <c r="I179" s="138">
        <v>3219975</v>
      </c>
      <c r="J179" s="149" t="s">
        <v>1088</v>
      </c>
      <c r="K179" s="147"/>
      <c r="L179" s="137" t="s">
        <v>912</v>
      </c>
      <c r="M179" s="141" t="s">
        <v>748</v>
      </c>
    </row>
    <row r="180" spans="1:13" s="86" customFormat="1" ht="64.5" customHeight="1">
      <c r="A180" s="53" t="str">
        <f>COUNTIF(E$5:E496,E180)&amp;E180</f>
        <v>1桃園市政府民政局</v>
      </c>
      <c r="B180" s="135">
        <v>176</v>
      </c>
      <c r="C180" s="136">
        <v>1090818</v>
      </c>
      <c r="D180" s="137" t="s">
        <v>13</v>
      </c>
      <c r="E180" s="137" t="s">
        <v>146</v>
      </c>
      <c r="F180" s="137" t="s">
        <v>253</v>
      </c>
      <c r="G180" s="137">
        <v>10904</v>
      </c>
      <c r="H180" s="137" t="s">
        <v>41</v>
      </c>
      <c r="I180" s="138">
        <v>2400000</v>
      </c>
      <c r="J180" s="149" t="s">
        <v>1089</v>
      </c>
      <c r="K180" s="148"/>
      <c r="L180" s="137" t="s">
        <v>914</v>
      </c>
      <c r="M180" s="141" t="s">
        <v>748</v>
      </c>
    </row>
    <row r="181" spans="1:13" s="86" customFormat="1" ht="64.5" customHeight="1">
      <c r="A181" s="53" t="str">
        <f>COUNTIF(E$5:E497,E181)&amp;E181</f>
        <v>1桃園市桃園區同安國民小學</v>
      </c>
      <c r="B181" s="135">
        <v>177</v>
      </c>
      <c r="C181" s="136">
        <v>1090914</v>
      </c>
      <c r="D181" s="137" t="s">
        <v>72</v>
      </c>
      <c r="E181" s="137" t="s">
        <v>835</v>
      </c>
      <c r="F181" s="137" t="s">
        <v>836</v>
      </c>
      <c r="G181" s="137" t="s">
        <v>837</v>
      </c>
      <c r="H181" s="137" t="s">
        <v>41</v>
      </c>
      <c r="I181" s="138">
        <v>1392000</v>
      </c>
      <c r="J181" s="150" t="s">
        <v>1088</v>
      </c>
      <c r="K181" s="148"/>
      <c r="L181" s="137" t="s">
        <v>905</v>
      </c>
      <c r="M181" s="141" t="s">
        <v>915</v>
      </c>
    </row>
    <row r="182" spans="1:13" s="86" customFormat="1" ht="64.5" customHeight="1">
      <c r="A182" s="53" t="str">
        <f>COUNTIF(E$5:E498,E182)&amp;E182</f>
        <v>1桃園市立中壢商業高級中等學校</v>
      </c>
      <c r="B182" s="135">
        <v>178</v>
      </c>
      <c r="C182" s="136">
        <v>1090915</v>
      </c>
      <c r="D182" s="137" t="s">
        <v>72</v>
      </c>
      <c r="E182" s="137" t="s">
        <v>838</v>
      </c>
      <c r="F182" s="137" t="s">
        <v>839</v>
      </c>
      <c r="G182" s="137" t="s">
        <v>840</v>
      </c>
      <c r="H182" s="137" t="s">
        <v>41</v>
      </c>
      <c r="I182" s="138">
        <v>3578899</v>
      </c>
      <c r="J182" s="150" t="s">
        <v>1089</v>
      </c>
      <c r="K182" s="147"/>
      <c r="L182" s="137" t="s">
        <v>892</v>
      </c>
      <c r="M182" s="141" t="s">
        <v>915</v>
      </c>
    </row>
    <row r="183" spans="1:13" s="86" customFormat="1" ht="64.5" customHeight="1">
      <c r="A183" s="53" t="str">
        <f>COUNTIF(E$5:E499,E183)&amp;E183</f>
        <v>1桃園市龜山區文華國民小學</v>
      </c>
      <c r="B183" s="135">
        <v>179</v>
      </c>
      <c r="C183" s="136">
        <v>1090916</v>
      </c>
      <c r="D183" s="137" t="s">
        <v>72</v>
      </c>
      <c r="E183" s="137" t="s">
        <v>841</v>
      </c>
      <c r="F183" s="137" t="s">
        <v>842</v>
      </c>
      <c r="G183" s="137" t="s">
        <v>843</v>
      </c>
      <c r="H183" s="137" t="s">
        <v>41</v>
      </c>
      <c r="I183" s="138">
        <v>1474000</v>
      </c>
      <c r="J183" s="150" t="s">
        <v>1089</v>
      </c>
      <c r="K183" s="147"/>
      <c r="L183" s="137" t="s">
        <v>911</v>
      </c>
      <c r="M183" s="141" t="s">
        <v>915</v>
      </c>
    </row>
    <row r="184" spans="1:13" s="86" customFormat="1" ht="64.5" customHeight="1">
      <c r="A184" s="53" t="str">
        <f>COUNTIF(E$5:E500,E184)&amp;E184</f>
        <v>1桃園市大園區竹圍國民小學</v>
      </c>
      <c r="B184" s="135">
        <v>180</v>
      </c>
      <c r="C184" s="136">
        <v>1090917</v>
      </c>
      <c r="D184" s="137" t="s">
        <v>15</v>
      </c>
      <c r="E184" s="137" t="s">
        <v>844</v>
      </c>
      <c r="F184" s="137" t="s">
        <v>845</v>
      </c>
      <c r="G184" s="137" t="s">
        <v>118</v>
      </c>
      <c r="H184" s="137" t="s">
        <v>41</v>
      </c>
      <c r="I184" s="138">
        <v>1050000</v>
      </c>
      <c r="J184" s="150" t="s">
        <v>1089</v>
      </c>
      <c r="K184" s="148"/>
      <c r="L184" s="137" t="s">
        <v>897</v>
      </c>
      <c r="M184" s="141" t="s">
        <v>915</v>
      </c>
    </row>
    <row r="185" spans="1:13" s="86" customFormat="1" ht="64.5" customHeight="1">
      <c r="A185" s="53" t="str">
        <f>COUNTIF(E$5:E501,E185)&amp;E185</f>
        <v>2桃園市大溪區僑愛國民小學</v>
      </c>
      <c r="B185" s="135">
        <v>181</v>
      </c>
      <c r="C185" s="136">
        <v>1090918</v>
      </c>
      <c r="D185" s="137" t="s">
        <v>13</v>
      </c>
      <c r="E185" s="137" t="s">
        <v>312</v>
      </c>
      <c r="F185" s="137" t="s">
        <v>846</v>
      </c>
      <c r="G185" s="137" t="s">
        <v>847</v>
      </c>
      <c r="H185" s="137" t="s">
        <v>41</v>
      </c>
      <c r="I185" s="138">
        <v>2000000</v>
      </c>
      <c r="J185" s="150" t="s">
        <v>1089</v>
      </c>
      <c r="K185" s="147"/>
      <c r="L185" s="137" t="s">
        <v>908</v>
      </c>
      <c r="M185" s="141" t="s">
        <v>915</v>
      </c>
    </row>
    <row r="186" spans="1:13" s="86" customFormat="1" ht="64.5" customHeight="1">
      <c r="A186" s="53" t="str">
        <f>COUNTIF(E$5:E502,E186)&amp;E186</f>
        <v>1桃園市立中壢高鐵幼兒園</v>
      </c>
      <c r="B186" s="135">
        <v>182</v>
      </c>
      <c r="C186" s="136">
        <v>1090919</v>
      </c>
      <c r="D186" s="137" t="s">
        <v>848</v>
      </c>
      <c r="E186" s="137" t="s">
        <v>849</v>
      </c>
      <c r="F186" s="137" t="s">
        <v>850</v>
      </c>
      <c r="G186" s="137" t="s">
        <v>851</v>
      </c>
      <c r="H186" s="137" t="s">
        <v>41</v>
      </c>
      <c r="I186" s="138">
        <v>4003600</v>
      </c>
      <c r="J186" s="150" t="s">
        <v>1089</v>
      </c>
      <c r="K186" s="147"/>
      <c r="L186" s="137" t="s">
        <v>903</v>
      </c>
      <c r="M186" s="141" t="s">
        <v>915</v>
      </c>
    </row>
    <row r="187" spans="1:13" s="86" customFormat="1" ht="64.5" customHeight="1">
      <c r="A187" s="53" t="str">
        <f>COUNTIF(E$5:E503,E187)&amp;E187</f>
        <v>1桃園市立東安國民中學</v>
      </c>
      <c r="B187" s="135">
        <v>183</v>
      </c>
      <c r="C187" s="136">
        <v>1091009</v>
      </c>
      <c r="D187" s="137" t="s">
        <v>848</v>
      </c>
      <c r="E187" s="137" t="s">
        <v>852</v>
      </c>
      <c r="F187" s="137" t="s">
        <v>853</v>
      </c>
      <c r="G187" s="137" t="s">
        <v>854</v>
      </c>
      <c r="H187" s="137" t="s">
        <v>41</v>
      </c>
      <c r="I187" s="138">
        <v>4860000</v>
      </c>
      <c r="J187" s="120" t="s">
        <v>1089</v>
      </c>
      <c r="K187" s="147"/>
      <c r="L187" s="137" t="s">
        <v>907</v>
      </c>
      <c r="M187" s="141" t="s">
        <v>915</v>
      </c>
    </row>
    <row r="188" spans="1:13" s="86" customFormat="1" ht="64.5" customHeight="1">
      <c r="A188" s="53" t="str">
        <f>COUNTIF(E$5:E504,E188)&amp;E188</f>
        <v>2桃園市立慈文國民中學</v>
      </c>
      <c r="B188" s="135">
        <v>184</v>
      </c>
      <c r="C188" s="136">
        <v>1091010</v>
      </c>
      <c r="D188" s="137" t="s">
        <v>848</v>
      </c>
      <c r="E188" s="137" t="s">
        <v>855</v>
      </c>
      <c r="F188" s="137" t="s">
        <v>856</v>
      </c>
      <c r="G188" s="137" t="s">
        <v>857</v>
      </c>
      <c r="H188" s="137" t="s">
        <v>41</v>
      </c>
      <c r="I188" s="138">
        <v>19044000</v>
      </c>
      <c r="J188" s="120" t="s">
        <v>1090</v>
      </c>
      <c r="K188" s="142" t="s">
        <v>1087</v>
      </c>
      <c r="L188" s="137" t="s">
        <v>898</v>
      </c>
      <c r="M188" s="141" t="s">
        <v>915</v>
      </c>
    </row>
    <row r="189" spans="1:13" s="86" customFormat="1" ht="64.5" customHeight="1">
      <c r="A189" s="53" t="str">
        <f>COUNTIF(E$5:E505,E189)&amp;E189</f>
        <v>3桃園市立大溪高級中等學校</v>
      </c>
      <c r="B189" s="135">
        <v>185</v>
      </c>
      <c r="C189" s="136">
        <v>1091011</v>
      </c>
      <c r="D189" s="137" t="s">
        <v>848</v>
      </c>
      <c r="E189" s="137" t="s">
        <v>130</v>
      </c>
      <c r="F189" s="137" t="s">
        <v>858</v>
      </c>
      <c r="G189" s="137" t="s">
        <v>859</v>
      </c>
      <c r="H189" s="137" t="s">
        <v>41</v>
      </c>
      <c r="I189" s="138">
        <v>16821090</v>
      </c>
      <c r="J189" s="120" t="s">
        <v>1090</v>
      </c>
      <c r="K189" s="142" t="s">
        <v>1087</v>
      </c>
      <c r="L189" s="137" t="s">
        <v>906</v>
      </c>
      <c r="M189" s="141" t="s">
        <v>915</v>
      </c>
    </row>
    <row r="190" spans="1:13" s="86" customFormat="1" ht="64.5" customHeight="1">
      <c r="A190" s="53" t="str">
        <f>COUNTIF(E$5:E506,E190)&amp;E190</f>
        <v>2桃園市龜山區文欣國民小學</v>
      </c>
      <c r="B190" s="135">
        <v>186</v>
      </c>
      <c r="C190" s="136">
        <v>1091012</v>
      </c>
      <c r="D190" s="137" t="s">
        <v>848</v>
      </c>
      <c r="E190" s="137" t="s">
        <v>620</v>
      </c>
      <c r="F190" s="137" t="s">
        <v>860</v>
      </c>
      <c r="G190" s="137" t="s">
        <v>861</v>
      </c>
      <c r="H190" s="137" t="s">
        <v>41</v>
      </c>
      <c r="I190" s="138">
        <v>4950000</v>
      </c>
      <c r="J190" s="120" t="s">
        <v>1088</v>
      </c>
      <c r="K190" s="147"/>
      <c r="L190" s="137" t="s">
        <v>902</v>
      </c>
      <c r="M190" s="141" t="s">
        <v>915</v>
      </c>
    </row>
    <row r="191" spans="1:13" s="86" customFormat="1" ht="64.5" customHeight="1">
      <c r="A191" s="53" t="str">
        <f>COUNTIF(E$5:E507,E191)&amp;E191</f>
        <v>1桃園市平鎮區文化國民小學</v>
      </c>
      <c r="B191" s="135">
        <v>187</v>
      </c>
      <c r="C191" s="136">
        <v>1091013</v>
      </c>
      <c r="D191" s="137" t="s">
        <v>862</v>
      </c>
      <c r="E191" s="137" t="s">
        <v>863</v>
      </c>
      <c r="F191" s="137" t="s">
        <v>864</v>
      </c>
      <c r="G191" s="137" t="s">
        <v>865</v>
      </c>
      <c r="H191" s="137" t="s">
        <v>41</v>
      </c>
      <c r="I191" s="138">
        <v>72200000</v>
      </c>
      <c r="J191" s="120" t="s">
        <v>1088</v>
      </c>
      <c r="K191" s="148"/>
      <c r="L191" s="137" t="s">
        <v>909</v>
      </c>
      <c r="M191" s="141" t="s">
        <v>915</v>
      </c>
    </row>
    <row r="192" spans="1:13" s="86" customFormat="1" ht="64.5" customHeight="1">
      <c r="A192" s="53" t="str">
        <f>COUNTIF(E$5:E508,E192)&amp;E192</f>
        <v>3桃園市政府警察局</v>
      </c>
      <c r="B192" s="135">
        <v>188</v>
      </c>
      <c r="C192" s="136">
        <v>1091014</v>
      </c>
      <c r="D192" s="137" t="s">
        <v>15</v>
      </c>
      <c r="E192" s="137" t="s">
        <v>20</v>
      </c>
      <c r="F192" s="137" t="s">
        <v>866</v>
      </c>
      <c r="G192" s="137" t="s">
        <v>867</v>
      </c>
      <c r="H192" s="137" t="s">
        <v>41</v>
      </c>
      <c r="I192" s="138">
        <v>4946400</v>
      </c>
      <c r="J192" s="120" t="s">
        <v>1088</v>
      </c>
      <c r="K192" s="148"/>
      <c r="L192" s="137" t="s">
        <v>893</v>
      </c>
      <c r="M192" s="141" t="s">
        <v>915</v>
      </c>
    </row>
    <row r="193" spans="1:13" s="86" customFormat="1" ht="64.5" customHeight="1">
      <c r="A193" s="53" t="str">
        <f>COUNTIF(E$5:E509,E193)&amp;E193</f>
        <v>2桃園市桃園區青溪國民小學</v>
      </c>
      <c r="B193" s="135">
        <v>189</v>
      </c>
      <c r="C193" s="136">
        <v>1091113</v>
      </c>
      <c r="D193" s="137" t="s">
        <v>868</v>
      </c>
      <c r="E193" s="137" t="s">
        <v>155</v>
      </c>
      <c r="F193" s="137" t="s">
        <v>869</v>
      </c>
      <c r="G193" s="137" t="s">
        <v>870</v>
      </c>
      <c r="H193" s="137" t="s">
        <v>41</v>
      </c>
      <c r="I193" s="138">
        <v>6244200</v>
      </c>
      <c r="J193" s="151" t="s">
        <v>1090</v>
      </c>
      <c r="K193" s="142" t="s">
        <v>1087</v>
      </c>
      <c r="L193" s="137" t="s">
        <v>899</v>
      </c>
      <c r="M193" s="141" t="s">
        <v>915</v>
      </c>
    </row>
    <row r="194" spans="1:13" s="86" customFormat="1" ht="64.5" customHeight="1">
      <c r="A194" s="53" t="str">
        <f>COUNTIF(E$5:E510,E194)&amp;E194</f>
        <v>1桃園市楊梅區楊心國民小學</v>
      </c>
      <c r="B194" s="135">
        <v>190</v>
      </c>
      <c r="C194" s="136">
        <v>1091114</v>
      </c>
      <c r="D194" s="137" t="s">
        <v>868</v>
      </c>
      <c r="E194" s="137" t="s">
        <v>871</v>
      </c>
      <c r="F194" s="137" t="s">
        <v>872</v>
      </c>
      <c r="G194" s="137" t="s">
        <v>873</v>
      </c>
      <c r="H194" s="137" t="s">
        <v>41</v>
      </c>
      <c r="I194" s="138">
        <v>12612000</v>
      </c>
      <c r="J194" s="151" t="s">
        <v>1088</v>
      </c>
      <c r="K194" s="148"/>
      <c r="L194" s="137" t="s">
        <v>914</v>
      </c>
      <c r="M194" s="141" t="s">
        <v>915</v>
      </c>
    </row>
    <row r="195" spans="1:13" s="86" customFormat="1" ht="64.5" customHeight="1">
      <c r="A195" s="53" t="str">
        <f>COUNTIF(E$5:E511,E195)&amp;E195</f>
        <v>2桃園市立陽明高級中等學校</v>
      </c>
      <c r="B195" s="135">
        <v>191</v>
      </c>
      <c r="C195" s="136">
        <v>1091115</v>
      </c>
      <c r="D195" s="137" t="s">
        <v>13</v>
      </c>
      <c r="E195" s="137" t="s">
        <v>151</v>
      </c>
      <c r="F195" s="137" t="s">
        <v>874</v>
      </c>
      <c r="G195" s="137" t="s">
        <v>875</v>
      </c>
      <c r="H195" s="137" t="s">
        <v>41</v>
      </c>
      <c r="I195" s="138">
        <v>930000</v>
      </c>
      <c r="J195" s="151" t="s">
        <v>1088</v>
      </c>
      <c r="K195" s="148"/>
      <c r="L195" s="137" t="s">
        <v>910</v>
      </c>
      <c r="M195" s="141" t="s">
        <v>915</v>
      </c>
    </row>
    <row r="196" spans="1:13" s="86" customFormat="1" ht="64.5" customHeight="1">
      <c r="A196" s="53" t="str">
        <f>COUNTIF(E$5:E512,E196)&amp;E196</f>
        <v>2桃園市中壢區大崙國民小學</v>
      </c>
      <c r="B196" s="135">
        <v>192</v>
      </c>
      <c r="C196" s="136">
        <v>1091116</v>
      </c>
      <c r="D196" s="137" t="s">
        <v>13</v>
      </c>
      <c r="E196" s="137" t="s">
        <v>372</v>
      </c>
      <c r="F196" s="137" t="s">
        <v>876</v>
      </c>
      <c r="G196" s="137" t="s">
        <v>877</v>
      </c>
      <c r="H196" s="137" t="s">
        <v>41</v>
      </c>
      <c r="I196" s="138">
        <v>680000</v>
      </c>
      <c r="J196" s="151" t="s">
        <v>1088</v>
      </c>
      <c r="K196" s="148"/>
      <c r="L196" s="137" t="s">
        <v>895</v>
      </c>
      <c r="M196" s="141" t="s">
        <v>915</v>
      </c>
    </row>
    <row r="197" spans="1:13" s="86" customFormat="1" ht="64.5" customHeight="1">
      <c r="A197" s="53" t="str">
        <f>COUNTIF(E$5:E513,E197)&amp;E197</f>
        <v>2桃園市政府人事處</v>
      </c>
      <c r="B197" s="135">
        <v>193</v>
      </c>
      <c r="C197" s="136">
        <v>1091117</v>
      </c>
      <c r="D197" s="137" t="s">
        <v>878</v>
      </c>
      <c r="E197" s="137" t="s">
        <v>135</v>
      </c>
      <c r="F197" s="137" t="s">
        <v>879</v>
      </c>
      <c r="G197" s="137" t="s">
        <v>880</v>
      </c>
      <c r="H197" s="137" t="s">
        <v>41</v>
      </c>
      <c r="I197" s="138">
        <v>420000</v>
      </c>
      <c r="J197" s="141" t="s">
        <v>1088</v>
      </c>
      <c r="K197" s="148"/>
      <c r="L197" s="137" t="s">
        <v>896</v>
      </c>
      <c r="M197" s="141" t="s">
        <v>915</v>
      </c>
    </row>
    <row r="198" spans="1:13" s="86" customFormat="1" ht="64.5" customHeight="1">
      <c r="A198" s="53" t="str">
        <f>COUNTIF(E$5:E514,E198)&amp;E198</f>
        <v>3桃園市政府社會局</v>
      </c>
      <c r="B198" s="135">
        <v>194</v>
      </c>
      <c r="C198" s="136">
        <v>1091118</v>
      </c>
      <c r="D198" s="137" t="s">
        <v>13</v>
      </c>
      <c r="E198" s="137" t="s">
        <v>132</v>
      </c>
      <c r="F198" s="137" t="s">
        <v>881</v>
      </c>
      <c r="G198" s="137" t="s">
        <v>882</v>
      </c>
      <c r="H198" s="137" t="s">
        <v>41</v>
      </c>
      <c r="I198" s="138">
        <v>704000</v>
      </c>
      <c r="J198" s="141" t="s">
        <v>1090</v>
      </c>
      <c r="K198" s="142" t="s">
        <v>1087</v>
      </c>
      <c r="L198" s="137" t="s">
        <v>900</v>
      </c>
      <c r="M198" s="141" t="s">
        <v>915</v>
      </c>
    </row>
    <row r="199" spans="1:13" s="86" customFormat="1" ht="64.5" customHeight="1">
      <c r="A199" s="53" t="str">
        <f>COUNTIF(E$5:E515,E199)&amp;E199</f>
        <v>4桃園大眾捷運股份有限公司</v>
      </c>
      <c r="B199" s="135">
        <v>195</v>
      </c>
      <c r="C199" s="136">
        <v>1091207</v>
      </c>
      <c r="D199" s="137" t="s">
        <v>883</v>
      </c>
      <c r="E199" s="137" t="s">
        <v>34</v>
      </c>
      <c r="F199" s="137" t="s">
        <v>884</v>
      </c>
      <c r="G199" s="137" t="s">
        <v>885</v>
      </c>
      <c r="H199" s="137" t="s">
        <v>41</v>
      </c>
      <c r="I199" s="138">
        <v>1257165</v>
      </c>
      <c r="J199" s="141" t="s">
        <v>1088</v>
      </c>
      <c r="K199" s="148"/>
      <c r="L199" s="137" t="s">
        <v>894</v>
      </c>
      <c r="M199" s="141" t="s">
        <v>915</v>
      </c>
    </row>
    <row r="200" spans="1:13" s="86" customFormat="1" ht="64.5" customHeight="1">
      <c r="A200" s="53" t="str">
        <f>COUNTIF(E$5:E516,E200)&amp;E200</f>
        <v>1桃園市蘆竹區山腳國民小學</v>
      </c>
      <c r="B200" s="135">
        <v>196</v>
      </c>
      <c r="C200" s="136">
        <v>1091208</v>
      </c>
      <c r="D200" s="137" t="s">
        <v>13</v>
      </c>
      <c r="E200" s="137" t="s">
        <v>886</v>
      </c>
      <c r="F200" s="137" t="s">
        <v>887</v>
      </c>
      <c r="G200" s="137" t="s">
        <v>888</v>
      </c>
      <c r="H200" s="137" t="s">
        <v>41</v>
      </c>
      <c r="I200" s="138">
        <v>5000000</v>
      </c>
      <c r="J200" s="141" t="s">
        <v>1088</v>
      </c>
      <c r="K200" s="148"/>
      <c r="L200" s="137" t="s">
        <v>891</v>
      </c>
      <c r="M200" s="141" t="s">
        <v>915</v>
      </c>
    </row>
    <row r="201" spans="1:13" s="86" customFormat="1" ht="64.5" customHeight="1" thickBot="1">
      <c r="A201" s="53" t="str">
        <f>COUNTIF(E$5:E517,E201)&amp;E201</f>
        <v>2桃園市立龍興國民中學</v>
      </c>
      <c r="B201" s="152">
        <v>197</v>
      </c>
      <c r="C201" s="153">
        <v>1091209</v>
      </c>
      <c r="D201" s="154" t="s">
        <v>15</v>
      </c>
      <c r="E201" s="154" t="s">
        <v>279</v>
      </c>
      <c r="F201" s="154" t="s">
        <v>889</v>
      </c>
      <c r="G201" s="154" t="s">
        <v>890</v>
      </c>
      <c r="H201" s="154" t="s">
        <v>41</v>
      </c>
      <c r="I201" s="155">
        <v>23502500</v>
      </c>
      <c r="J201" s="156" t="s">
        <v>1090</v>
      </c>
      <c r="K201" s="157" t="s">
        <v>1087</v>
      </c>
      <c r="L201" s="154" t="s">
        <v>912</v>
      </c>
      <c r="M201" s="156" t="s">
        <v>915</v>
      </c>
    </row>
    <row r="202" spans="1:13" s="86" customFormat="1" ht="64.5" customHeight="1">
      <c r="A202" s="53" t="str">
        <f>COUNTIF(E$5:E518,E202)&amp;E202</f>
        <v>1桃園市立富岡國民中學</v>
      </c>
      <c r="B202" s="158">
        <v>198</v>
      </c>
      <c r="C202" s="159" t="s">
        <v>264</v>
      </c>
      <c r="D202" s="160" t="s">
        <v>74</v>
      </c>
      <c r="E202" s="160" t="s">
        <v>265</v>
      </c>
      <c r="F202" s="160" t="s">
        <v>266</v>
      </c>
      <c r="G202" s="160">
        <v>10806</v>
      </c>
      <c r="H202" s="160" t="s">
        <v>675</v>
      </c>
      <c r="I202" s="161">
        <v>1206922</v>
      </c>
      <c r="J202" s="162" t="s">
        <v>1090</v>
      </c>
      <c r="K202" s="163" t="s">
        <v>1087</v>
      </c>
      <c r="L202" s="160" t="s">
        <v>1075</v>
      </c>
      <c r="M202" s="164" t="s">
        <v>915</v>
      </c>
    </row>
    <row r="203" spans="1:13" s="86" customFormat="1" ht="64.5" customHeight="1">
      <c r="A203" s="53" t="str">
        <f>COUNTIF(E$5:E519,E203)&amp;E203</f>
        <v>2桃園市中壢區中正國民小學</v>
      </c>
      <c r="B203" s="165">
        <v>199</v>
      </c>
      <c r="C203" s="166" t="s">
        <v>267</v>
      </c>
      <c r="D203" s="167" t="s">
        <v>98</v>
      </c>
      <c r="E203" s="167" t="s">
        <v>108</v>
      </c>
      <c r="F203" s="167" t="s">
        <v>268</v>
      </c>
      <c r="G203" s="167">
        <v>1080106</v>
      </c>
      <c r="H203" s="167" t="s">
        <v>675</v>
      </c>
      <c r="I203" s="168">
        <v>2136669</v>
      </c>
      <c r="J203" s="169" t="s">
        <v>1090</v>
      </c>
      <c r="K203" s="170" t="s">
        <v>1087</v>
      </c>
      <c r="L203" s="167" t="s">
        <v>1075</v>
      </c>
      <c r="M203" s="171" t="s">
        <v>915</v>
      </c>
    </row>
    <row r="204" spans="1:13" s="86" customFormat="1" ht="64.5" customHeight="1">
      <c r="A204" s="53" t="str">
        <f>COUNTIF(E$5:E520,E204)&amp;E204</f>
        <v>1桃園市中壢區興國國民小學</v>
      </c>
      <c r="B204" s="165">
        <v>200</v>
      </c>
      <c r="C204" s="166" t="s">
        <v>269</v>
      </c>
      <c r="D204" s="167" t="s">
        <v>74</v>
      </c>
      <c r="E204" s="167" t="s">
        <v>270</v>
      </c>
      <c r="F204" s="167" t="s">
        <v>271</v>
      </c>
      <c r="G204" s="167">
        <v>10814</v>
      </c>
      <c r="H204" s="167" t="s">
        <v>675</v>
      </c>
      <c r="I204" s="168">
        <v>700000</v>
      </c>
      <c r="J204" s="172" t="s">
        <v>1090</v>
      </c>
      <c r="K204" s="170" t="s">
        <v>1087</v>
      </c>
      <c r="L204" s="167" t="s">
        <v>1075</v>
      </c>
      <c r="M204" s="171" t="s">
        <v>915</v>
      </c>
    </row>
    <row r="205" spans="1:13" s="86" customFormat="1" ht="64.5" customHeight="1">
      <c r="A205" s="53" t="str">
        <f>COUNTIF(E$5:E521,E205)&amp;E205</f>
        <v>2桃園市中壢區林森國民小學</v>
      </c>
      <c r="B205" s="165">
        <v>201</v>
      </c>
      <c r="C205" s="166" t="s">
        <v>518</v>
      </c>
      <c r="D205" s="167" t="s">
        <v>74</v>
      </c>
      <c r="E205" s="167" t="s">
        <v>244</v>
      </c>
      <c r="F205" s="167" t="s">
        <v>519</v>
      </c>
      <c r="G205" s="167" t="s">
        <v>520</v>
      </c>
      <c r="H205" s="167" t="s">
        <v>749</v>
      </c>
      <c r="I205" s="168">
        <v>1075200</v>
      </c>
      <c r="J205" s="173" t="s">
        <v>1090</v>
      </c>
      <c r="K205" s="170" t="s">
        <v>1087</v>
      </c>
      <c r="L205" s="167" t="s">
        <v>1078</v>
      </c>
      <c r="M205" s="171" t="s">
        <v>915</v>
      </c>
    </row>
    <row r="206" spans="1:13" s="86" customFormat="1" ht="64.5" customHeight="1">
      <c r="A206" s="53" t="str">
        <f>COUNTIF(E$5:E522,E206)&amp;E206</f>
        <v>2桃園市立文昌國民中學</v>
      </c>
      <c r="B206" s="165">
        <v>202</v>
      </c>
      <c r="C206" s="166" t="s">
        <v>521</v>
      </c>
      <c r="D206" s="167" t="s">
        <v>74</v>
      </c>
      <c r="E206" s="167" t="s">
        <v>522</v>
      </c>
      <c r="F206" s="167" t="s">
        <v>523</v>
      </c>
      <c r="G206" s="167" t="s">
        <v>524</v>
      </c>
      <c r="H206" s="167" t="s">
        <v>749</v>
      </c>
      <c r="I206" s="168">
        <v>6233000</v>
      </c>
      <c r="J206" s="173" t="s">
        <v>1089</v>
      </c>
      <c r="K206" s="174"/>
      <c r="L206" s="167" t="s">
        <v>1078</v>
      </c>
      <c r="M206" s="171" t="s">
        <v>915</v>
      </c>
    </row>
    <row r="207" spans="1:13" s="86" customFormat="1" ht="64.5" customHeight="1">
      <c r="A207" s="53" t="str">
        <f>COUNTIF(E$5:E523,E207)&amp;E207</f>
        <v>2桃園市立楊梅國民中學</v>
      </c>
      <c r="B207" s="165">
        <v>203</v>
      </c>
      <c r="C207" s="166" t="s">
        <v>525</v>
      </c>
      <c r="D207" s="167" t="s">
        <v>74</v>
      </c>
      <c r="E207" s="167" t="s">
        <v>340</v>
      </c>
      <c r="F207" s="167" t="s">
        <v>526</v>
      </c>
      <c r="G207" s="167" t="s">
        <v>527</v>
      </c>
      <c r="H207" s="167" t="s">
        <v>749</v>
      </c>
      <c r="I207" s="168">
        <v>2948650</v>
      </c>
      <c r="J207" s="173" t="s">
        <v>1089</v>
      </c>
      <c r="K207" s="174"/>
      <c r="L207" s="167" t="s">
        <v>1078</v>
      </c>
      <c r="M207" s="171" t="s">
        <v>915</v>
      </c>
    </row>
    <row r="208" spans="1:13" s="86" customFormat="1" ht="64.5" customHeight="1">
      <c r="A208" s="53" t="str">
        <f>COUNTIF(E$5:E524,E208)&amp;E208</f>
        <v>1桃園市中壢區華勛國民小學</v>
      </c>
      <c r="B208" s="165">
        <v>204</v>
      </c>
      <c r="C208" s="166" t="s">
        <v>592</v>
      </c>
      <c r="D208" s="167" t="s">
        <v>74</v>
      </c>
      <c r="E208" s="167" t="s">
        <v>593</v>
      </c>
      <c r="F208" s="167" t="s">
        <v>594</v>
      </c>
      <c r="G208" s="167">
        <v>107016</v>
      </c>
      <c r="H208" s="167" t="s">
        <v>41</v>
      </c>
      <c r="I208" s="168">
        <v>1000000</v>
      </c>
      <c r="J208" s="175" t="s">
        <v>1089</v>
      </c>
      <c r="K208" s="174"/>
      <c r="L208" s="167" t="s">
        <v>911</v>
      </c>
      <c r="M208" s="171" t="s">
        <v>915</v>
      </c>
    </row>
    <row r="209" spans="1:13" s="86" customFormat="1" ht="64.5" customHeight="1">
      <c r="A209" s="53" t="str">
        <f>COUNTIF(E$5:E525,E209)&amp;E209</f>
        <v>1桃園市立龜山國民中學</v>
      </c>
      <c r="B209" s="165">
        <v>205</v>
      </c>
      <c r="C209" s="166" t="s">
        <v>595</v>
      </c>
      <c r="D209" s="167" t="s">
        <v>74</v>
      </c>
      <c r="E209" s="167" t="s">
        <v>137</v>
      </c>
      <c r="F209" s="167" t="s">
        <v>596</v>
      </c>
      <c r="G209" s="167" t="s">
        <v>597</v>
      </c>
      <c r="H209" s="167" t="s">
        <v>41</v>
      </c>
      <c r="I209" s="168">
        <v>1500000</v>
      </c>
      <c r="J209" s="176" t="s">
        <v>1088</v>
      </c>
      <c r="K209" s="174"/>
      <c r="L209" s="167" t="s">
        <v>911</v>
      </c>
      <c r="M209" s="171" t="s">
        <v>915</v>
      </c>
    </row>
    <row r="210" spans="1:13" s="86" customFormat="1" ht="64.5" customHeight="1">
      <c r="A210" s="53" t="str">
        <f>COUNTIF(E$5:E526,E210)&amp;E210</f>
        <v>3桃園市政府體育局</v>
      </c>
      <c r="B210" s="165">
        <v>206</v>
      </c>
      <c r="C210" s="166" t="s">
        <v>598</v>
      </c>
      <c r="D210" s="167" t="s">
        <v>74</v>
      </c>
      <c r="E210" s="167" t="s">
        <v>22</v>
      </c>
      <c r="F210" s="167" t="s">
        <v>599</v>
      </c>
      <c r="G210" s="167">
        <v>108023</v>
      </c>
      <c r="H210" s="167" t="s">
        <v>41</v>
      </c>
      <c r="I210" s="168">
        <v>3600000</v>
      </c>
      <c r="J210" s="176" t="s">
        <v>1088</v>
      </c>
      <c r="K210" s="174"/>
      <c r="L210" s="167" t="s">
        <v>911</v>
      </c>
      <c r="M210" s="171" t="s">
        <v>915</v>
      </c>
    </row>
    <row r="211" spans="1:13" s="86" customFormat="1" ht="64.5" customHeight="1">
      <c r="A211" s="53" t="str">
        <f>COUNTIF(E$5:E527,E211)&amp;E211</f>
        <v>2桃園市桃園區公所</v>
      </c>
      <c r="B211" s="165">
        <v>207</v>
      </c>
      <c r="C211" s="166" t="s">
        <v>290</v>
      </c>
      <c r="D211" s="167" t="s">
        <v>74</v>
      </c>
      <c r="E211" s="167" t="s">
        <v>24</v>
      </c>
      <c r="F211" s="167" t="s">
        <v>291</v>
      </c>
      <c r="G211" s="167" t="s">
        <v>292</v>
      </c>
      <c r="H211" s="167" t="s">
        <v>675</v>
      </c>
      <c r="I211" s="168">
        <v>2391712</v>
      </c>
      <c r="J211" s="177" t="s">
        <v>1090</v>
      </c>
      <c r="K211" s="170" t="s">
        <v>1087</v>
      </c>
      <c r="L211" s="167" t="s">
        <v>1079</v>
      </c>
      <c r="M211" s="171" t="s">
        <v>915</v>
      </c>
    </row>
    <row r="212" spans="1:13" s="86" customFormat="1" ht="64.5" customHeight="1">
      <c r="A212" s="53" t="str">
        <f>COUNTIF(E$5:E528,E212)&amp;E212</f>
        <v>4桃園市政府水務局</v>
      </c>
      <c r="B212" s="165">
        <v>208</v>
      </c>
      <c r="C212" s="166" t="s">
        <v>293</v>
      </c>
      <c r="D212" s="167" t="s">
        <v>74</v>
      </c>
      <c r="E212" s="167" t="s">
        <v>114</v>
      </c>
      <c r="F212" s="167" t="s">
        <v>294</v>
      </c>
      <c r="G212" s="167" t="s">
        <v>295</v>
      </c>
      <c r="H212" s="167" t="s">
        <v>675</v>
      </c>
      <c r="I212" s="168">
        <v>4926951</v>
      </c>
      <c r="J212" s="177" t="s">
        <v>1088</v>
      </c>
      <c r="K212" s="174"/>
      <c r="L212" s="167" t="s">
        <v>1079</v>
      </c>
      <c r="M212" s="171" t="s">
        <v>915</v>
      </c>
    </row>
    <row r="213" spans="1:13" s="86" customFormat="1" ht="64.5" customHeight="1">
      <c r="A213" s="53" t="str">
        <f>COUNTIF(E$5:E529,E213)&amp;E213</f>
        <v>1桃園市龜山區福源國民小學</v>
      </c>
      <c r="B213" s="165">
        <v>209</v>
      </c>
      <c r="C213" s="166" t="s">
        <v>296</v>
      </c>
      <c r="D213" s="167" t="s">
        <v>74</v>
      </c>
      <c r="E213" s="167" t="s">
        <v>297</v>
      </c>
      <c r="F213" s="167" t="s">
        <v>298</v>
      </c>
      <c r="G213" s="167" t="s">
        <v>963</v>
      </c>
      <c r="H213" s="167" t="s">
        <v>675</v>
      </c>
      <c r="I213" s="168">
        <v>357698</v>
      </c>
      <c r="J213" s="177" t="s">
        <v>1090</v>
      </c>
      <c r="K213" s="170" t="s">
        <v>1087</v>
      </c>
      <c r="L213" s="167" t="s">
        <v>1079</v>
      </c>
      <c r="M213" s="171" t="s">
        <v>915</v>
      </c>
    </row>
    <row r="214" spans="1:13" s="86" customFormat="1" ht="64.5" customHeight="1">
      <c r="A214" s="53" t="str">
        <f>COUNTIF(E$5:E530,E214)&amp;E214</f>
        <v>2桃園市立中壢家事商業高級中等學校</v>
      </c>
      <c r="B214" s="165">
        <v>210</v>
      </c>
      <c r="C214" s="166" t="s">
        <v>528</v>
      </c>
      <c r="D214" s="167" t="s">
        <v>74</v>
      </c>
      <c r="E214" s="167" t="s">
        <v>73</v>
      </c>
      <c r="F214" s="167" t="s">
        <v>529</v>
      </c>
      <c r="G214" s="167" t="s">
        <v>530</v>
      </c>
      <c r="H214" s="167" t="s">
        <v>749</v>
      </c>
      <c r="I214" s="168">
        <v>980000</v>
      </c>
      <c r="J214" s="178" t="s">
        <v>1089</v>
      </c>
      <c r="K214" s="174"/>
      <c r="L214" s="167" t="s">
        <v>1080</v>
      </c>
      <c r="M214" s="171" t="s">
        <v>915</v>
      </c>
    </row>
    <row r="215" spans="1:13" s="86" customFormat="1" ht="64.5" customHeight="1">
      <c r="A215" s="53" t="str">
        <f>COUNTIF(E$5:E531,E215)&amp;E215</f>
        <v>1桃園市大園區后厝國民小學</v>
      </c>
      <c r="B215" s="165">
        <v>211</v>
      </c>
      <c r="C215" s="166" t="s">
        <v>531</v>
      </c>
      <c r="D215" s="167" t="s">
        <v>74</v>
      </c>
      <c r="E215" s="167" t="s">
        <v>532</v>
      </c>
      <c r="F215" s="167" t="s">
        <v>533</v>
      </c>
      <c r="G215" s="167" t="s">
        <v>118</v>
      </c>
      <c r="H215" s="167" t="s">
        <v>749</v>
      </c>
      <c r="I215" s="168">
        <v>141464</v>
      </c>
      <c r="J215" s="178" t="s">
        <v>1088</v>
      </c>
      <c r="K215" s="174"/>
      <c r="L215" s="167" t="s">
        <v>1080</v>
      </c>
      <c r="M215" s="171" t="s">
        <v>915</v>
      </c>
    </row>
    <row r="216" spans="1:13" s="86" customFormat="1" ht="90" customHeight="1">
      <c r="A216" s="53" t="str">
        <f>COUNTIF(E$5:E532,E216)&amp;E216</f>
        <v>1桃園市政府秘書處</v>
      </c>
      <c r="B216" s="165">
        <v>212</v>
      </c>
      <c r="C216" s="166" t="s">
        <v>534</v>
      </c>
      <c r="D216" s="167" t="s">
        <v>74</v>
      </c>
      <c r="E216" s="167" t="s">
        <v>1139</v>
      </c>
      <c r="F216" s="167" t="s">
        <v>535</v>
      </c>
      <c r="G216" s="167" t="s">
        <v>536</v>
      </c>
      <c r="H216" s="167" t="s">
        <v>749</v>
      </c>
      <c r="I216" s="168">
        <v>6000000</v>
      </c>
      <c r="J216" s="178" t="s">
        <v>1089</v>
      </c>
      <c r="K216" s="174"/>
      <c r="L216" s="167" t="s">
        <v>1080</v>
      </c>
      <c r="M216" s="171" t="s">
        <v>915</v>
      </c>
    </row>
    <row r="217" spans="1:13" s="86" customFormat="1" ht="64.5" customHeight="1">
      <c r="A217" s="53" t="str">
        <f>COUNTIF(E$5:E533,E217)&amp;E217</f>
        <v>3桃園市政府警察局</v>
      </c>
      <c r="B217" s="165">
        <v>213</v>
      </c>
      <c r="C217" s="166" t="s">
        <v>600</v>
      </c>
      <c r="D217" s="167" t="s">
        <v>74</v>
      </c>
      <c r="E217" s="167" t="s">
        <v>20</v>
      </c>
      <c r="F217" s="167" t="s">
        <v>601</v>
      </c>
      <c r="G217" s="167" t="s">
        <v>602</v>
      </c>
      <c r="H217" s="167" t="s">
        <v>41</v>
      </c>
      <c r="I217" s="168">
        <v>1100000</v>
      </c>
      <c r="J217" s="179" t="s">
        <v>1088</v>
      </c>
      <c r="K217" s="174"/>
      <c r="L217" s="167" t="s">
        <v>913</v>
      </c>
      <c r="M217" s="171" t="s">
        <v>915</v>
      </c>
    </row>
    <row r="218" spans="1:13" s="86" customFormat="1" ht="64.5" customHeight="1">
      <c r="A218" s="53" t="str">
        <f>COUNTIF(E$5:E534,E218)&amp;E218</f>
        <v>2桃園市政府建築管理處</v>
      </c>
      <c r="B218" s="165">
        <v>214</v>
      </c>
      <c r="C218" s="166" t="s">
        <v>603</v>
      </c>
      <c r="D218" s="167" t="s">
        <v>74</v>
      </c>
      <c r="E218" s="167" t="s">
        <v>30</v>
      </c>
      <c r="F218" s="167" t="s">
        <v>604</v>
      </c>
      <c r="G218" s="167">
        <v>108120222</v>
      </c>
      <c r="H218" s="167" t="s">
        <v>41</v>
      </c>
      <c r="I218" s="168">
        <v>700000</v>
      </c>
      <c r="J218" s="180" t="s">
        <v>1088</v>
      </c>
      <c r="K218" s="174"/>
      <c r="L218" s="167" t="s">
        <v>913</v>
      </c>
      <c r="M218" s="171" t="s">
        <v>915</v>
      </c>
    </row>
    <row r="219" spans="1:13" s="86" customFormat="1" ht="64.5" customHeight="1">
      <c r="A219" s="53" t="str">
        <f>COUNTIF(E$5:E535,E219)&amp;E219</f>
        <v>1桃園市觀音區保生國民小學</v>
      </c>
      <c r="B219" s="165">
        <v>215</v>
      </c>
      <c r="C219" s="166" t="s">
        <v>605</v>
      </c>
      <c r="D219" s="167" t="s">
        <v>74</v>
      </c>
      <c r="E219" s="167" t="s">
        <v>606</v>
      </c>
      <c r="F219" s="167" t="s">
        <v>607</v>
      </c>
      <c r="G219" s="167" t="s">
        <v>608</v>
      </c>
      <c r="H219" s="167" t="s">
        <v>41</v>
      </c>
      <c r="I219" s="168">
        <v>1900000</v>
      </c>
      <c r="J219" s="180" t="s">
        <v>1088</v>
      </c>
      <c r="K219" s="174"/>
      <c r="L219" s="167" t="s">
        <v>913</v>
      </c>
      <c r="M219" s="171" t="s">
        <v>915</v>
      </c>
    </row>
    <row r="220" spans="1:13" s="86" customFormat="1" ht="64.5" customHeight="1">
      <c r="A220" s="53" t="str">
        <f>COUNTIF(E$5:E536,E220)&amp;E220</f>
        <v>2桃園市大溪區僑愛國民小學</v>
      </c>
      <c r="B220" s="165">
        <v>216</v>
      </c>
      <c r="C220" s="166" t="s">
        <v>311</v>
      </c>
      <c r="D220" s="167" t="s">
        <v>74</v>
      </c>
      <c r="E220" s="167" t="s">
        <v>312</v>
      </c>
      <c r="F220" s="167" t="s">
        <v>313</v>
      </c>
      <c r="G220" s="167" t="s">
        <v>964</v>
      </c>
      <c r="H220" s="167" t="s">
        <v>675</v>
      </c>
      <c r="I220" s="168">
        <v>1500000</v>
      </c>
      <c r="J220" s="181" t="s">
        <v>1088</v>
      </c>
      <c r="K220" s="174"/>
      <c r="L220" s="167" t="s">
        <v>1077</v>
      </c>
      <c r="M220" s="171" t="s">
        <v>915</v>
      </c>
    </row>
    <row r="221" spans="1:13" s="86" customFormat="1" ht="64.5" customHeight="1">
      <c r="A221" s="53" t="str">
        <f>COUNTIF(E$5:E537,E221)&amp;E221</f>
        <v>1桃園市平鎮區義興國民小學</v>
      </c>
      <c r="B221" s="165">
        <v>217</v>
      </c>
      <c r="C221" s="166" t="s">
        <v>314</v>
      </c>
      <c r="D221" s="167" t="s">
        <v>74</v>
      </c>
      <c r="E221" s="167" t="s">
        <v>315</v>
      </c>
      <c r="F221" s="167" t="s">
        <v>316</v>
      </c>
      <c r="G221" s="167" t="s">
        <v>965</v>
      </c>
      <c r="H221" s="167" t="s">
        <v>675</v>
      </c>
      <c r="I221" s="168">
        <v>2620000</v>
      </c>
      <c r="J221" s="181" t="s">
        <v>1089</v>
      </c>
      <c r="K221" s="174"/>
      <c r="L221" s="167" t="s">
        <v>1077</v>
      </c>
      <c r="M221" s="171" t="s">
        <v>915</v>
      </c>
    </row>
    <row r="222" spans="1:13" s="86" customFormat="1" ht="64.5" customHeight="1">
      <c r="A222" s="53" t="str">
        <f>COUNTIF(E$5:E538,E222)&amp;E222</f>
        <v>1桃園市楊梅區高榮國民小學</v>
      </c>
      <c r="B222" s="165">
        <v>218</v>
      </c>
      <c r="C222" s="166" t="s">
        <v>317</v>
      </c>
      <c r="D222" s="167" t="s">
        <v>74</v>
      </c>
      <c r="E222" s="167" t="s">
        <v>318</v>
      </c>
      <c r="F222" s="167" t="s">
        <v>319</v>
      </c>
      <c r="G222" s="167" t="s">
        <v>966</v>
      </c>
      <c r="H222" s="167" t="s">
        <v>675</v>
      </c>
      <c r="I222" s="168">
        <v>1460000</v>
      </c>
      <c r="J222" s="182" t="s">
        <v>1090</v>
      </c>
      <c r="K222" s="170" t="s">
        <v>1087</v>
      </c>
      <c r="L222" s="167" t="s">
        <v>1077</v>
      </c>
      <c r="M222" s="171" t="s">
        <v>915</v>
      </c>
    </row>
    <row r="223" spans="1:13" s="86" customFormat="1" ht="64.5" customHeight="1">
      <c r="A223" s="53" t="str">
        <f>COUNTIF(E$5:E539,E223)&amp;E223</f>
        <v>3桃園市政府工務局</v>
      </c>
      <c r="B223" s="165">
        <v>219</v>
      </c>
      <c r="C223" s="166" t="s">
        <v>537</v>
      </c>
      <c r="D223" s="167" t="s">
        <v>82</v>
      </c>
      <c r="E223" s="167" t="s">
        <v>126</v>
      </c>
      <c r="F223" s="167" t="s">
        <v>538</v>
      </c>
      <c r="G223" s="167" t="s">
        <v>539</v>
      </c>
      <c r="H223" s="167" t="s">
        <v>749</v>
      </c>
      <c r="I223" s="168">
        <v>2200000</v>
      </c>
      <c r="J223" s="183" t="s">
        <v>1089</v>
      </c>
      <c r="K223" s="174"/>
      <c r="L223" s="167" t="s">
        <v>1074</v>
      </c>
      <c r="M223" s="171" t="s">
        <v>915</v>
      </c>
    </row>
    <row r="224" spans="1:13" s="86" customFormat="1" ht="64.5" customHeight="1">
      <c r="A224" s="53" t="str">
        <f>COUNTIF(E$5:E540,E224)&amp;E224</f>
        <v>4桃園大眾捷運股份有限公司</v>
      </c>
      <c r="B224" s="165">
        <v>220</v>
      </c>
      <c r="C224" s="166" t="s">
        <v>540</v>
      </c>
      <c r="D224" s="167" t="s">
        <v>74</v>
      </c>
      <c r="E224" s="167" t="s">
        <v>34</v>
      </c>
      <c r="F224" s="167" t="s">
        <v>541</v>
      </c>
      <c r="G224" s="167" t="s">
        <v>542</v>
      </c>
      <c r="H224" s="167" t="s">
        <v>749</v>
      </c>
      <c r="I224" s="168">
        <v>989100</v>
      </c>
      <c r="J224" s="183" t="s">
        <v>1089</v>
      </c>
      <c r="K224" s="174"/>
      <c r="L224" s="167" t="s">
        <v>1074</v>
      </c>
      <c r="M224" s="171" t="s">
        <v>915</v>
      </c>
    </row>
    <row r="225" spans="1:13" s="86" customFormat="1" ht="64.5" customHeight="1">
      <c r="A225" s="53" t="str">
        <f>COUNTIF(E$5:E541,E225)&amp;E225</f>
        <v>2桃園市政府警察局平鎮分局</v>
      </c>
      <c r="B225" s="165">
        <v>221</v>
      </c>
      <c r="C225" s="166" t="s">
        <v>543</v>
      </c>
      <c r="D225" s="167" t="s">
        <v>968</v>
      </c>
      <c r="E225" s="167" t="s">
        <v>100</v>
      </c>
      <c r="F225" s="167" t="s">
        <v>544</v>
      </c>
      <c r="G225" s="167" t="s">
        <v>545</v>
      </c>
      <c r="H225" s="167" t="s">
        <v>749</v>
      </c>
      <c r="I225" s="168">
        <v>1126800</v>
      </c>
      <c r="J225" s="183" t="s">
        <v>1088</v>
      </c>
      <c r="K225" s="174"/>
      <c r="L225" s="167" t="s">
        <v>1074</v>
      </c>
      <c r="M225" s="171" t="s">
        <v>915</v>
      </c>
    </row>
    <row r="226" spans="1:13" s="86" customFormat="1" ht="64.5" customHeight="1">
      <c r="A226" s="53" t="str">
        <f>COUNTIF(E$5:E542,E226)&amp;E226</f>
        <v>5桃園市政府新聞處</v>
      </c>
      <c r="B226" s="165">
        <v>222</v>
      </c>
      <c r="C226" s="166" t="s">
        <v>609</v>
      </c>
      <c r="D226" s="167" t="s">
        <v>74</v>
      </c>
      <c r="E226" s="167" t="s">
        <v>33</v>
      </c>
      <c r="F226" s="167" t="s">
        <v>610</v>
      </c>
      <c r="G226" s="167">
        <v>1080006370</v>
      </c>
      <c r="H226" s="167" t="s">
        <v>41</v>
      </c>
      <c r="I226" s="168">
        <v>858000</v>
      </c>
      <c r="J226" s="184" t="s">
        <v>1088</v>
      </c>
      <c r="K226" s="174"/>
      <c r="L226" s="167" t="s">
        <v>1076</v>
      </c>
      <c r="M226" s="171" t="s">
        <v>915</v>
      </c>
    </row>
    <row r="227" spans="1:13" s="86" customFormat="1" ht="64.5" customHeight="1">
      <c r="A227" s="53" t="str">
        <f>COUNTIF(E$5:E543,E227)&amp;E227</f>
        <v>1桃園市立大園國際高級中等學校</v>
      </c>
      <c r="B227" s="165">
        <v>223</v>
      </c>
      <c r="C227" s="166" t="s">
        <v>611</v>
      </c>
      <c r="D227" s="167" t="s">
        <v>74</v>
      </c>
      <c r="E227" s="167" t="s">
        <v>612</v>
      </c>
      <c r="F227" s="167" t="s">
        <v>613</v>
      </c>
      <c r="G227" s="167" t="s">
        <v>614</v>
      </c>
      <c r="H227" s="167" t="s">
        <v>41</v>
      </c>
      <c r="I227" s="168">
        <v>993850</v>
      </c>
      <c r="J227" s="184" t="s">
        <v>1089</v>
      </c>
      <c r="K227" s="174"/>
      <c r="L227" s="167" t="s">
        <v>1076</v>
      </c>
      <c r="M227" s="171" t="s">
        <v>915</v>
      </c>
    </row>
    <row r="228" spans="1:13" s="86" customFormat="1" ht="64.5" customHeight="1">
      <c r="A228" s="53" t="str">
        <f>COUNTIF(E$5:E544,E228)&amp;E228</f>
        <v>1桃園市桃園區大有國民小學</v>
      </c>
      <c r="B228" s="165">
        <v>224</v>
      </c>
      <c r="C228" s="166" t="s">
        <v>615</v>
      </c>
      <c r="D228" s="167" t="s">
        <v>74</v>
      </c>
      <c r="E228" s="167" t="s">
        <v>616</v>
      </c>
      <c r="F228" s="167" t="s">
        <v>617</v>
      </c>
      <c r="G228" s="167" t="s">
        <v>618</v>
      </c>
      <c r="H228" s="167" t="s">
        <v>41</v>
      </c>
      <c r="I228" s="168">
        <v>900000</v>
      </c>
      <c r="J228" s="184" t="s">
        <v>1090</v>
      </c>
      <c r="K228" s="170" t="s">
        <v>1087</v>
      </c>
      <c r="L228" s="167" t="s">
        <v>1076</v>
      </c>
      <c r="M228" s="171" t="s">
        <v>915</v>
      </c>
    </row>
    <row r="229" spans="1:13" s="86" customFormat="1" ht="64.5" customHeight="1">
      <c r="A229" s="53" t="str">
        <f>COUNTIF(E$5:E545,E229)&amp;E229</f>
        <v>2桃園市桃園區青溪國民小學</v>
      </c>
      <c r="B229" s="165">
        <v>225</v>
      </c>
      <c r="C229" s="166" t="s">
        <v>327</v>
      </c>
      <c r="D229" s="167" t="s">
        <v>74</v>
      </c>
      <c r="E229" s="167" t="s">
        <v>155</v>
      </c>
      <c r="F229" s="167" t="s">
        <v>328</v>
      </c>
      <c r="G229" s="167" t="s">
        <v>329</v>
      </c>
      <c r="H229" s="167" t="s">
        <v>675</v>
      </c>
      <c r="I229" s="168">
        <v>1194120</v>
      </c>
      <c r="J229" s="184" t="s">
        <v>1090</v>
      </c>
      <c r="K229" s="170" t="s">
        <v>1087</v>
      </c>
      <c r="L229" s="167" t="s">
        <v>1075</v>
      </c>
      <c r="M229" s="171" t="s">
        <v>915</v>
      </c>
    </row>
    <row r="230" spans="1:13" s="86" customFormat="1" ht="64.5" customHeight="1">
      <c r="A230" s="53" t="str">
        <f>COUNTIF(E$5:E546,E230)&amp;E230</f>
        <v>3桃園市桃園區桃園國民小學</v>
      </c>
      <c r="B230" s="165">
        <v>226</v>
      </c>
      <c r="C230" s="166" t="s">
        <v>330</v>
      </c>
      <c r="D230" s="167" t="s">
        <v>74</v>
      </c>
      <c r="E230" s="167" t="s">
        <v>331</v>
      </c>
      <c r="F230" s="167" t="s">
        <v>332</v>
      </c>
      <c r="G230" s="167" t="s">
        <v>969</v>
      </c>
      <c r="H230" s="167" t="s">
        <v>675</v>
      </c>
      <c r="I230" s="168">
        <v>6006378</v>
      </c>
      <c r="J230" s="184" t="s">
        <v>1088</v>
      </c>
      <c r="K230" s="174"/>
      <c r="L230" s="167" t="s">
        <v>1075</v>
      </c>
      <c r="M230" s="171" t="s">
        <v>915</v>
      </c>
    </row>
    <row r="231" spans="1:13" s="86" customFormat="1" ht="64.5" customHeight="1">
      <c r="A231" s="53" t="str">
        <f>COUNTIF(E$5:E547,E231)&amp;E231</f>
        <v>2桃園市立武陵高級中等學校</v>
      </c>
      <c r="B231" s="165">
        <v>227</v>
      </c>
      <c r="C231" s="166" t="s">
        <v>333</v>
      </c>
      <c r="D231" s="167" t="s">
        <v>74</v>
      </c>
      <c r="E231" s="167" t="s">
        <v>145</v>
      </c>
      <c r="F231" s="167" t="s">
        <v>334</v>
      </c>
      <c r="G231" s="167" t="s">
        <v>335</v>
      </c>
      <c r="H231" s="167" t="s">
        <v>675</v>
      </c>
      <c r="I231" s="168">
        <v>2184863</v>
      </c>
      <c r="J231" s="184" t="s">
        <v>1088</v>
      </c>
      <c r="K231" s="174"/>
      <c r="L231" s="167" t="s">
        <v>1075</v>
      </c>
      <c r="M231" s="171" t="s">
        <v>915</v>
      </c>
    </row>
    <row r="232" spans="1:13" s="86" customFormat="1" ht="64.5" customHeight="1">
      <c r="A232" s="53" t="str">
        <f>COUNTIF(E$5:E548,E232)&amp;E232</f>
        <v>1桃園市政府就業服務處</v>
      </c>
      <c r="B232" s="165">
        <v>228</v>
      </c>
      <c r="C232" s="166" t="s">
        <v>546</v>
      </c>
      <c r="D232" s="167" t="s">
        <v>74</v>
      </c>
      <c r="E232" s="167" t="s">
        <v>1119</v>
      </c>
      <c r="F232" s="167" t="s">
        <v>547</v>
      </c>
      <c r="G232" s="167" t="s">
        <v>548</v>
      </c>
      <c r="H232" s="167" t="s">
        <v>749</v>
      </c>
      <c r="I232" s="168">
        <v>1687951</v>
      </c>
      <c r="J232" s="178" t="s">
        <v>1089</v>
      </c>
      <c r="K232" s="174"/>
      <c r="L232" s="167" t="s">
        <v>1081</v>
      </c>
      <c r="M232" s="171" t="s">
        <v>915</v>
      </c>
    </row>
    <row r="233" spans="1:13" s="86" customFormat="1" ht="64.5" customHeight="1">
      <c r="A233" s="53" t="str">
        <f>COUNTIF(E$5:E549,E233)&amp;E233</f>
        <v>2桃園市政府勞動檢查處</v>
      </c>
      <c r="B233" s="165">
        <v>229</v>
      </c>
      <c r="C233" s="166" t="s">
        <v>549</v>
      </c>
      <c r="D233" s="167" t="s">
        <v>74</v>
      </c>
      <c r="E233" s="167" t="s">
        <v>1118</v>
      </c>
      <c r="F233" s="167" t="s">
        <v>550</v>
      </c>
      <c r="G233" s="167" t="s">
        <v>551</v>
      </c>
      <c r="H233" s="167" t="s">
        <v>749</v>
      </c>
      <c r="I233" s="168">
        <v>2235794</v>
      </c>
      <c r="J233" s="178" t="s">
        <v>1089</v>
      </c>
      <c r="K233" s="174"/>
      <c r="L233" s="167" t="s">
        <v>1081</v>
      </c>
      <c r="M233" s="171" t="s">
        <v>915</v>
      </c>
    </row>
    <row r="234" spans="1:13" s="86" customFormat="1" ht="64.5" customHeight="1">
      <c r="A234" s="53" t="str">
        <f>COUNTIF(E$5:E550,E234)&amp;E234</f>
        <v>1桃園市桃園區文山國民小學</v>
      </c>
      <c r="B234" s="165">
        <v>230</v>
      </c>
      <c r="C234" s="166" t="s">
        <v>552</v>
      </c>
      <c r="D234" s="167" t="s">
        <v>74</v>
      </c>
      <c r="E234" s="167" t="s">
        <v>152</v>
      </c>
      <c r="F234" s="167" t="s">
        <v>553</v>
      </c>
      <c r="G234" s="167" t="s">
        <v>554</v>
      </c>
      <c r="H234" s="167" t="s">
        <v>749</v>
      </c>
      <c r="I234" s="168">
        <v>326170</v>
      </c>
      <c r="J234" s="184" t="s">
        <v>1088</v>
      </c>
      <c r="K234" s="174"/>
      <c r="L234" s="167" t="s">
        <v>1081</v>
      </c>
      <c r="M234" s="171" t="s">
        <v>915</v>
      </c>
    </row>
    <row r="235" spans="1:13" s="86" customFormat="1" ht="64.5" customHeight="1">
      <c r="A235" s="53" t="str">
        <f>COUNTIF(E$5:E551,E235)&amp;E235</f>
        <v>2桃園市龜山區文欣國民小學</v>
      </c>
      <c r="B235" s="165">
        <v>231</v>
      </c>
      <c r="C235" s="166" t="s">
        <v>619</v>
      </c>
      <c r="D235" s="167" t="s">
        <v>74</v>
      </c>
      <c r="E235" s="167" t="s">
        <v>620</v>
      </c>
      <c r="F235" s="167" t="s">
        <v>621</v>
      </c>
      <c r="G235" s="167" t="s">
        <v>622</v>
      </c>
      <c r="H235" s="167" t="s">
        <v>41</v>
      </c>
      <c r="I235" s="168">
        <v>2500000</v>
      </c>
      <c r="J235" s="178" t="s">
        <v>1089</v>
      </c>
      <c r="K235" s="174"/>
      <c r="L235" s="167" t="s">
        <v>900</v>
      </c>
      <c r="M235" s="171" t="s">
        <v>915</v>
      </c>
    </row>
    <row r="236" spans="1:13" s="86" customFormat="1" ht="64.5" customHeight="1">
      <c r="A236" s="53" t="str">
        <f>COUNTIF(E$5:E552,E236)&amp;E236</f>
        <v>2桃園市政府人事處</v>
      </c>
      <c r="B236" s="165">
        <v>232</v>
      </c>
      <c r="C236" s="166" t="s">
        <v>623</v>
      </c>
      <c r="D236" s="167" t="s">
        <v>74</v>
      </c>
      <c r="E236" s="167" t="s">
        <v>135</v>
      </c>
      <c r="F236" s="167" t="s">
        <v>624</v>
      </c>
      <c r="G236" s="167" t="s">
        <v>625</v>
      </c>
      <c r="H236" s="167" t="s">
        <v>41</v>
      </c>
      <c r="I236" s="168">
        <v>810000</v>
      </c>
      <c r="J236" s="178" t="s">
        <v>1089</v>
      </c>
      <c r="K236" s="174"/>
      <c r="L236" s="167" t="s">
        <v>900</v>
      </c>
      <c r="M236" s="171" t="s">
        <v>915</v>
      </c>
    </row>
    <row r="237" spans="1:13" s="86" customFormat="1" ht="64.5" customHeight="1">
      <c r="A237" s="53" t="str">
        <f>COUNTIF(E$5:E553,E237)&amp;E237</f>
        <v>2桃園市立仁和國民中學</v>
      </c>
      <c r="B237" s="165">
        <v>233</v>
      </c>
      <c r="C237" s="166" t="s">
        <v>626</v>
      </c>
      <c r="D237" s="167" t="s">
        <v>74</v>
      </c>
      <c r="E237" s="167" t="s">
        <v>94</v>
      </c>
      <c r="F237" s="167" t="s">
        <v>627</v>
      </c>
      <c r="G237" s="167" t="s">
        <v>628</v>
      </c>
      <c r="H237" s="167" t="s">
        <v>41</v>
      </c>
      <c r="I237" s="168">
        <v>1250000</v>
      </c>
      <c r="J237" s="178" t="s">
        <v>1089</v>
      </c>
      <c r="K237" s="174"/>
      <c r="L237" s="167" t="s">
        <v>900</v>
      </c>
      <c r="M237" s="171" t="s">
        <v>915</v>
      </c>
    </row>
    <row r="238" spans="1:13" s="86" customFormat="1" ht="64.5" customHeight="1">
      <c r="A238" s="53" t="str">
        <f>COUNTIF(E$5:E554,E238)&amp;E238</f>
        <v>1桃園市新屋區永安國民小學</v>
      </c>
      <c r="B238" s="165">
        <v>234</v>
      </c>
      <c r="C238" s="166" t="s">
        <v>345</v>
      </c>
      <c r="D238" s="167" t="s">
        <v>74</v>
      </c>
      <c r="E238" s="167" t="s">
        <v>346</v>
      </c>
      <c r="F238" s="167" t="s">
        <v>347</v>
      </c>
      <c r="G238" s="167" t="s">
        <v>348</v>
      </c>
      <c r="H238" s="167" t="s">
        <v>675</v>
      </c>
      <c r="I238" s="168">
        <v>1063309</v>
      </c>
      <c r="J238" s="185" t="s">
        <v>1088</v>
      </c>
      <c r="K238" s="174"/>
      <c r="L238" s="167" t="s">
        <v>1082</v>
      </c>
      <c r="M238" s="171" t="s">
        <v>915</v>
      </c>
    </row>
    <row r="239" spans="1:13" s="86" customFormat="1" ht="64.5" customHeight="1">
      <c r="A239" s="53" t="str">
        <f>COUNTIF(E$5:E555,E239)&amp;E239</f>
        <v>1桃園市蘆竹區大華國民小學</v>
      </c>
      <c r="B239" s="165">
        <v>235</v>
      </c>
      <c r="C239" s="166" t="s">
        <v>349</v>
      </c>
      <c r="D239" s="167" t="s">
        <v>74</v>
      </c>
      <c r="E239" s="167" t="s">
        <v>350</v>
      </c>
      <c r="F239" s="167" t="s">
        <v>351</v>
      </c>
      <c r="G239" s="167" t="s">
        <v>352</v>
      </c>
      <c r="H239" s="167" t="s">
        <v>675</v>
      </c>
      <c r="I239" s="168">
        <v>2100000</v>
      </c>
      <c r="J239" s="185" t="s">
        <v>1090</v>
      </c>
      <c r="K239" s="170" t="s">
        <v>1087</v>
      </c>
      <c r="L239" s="167" t="s">
        <v>1082</v>
      </c>
      <c r="M239" s="171" t="s">
        <v>915</v>
      </c>
    </row>
    <row r="240" spans="1:13" s="86" customFormat="1" ht="64.5" customHeight="1">
      <c r="A240" s="53" t="str">
        <f>COUNTIF(E$5:E556,E240)&amp;E240</f>
        <v>1桃園市中壢區中壢國民小學</v>
      </c>
      <c r="B240" s="165">
        <v>236</v>
      </c>
      <c r="C240" s="166" t="s">
        <v>353</v>
      </c>
      <c r="D240" s="167" t="s">
        <v>74</v>
      </c>
      <c r="E240" s="167" t="s">
        <v>354</v>
      </c>
      <c r="F240" s="167" t="s">
        <v>355</v>
      </c>
      <c r="G240" s="167" t="s">
        <v>356</v>
      </c>
      <c r="H240" s="167" t="s">
        <v>675</v>
      </c>
      <c r="I240" s="168">
        <v>1515372</v>
      </c>
      <c r="J240" s="185" t="s">
        <v>1090</v>
      </c>
      <c r="K240" s="170" t="s">
        <v>1087</v>
      </c>
      <c r="L240" s="167" t="s">
        <v>1082</v>
      </c>
      <c r="M240" s="171" t="s">
        <v>915</v>
      </c>
    </row>
    <row r="241" spans="1:13" s="86" customFormat="1" ht="64.5" customHeight="1">
      <c r="A241" s="53" t="str">
        <f>COUNTIF(E$5:E557,E241)&amp;E241</f>
        <v>2桃園市政府殯葬管理所</v>
      </c>
      <c r="B241" s="165">
        <v>237</v>
      </c>
      <c r="C241" s="166" t="s">
        <v>555</v>
      </c>
      <c r="D241" s="167" t="s">
        <v>74</v>
      </c>
      <c r="E241" s="167" t="s">
        <v>11</v>
      </c>
      <c r="F241" s="167" t="s">
        <v>556</v>
      </c>
      <c r="G241" s="167" t="s">
        <v>557</v>
      </c>
      <c r="H241" s="167" t="s">
        <v>749</v>
      </c>
      <c r="I241" s="168">
        <v>6530000</v>
      </c>
      <c r="J241" s="185" t="s">
        <v>1089</v>
      </c>
      <c r="K241" s="174"/>
      <c r="L241" s="167" t="s">
        <v>1078</v>
      </c>
      <c r="M241" s="171" t="s">
        <v>915</v>
      </c>
    </row>
    <row r="242" spans="1:13" s="86" customFormat="1" ht="64.5" customHeight="1">
      <c r="A242" s="53" t="str">
        <f>COUNTIF(E$5:E558,E242)&amp;E242</f>
        <v>2桃園市政府藝文設施管理中心</v>
      </c>
      <c r="B242" s="165">
        <v>238</v>
      </c>
      <c r="C242" s="166" t="s">
        <v>558</v>
      </c>
      <c r="D242" s="167" t="s">
        <v>74</v>
      </c>
      <c r="E242" s="167" t="s">
        <v>116</v>
      </c>
      <c r="F242" s="167" t="s">
        <v>559</v>
      </c>
      <c r="G242" s="167" t="s">
        <v>560</v>
      </c>
      <c r="H242" s="167" t="s">
        <v>749</v>
      </c>
      <c r="I242" s="168">
        <v>2500000</v>
      </c>
      <c r="J242" s="185" t="s">
        <v>1089</v>
      </c>
      <c r="K242" s="174"/>
      <c r="L242" s="167" t="s">
        <v>1078</v>
      </c>
      <c r="M242" s="171" t="s">
        <v>915</v>
      </c>
    </row>
    <row r="243" spans="1:13" s="86" customFormat="1" ht="64.5" customHeight="1">
      <c r="A243" s="53" t="str">
        <f>COUNTIF(E$5:E559,E243)&amp;E243</f>
        <v>4桃園市中壢區公所</v>
      </c>
      <c r="B243" s="165">
        <v>239</v>
      </c>
      <c r="C243" s="166" t="s">
        <v>561</v>
      </c>
      <c r="D243" s="167" t="s">
        <v>74</v>
      </c>
      <c r="E243" s="167" t="s">
        <v>1152</v>
      </c>
      <c r="F243" s="167" t="s">
        <v>562</v>
      </c>
      <c r="G243" s="167" t="s">
        <v>563</v>
      </c>
      <c r="H243" s="167" t="s">
        <v>749</v>
      </c>
      <c r="I243" s="168">
        <v>2300000</v>
      </c>
      <c r="J243" s="185" t="s">
        <v>1089</v>
      </c>
      <c r="K243" s="174"/>
      <c r="L243" s="167" t="s">
        <v>1078</v>
      </c>
      <c r="M243" s="171" t="s">
        <v>915</v>
      </c>
    </row>
    <row r="244" spans="1:13" s="86" customFormat="1" ht="64.5" customHeight="1">
      <c r="A244" s="53" t="str">
        <f>COUNTIF(E$5:E560,E244)&amp;E244</f>
        <v>1桃園縣私立成功高級工商職業學校</v>
      </c>
      <c r="B244" s="165">
        <v>240</v>
      </c>
      <c r="C244" s="166" t="s">
        <v>629</v>
      </c>
      <c r="D244" s="167" t="s">
        <v>74</v>
      </c>
      <c r="E244" s="167" t="s">
        <v>630</v>
      </c>
      <c r="F244" s="167" t="s">
        <v>631</v>
      </c>
      <c r="G244" s="167" t="s">
        <v>632</v>
      </c>
      <c r="H244" s="167" t="s">
        <v>41</v>
      </c>
      <c r="I244" s="168">
        <v>630000</v>
      </c>
      <c r="J244" s="185" t="s">
        <v>1090</v>
      </c>
      <c r="K244" s="170" t="s">
        <v>1087</v>
      </c>
      <c r="L244" s="167" t="s">
        <v>892</v>
      </c>
      <c r="M244" s="171" t="s">
        <v>915</v>
      </c>
    </row>
    <row r="245" spans="1:13" s="86" customFormat="1" ht="64.5" customHeight="1">
      <c r="A245" s="53" t="str">
        <f>COUNTIF(E$5:E561,E245)&amp;E245</f>
        <v>3桃園市立圖書館</v>
      </c>
      <c r="B245" s="165">
        <v>241</v>
      </c>
      <c r="C245" s="166" t="s">
        <v>633</v>
      </c>
      <c r="D245" s="167" t="s">
        <v>74</v>
      </c>
      <c r="E245" s="167" t="s">
        <v>44</v>
      </c>
      <c r="F245" s="167" t="s">
        <v>634</v>
      </c>
      <c r="G245" s="167" t="s">
        <v>970</v>
      </c>
      <c r="H245" s="167" t="s">
        <v>41</v>
      </c>
      <c r="I245" s="168">
        <v>42000000</v>
      </c>
      <c r="J245" s="185" t="s">
        <v>1089</v>
      </c>
      <c r="K245" s="174"/>
      <c r="L245" s="167" t="s">
        <v>892</v>
      </c>
      <c r="M245" s="171" t="s">
        <v>915</v>
      </c>
    </row>
    <row r="246" spans="1:13" s="86" customFormat="1" ht="64.5" customHeight="1">
      <c r="A246" s="53" t="str">
        <f>COUNTIF(E$5:E562,E246)&amp;E246</f>
        <v>1桃園市立桃園國民中學</v>
      </c>
      <c r="B246" s="165">
        <v>242</v>
      </c>
      <c r="C246" s="166" t="s">
        <v>635</v>
      </c>
      <c r="D246" s="167" t="s">
        <v>74</v>
      </c>
      <c r="E246" s="167" t="s">
        <v>91</v>
      </c>
      <c r="F246" s="167" t="s">
        <v>636</v>
      </c>
      <c r="G246" s="167" t="s">
        <v>637</v>
      </c>
      <c r="H246" s="167" t="s">
        <v>41</v>
      </c>
      <c r="I246" s="168">
        <v>1500000</v>
      </c>
      <c r="J246" s="185" t="s">
        <v>1089</v>
      </c>
      <c r="K246" s="174"/>
      <c r="L246" s="167" t="s">
        <v>892</v>
      </c>
      <c r="M246" s="171" t="s">
        <v>915</v>
      </c>
    </row>
    <row r="247" spans="1:13" s="86" customFormat="1" ht="64.5" customHeight="1">
      <c r="A247" s="53" t="str">
        <f>COUNTIF(E$5:E563,E247)&amp;E247</f>
        <v>1桃園市政府文化局</v>
      </c>
      <c r="B247" s="165">
        <v>243</v>
      </c>
      <c r="C247" s="166" t="s">
        <v>368</v>
      </c>
      <c r="D247" s="167" t="s">
        <v>74</v>
      </c>
      <c r="E247" s="167" t="s">
        <v>32</v>
      </c>
      <c r="F247" s="167" t="s">
        <v>369</v>
      </c>
      <c r="G247" s="167" t="s">
        <v>370</v>
      </c>
      <c r="H247" s="167" t="s">
        <v>675</v>
      </c>
      <c r="I247" s="168">
        <v>2050000</v>
      </c>
      <c r="J247" s="186" t="s">
        <v>1088</v>
      </c>
      <c r="K247" s="174"/>
      <c r="L247" s="167" t="s">
        <v>1077</v>
      </c>
      <c r="M247" s="171" t="s">
        <v>915</v>
      </c>
    </row>
    <row r="248" spans="1:13" s="86" customFormat="1" ht="64.5" customHeight="1">
      <c r="A248" s="53" t="str">
        <f>COUNTIF(E$5:E564,E248)&amp;E248</f>
        <v>2桃園市中壢區大崙國民小學</v>
      </c>
      <c r="B248" s="165">
        <v>244</v>
      </c>
      <c r="C248" s="166" t="s">
        <v>371</v>
      </c>
      <c r="D248" s="167" t="s">
        <v>74</v>
      </c>
      <c r="E248" s="167" t="s">
        <v>372</v>
      </c>
      <c r="F248" s="167" t="s">
        <v>373</v>
      </c>
      <c r="G248" s="167" t="s">
        <v>374</v>
      </c>
      <c r="H248" s="167" t="s">
        <v>675</v>
      </c>
      <c r="I248" s="168">
        <v>2765214</v>
      </c>
      <c r="J248" s="186" t="s">
        <v>1088</v>
      </c>
      <c r="K248" s="174"/>
      <c r="L248" s="167" t="s">
        <v>1077</v>
      </c>
      <c r="M248" s="171" t="s">
        <v>915</v>
      </c>
    </row>
    <row r="249" spans="1:13" s="86" customFormat="1" ht="64.5" customHeight="1">
      <c r="A249" s="53" t="str">
        <f>COUNTIF(E$5:E565,E249)&amp;E249</f>
        <v>1桃園市八德區霄裡國民小學</v>
      </c>
      <c r="B249" s="165">
        <v>245</v>
      </c>
      <c r="C249" s="166" t="s">
        <v>375</v>
      </c>
      <c r="D249" s="167" t="s">
        <v>74</v>
      </c>
      <c r="E249" s="167" t="s">
        <v>376</v>
      </c>
      <c r="F249" s="167" t="s">
        <v>377</v>
      </c>
      <c r="G249" s="167" t="s">
        <v>378</v>
      </c>
      <c r="H249" s="167" t="s">
        <v>675</v>
      </c>
      <c r="I249" s="168">
        <v>1280604</v>
      </c>
      <c r="J249" s="186" t="s">
        <v>1088</v>
      </c>
      <c r="K249" s="174"/>
      <c r="L249" s="167" t="s">
        <v>1077</v>
      </c>
      <c r="M249" s="171" t="s">
        <v>915</v>
      </c>
    </row>
    <row r="250" spans="1:13" s="86" customFormat="1" ht="64.5" customHeight="1">
      <c r="A250" s="53" t="str">
        <f>COUNTIF(E$5:E566,E250)&amp;E250</f>
        <v>1桃園市平鎮區新榮國民小學</v>
      </c>
      <c r="B250" s="165">
        <v>246</v>
      </c>
      <c r="C250" s="166" t="s">
        <v>564</v>
      </c>
      <c r="D250" s="167" t="s">
        <v>74</v>
      </c>
      <c r="E250" s="167" t="s">
        <v>144</v>
      </c>
      <c r="F250" s="167" t="s">
        <v>565</v>
      </c>
      <c r="G250" s="167" t="s">
        <v>566</v>
      </c>
      <c r="H250" s="167" t="s">
        <v>749</v>
      </c>
      <c r="I250" s="168">
        <v>240000</v>
      </c>
      <c r="J250" s="186" t="s">
        <v>1088</v>
      </c>
      <c r="K250" s="174"/>
      <c r="L250" s="167" t="s">
        <v>1081</v>
      </c>
      <c r="M250" s="171" t="s">
        <v>915</v>
      </c>
    </row>
    <row r="251" spans="1:13" s="86" customFormat="1" ht="64.5" customHeight="1">
      <c r="A251" s="53" t="str">
        <f>COUNTIF(E$5:E567,E251)&amp;E251</f>
        <v>1桃園市龜山區樂善國民小學</v>
      </c>
      <c r="B251" s="165">
        <v>247</v>
      </c>
      <c r="C251" s="166" t="s">
        <v>567</v>
      </c>
      <c r="D251" s="167" t="s">
        <v>74</v>
      </c>
      <c r="E251" s="167" t="s">
        <v>568</v>
      </c>
      <c r="F251" s="167" t="s">
        <v>569</v>
      </c>
      <c r="G251" s="167" t="s">
        <v>570</v>
      </c>
      <c r="H251" s="167" t="s">
        <v>749</v>
      </c>
      <c r="I251" s="168">
        <v>976470</v>
      </c>
      <c r="J251" s="186" t="s">
        <v>1088</v>
      </c>
      <c r="K251" s="174"/>
      <c r="L251" s="167" t="s">
        <v>1081</v>
      </c>
      <c r="M251" s="171" t="s">
        <v>915</v>
      </c>
    </row>
    <row r="252" spans="1:13" s="86" customFormat="1" ht="64.5" customHeight="1">
      <c r="A252" s="53" t="str">
        <f>COUNTIF(E$5:E568,E252)&amp;E252</f>
        <v>1桃園市蘆竹區龍安國民小學</v>
      </c>
      <c r="B252" s="165">
        <v>248</v>
      </c>
      <c r="C252" s="166" t="s">
        <v>571</v>
      </c>
      <c r="D252" s="167" t="s">
        <v>74</v>
      </c>
      <c r="E252" s="167" t="s">
        <v>572</v>
      </c>
      <c r="F252" s="167" t="s">
        <v>573</v>
      </c>
      <c r="G252" s="167" t="s">
        <v>574</v>
      </c>
      <c r="H252" s="167" t="s">
        <v>749</v>
      </c>
      <c r="I252" s="168">
        <v>990000</v>
      </c>
      <c r="J252" s="186" t="s">
        <v>1090</v>
      </c>
      <c r="K252" s="170" t="s">
        <v>1087</v>
      </c>
      <c r="L252" s="167" t="s">
        <v>1081</v>
      </c>
      <c r="M252" s="171" t="s">
        <v>915</v>
      </c>
    </row>
    <row r="253" spans="1:13" s="86" customFormat="1" ht="64.5" customHeight="1">
      <c r="A253" s="53" t="str">
        <f>COUNTIF(E$5:E569,E253)&amp;E253</f>
        <v>1桃園市政府動物保護處</v>
      </c>
      <c r="B253" s="165">
        <v>249</v>
      </c>
      <c r="C253" s="166" t="s">
        <v>638</v>
      </c>
      <c r="D253" s="167" t="s">
        <v>74</v>
      </c>
      <c r="E253" s="167" t="s">
        <v>80</v>
      </c>
      <c r="F253" s="167" t="s">
        <v>639</v>
      </c>
      <c r="G253" s="167" t="s">
        <v>640</v>
      </c>
      <c r="H253" s="167" t="s">
        <v>41</v>
      </c>
      <c r="I253" s="168">
        <v>400000</v>
      </c>
      <c r="J253" s="186" t="s">
        <v>1089</v>
      </c>
      <c r="K253" s="174"/>
      <c r="L253" s="167" t="s">
        <v>914</v>
      </c>
      <c r="M253" s="171" t="s">
        <v>915</v>
      </c>
    </row>
    <row r="254" spans="1:13" s="86" customFormat="1" ht="64.5" customHeight="1">
      <c r="A254" s="53" t="str">
        <f>COUNTIF(E$5:E570,E254)&amp;E254</f>
        <v>1桃園市政府警察局大溪分局</v>
      </c>
      <c r="B254" s="165">
        <v>250</v>
      </c>
      <c r="C254" s="166" t="s">
        <v>641</v>
      </c>
      <c r="D254" s="167" t="s">
        <v>74</v>
      </c>
      <c r="E254" s="167" t="s">
        <v>106</v>
      </c>
      <c r="F254" s="167" t="s">
        <v>642</v>
      </c>
      <c r="G254" s="167" t="s">
        <v>643</v>
      </c>
      <c r="H254" s="167" t="s">
        <v>41</v>
      </c>
      <c r="I254" s="168">
        <v>700000</v>
      </c>
      <c r="J254" s="186" t="s">
        <v>1088</v>
      </c>
      <c r="K254" s="174"/>
      <c r="L254" s="167" t="s">
        <v>914</v>
      </c>
      <c r="M254" s="171" t="s">
        <v>915</v>
      </c>
    </row>
    <row r="255" spans="1:13" s="86" customFormat="1" ht="64.5" customHeight="1">
      <c r="A255" s="53" t="str">
        <f>COUNTIF(E$5:E571,E255)&amp;E255</f>
        <v>1桃園市政府警察局龜山分局</v>
      </c>
      <c r="B255" s="165">
        <v>251</v>
      </c>
      <c r="C255" s="166" t="s">
        <v>644</v>
      </c>
      <c r="D255" s="167" t="s">
        <v>74</v>
      </c>
      <c r="E255" s="167" t="s">
        <v>645</v>
      </c>
      <c r="F255" s="167" t="s">
        <v>646</v>
      </c>
      <c r="G255" s="167" t="s">
        <v>647</v>
      </c>
      <c r="H255" s="167" t="s">
        <v>41</v>
      </c>
      <c r="I255" s="168" t="s">
        <v>1073</v>
      </c>
      <c r="J255" s="186" t="s">
        <v>1088</v>
      </c>
      <c r="K255" s="174"/>
      <c r="L255" s="167" t="s">
        <v>914</v>
      </c>
      <c r="M255" s="171" t="s">
        <v>915</v>
      </c>
    </row>
    <row r="256" spans="1:13" s="86" customFormat="1" ht="64.5" customHeight="1">
      <c r="A256" s="53" t="str">
        <f>COUNTIF(E$5:E572,E256)&amp;E256</f>
        <v>1桃園市龍潭區武漢國民小學</v>
      </c>
      <c r="B256" s="165">
        <v>252</v>
      </c>
      <c r="C256" s="166" t="s">
        <v>390</v>
      </c>
      <c r="D256" s="167" t="s">
        <v>74</v>
      </c>
      <c r="E256" s="167" t="s">
        <v>391</v>
      </c>
      <c r="F256" s="167" t="s">
        <v>392</v>
      </c>
      <c r="G256" s="167" t="s">
        <v>393</v>
      </c>
      <c r="H256" s="167" t="s">
        <v>675</v>
      </c>
      <c r="I256" s="168">
        <v>1625304</v>
      </c>
      <c r="J256" s="187" t="s">
        <v>1090</v>
      </c>
      <c r="K256" s="170" t="s">
        <v>1087</v>
      </c>
      <c r="L256" s="167" t="s">
        <v>1075</v>
      </c>
      <c r="M256" s="171" t="s">
        <v>915</v>
      </c>
    </row>
    <row r="257" spans="1:13" s="86" customFormat="1" ht="64.5" customHeight="1">
      <c r="A257" s="53" t="str">
        <f>COUNTIF(E$5:E573,E257)&amp;E257</f>
        <v>2桃園市立大成國民中學</v>
      </c>
      <c r="B257" s="165">
        <v>253</v>
      </c>
      <c r="C257" s="166" t="s">
        <v>394</v>
      </c>
      <c r="D257" s="167" t="s">
        <v>971</v>
      </c>
      <c r="E257" s="167" t="s">
        <v>97</v>
      </c>
      <c r="F257" s="167" t="s">
        <v>395</v>
      </c>
      <c r="G257" s="167" t="s">
        <v>972</v>
      </c>
      <c r="H257" s="167" t="s">
        <v>675</v>
      </c>
      <c r="I257" s="168">
        <v>2591977</v>
      </c>
      <c r="J257" s="187" t="s">
        <v>1088</v>
      </c>
      <c r="K257" s="174"/>
      <c r="L257" s="167" t="s">
        <v>1075</v>
      </c>
      <c r="M257" s="171" t="s">
        <v>915</v>
      </c>
    </row>
    <row r="258" spans="1:13" s="86" customFormat="1" ht="64.5" customHeight="1">
      <c r="A258" s="53" t="str">
        <f>COUNTIF(E$5:E574,E258)&amp;E258</f>
        <v>2桃園市立迴龍國民中小學</v>
      </c>
      <c r="B258" s="165">
        <v>254</v>
      </c>
      <c r="C258" s="166" t="s">
        <v>396</v>
      </c>
      <c r="D258" s="167" t="s">
        <v>74</v>
      </c>
      <c r="E258" s="167" t="s">
        <v>45</v>
      </c>
      <c r="F258" s="167" t="s">
        <v>397</v>
      </c>
      <c r="G258" s="167" t="s">
        <v>398</v>
      </c>
      <c r="H258" s="167" t="s">
        <v>675</v>
      </c>
      <c r="I258" s="168">
        <v>3258299</v>
      </c>
      <c r="J258" s="187" t="s">
        <v>1088</v>
      </c>
      <c r="K258" s="174"/>
      <c r="L258" s="167" t="s">
        <v>1075</v>
      </c>
      <c r="M258" s="171" t="s">
        <v>915</v>
      </c>
    </row>
    <row r="259" spans="1:13" s="86" customFormat="1" ht="64.5" customHeight="1">
      <c r="A259" s="53" t="str">
        <f>COUNTIF(E$5:E575,E259)&amp;E259</f>
        <v>3桃園市政府體育局</v>
      </c>
      <c r="B259" s="165">
        <v>255</v>
      </c>
      <c r="C259" s="166" t="s">
        <v>575</v>
      </c>
      <c r="D259" s="167" t="s">
        <v>74</v>
      </c>
      <c r="E259" s="167" t="s">
        <v>22</v>
      </c>
      <c r="F259" s="167" t="s">
        <v>576</v>
      </c>
      <c r="G259" s="167" t="s">
        <v>577</v>
      </c>
      <c r="H259" s="167" t="s">
        <v>749</v>
      </c>
      <c r="I259" s="168">
        <v>4000000</v>
      </c>
      <c r="J259" s="187" t="s">
        <v>1089</v>
      </c>
      <c r="K259" s="174"/>
      <c r="L259" s="167" t="s">
        <v>1074</v>
      </c>
      <c r="M259" s="171" t="s">
        <v>915</v>
      </c>
    </row>
    <row r="260" spans="1:13" s="86" customFormat="1" ht="64.5" customHeight="1">
      <c r="A260" s="53" t="str">
        <f>COUNTIF(E$5:E576,E260)&amp;E260</f>
        <v>2桃園市政府觀光旅遊局</v>
      </c>
      <c r="B260" s="165">
        <v>256</v>
      </c>
      <c r="C260" s="166" t="s">
        <v>578</v>
      </c>
      <c r="D260" s="167" t="s">
        <v>74</v>
      </c>
      <c r="E260" s="167" t="s">
        <v>1131</v>
      </c>
      <c r="F260" s="167" t="s">
        <v>579</v>
      </c>
      <c r="G260" s="167" t="s">
        <v>580</v>
      </c>
      <c r="H260" s="167" t="s">
        <v>749</v>
      </c>
      <c r="I260" s="168">
        <v>2600000</v>
      </c>
      <c r="J260" s="187" t="s">
        <v>1089</v>
      </c>
      <c r="K260" s="174"/>
      <c r="L260" s="167" t="s">
        <v>1074</v>
      </c>
      <c r="M260" s="171" t="s">
        <v>915</v>
      </c>
    </row>
    <row r="261" spans="1:13" s="86" customFormat="1" ht="64.5" customHeight="1">
      <c r="A261" s="53" t="str">
        <f>COUNTIF(E$5:E577,E261)&amp;E261</f>
        <v>4桃園大眾捷運股份有限公司</v>
      </c>
      <c r="B261" s="165">
        <v>257</v>
      </c>
      <c r="C261" s="166" t="s">
        <v>581</v>
      </c>
      <c r="D261" s="167" t="s">
        <v>74</v>
      </c>
      <c r="E261" s="167" t="s">
        <v>34</v>
      </c>
      <c r="F261" s="167" t="s">
        <v>582</v>
      </c>
      <c r="G261" s="167" t="s">
        <v>583</v>
      </c>
      <c r="H261" s="167" t="s">
        <v>749</v>
      </c>
      <c r="I261" s="168">
        <v>2608725</v>
      </c>
      <c r="J261" s="187" t="s">
        <v>1089</v>
      </c>
      <c r="K261" s="174"/>
      <c r="L261" s="167" t="s">
        <v>1074</v>
      </c>
      <c r="M261" s="171" t="s">
        <v>915</v>
      </c>
    </row>
    <row r="262" spans="1:13" s="86" customFormat="1" ht="64.5" customHeight="1">
      <c r="A262" s="53" t="str">
        <f>COUNTIF(E$5:E578,E262)&amp;E262</f>
        <v>1桃園市八德區大安國民小學</v>
      </c>
      <c r="B262" s="165">
        <v>258</v>
      </c>
      <c r="C262" s="166" t="s">
        <v>648</v>
      </c>
      <c r="D262" s="167" t="s">
        <v>74</v>
      </c>
      <c r="E262" s="167" t="s">
        <v>147</v>
      </c>
      <c r="F262" s="167" t="s">
        <v>649</v>
      </c>
      <c r="G262" s="167" t="s">
        <v>650</v>
      </c>
      <c r="H262" s="167" t="s">
        <v>41</v>
      </c>
      <c r="I262" s="168">
        <v>150000</v>
      </c>
      <c r="J262" s="187" t="s">
        <v>1088</v>
      </c>
      <c r="K262" s="174"/>
      <c r="L262" s="167" t="s">
        <v>1076</v>
      </c>
      <c r="M262" s="171" t="s">
        <v>915</v>
      </c>
    </row>
    <row r="263" spans="1:13" s="86" customFormat="1" ht="64.5" customHeight="1">
      <c r="A263" s="53" t="str">
        <f>COUNTIF(E$5:E579,E263)&amp;E263</f>
        <v>1桃園市蘆竹區光明國民小學</v>
      </c>
      <c r="B263" s="165">
        <v>259</v>
      </c>
      <c r="C263" s="166" t="s">
        <v>651</v>
      </c>
      <c r="D263" s="167" t="s">
        <v>74</v>
      </c>
      <c r="E263" s="167" t="s">
        <v>154</v>
      </c>
      <c r="F263" s="167" t="s">
        <v>585</v>
      </c>
      <c r="G263" s="167" t="s">
        <v>652</v>
      </c>
      <c r="H263" s="167" t="s">
        <v>41</v>
      </c>
      <c r="I263" s="168">
        <v>172800</v>
      </c>
      <c r="J263" s="187" t="s">
        <v>1089</v>
      </c>
      <c r="K263" s="174"/>
      <c r="L263" s="167" t="s">
        <v>1076</v>
      </c>
      <c r="M263" s="171" t="s">
        <v>915</v>
      </c>
    </row>
    <row r="264" spans="1:13" s="86" customFormat="1" ht="64.5" customHeight="1">
      <c r="A264" s="53" t="str">
        <f>COUNTIF(E$5:E580,E264)&amp;E264</f>
        <v>2桃園市立桃園高級中等學校</v>
      </c>
      <c r="B264" s="165">
        <v>260</v>
      </c>
      <c r="C264" s="166" t="s">
        <v>653</v>
      </c>
      <c r="D264" s="167" t="s">
        <v>74</v>
      </c>
      <c r="E264" s="167" t="s">
        <v>183</v>
      </c>
      <c r="F264" s="167" t="s">
        <v>654</v>
      </c>
      <c r="G264" s="167" t="s">
        <v>655</v>
      </c>
      <c r="H264" s="167" t="s">
        <v>41</v>
      </c>
      <c r="I264" s="168">
        <v>1260000</v>
      </c>
      <c r="J264" s="187" t="s">
        <v>1089</v>
      </c>
      <c r="K264" s="174"/>
      <c r="L264" s="167" t="s">
        <v>1076</v>
      </c>
      <c r="M264" s="171" t="s">
        <v>915</v>
      </c>
    </row>
    <row r="265" spans="1:13" s="86" customFormat="1" ht="64.5" customHeight="1">
      <c r="A265" s="53" t="str">
        <f>COUNTIF(E$5:E581,E265)&amp;E265</f>
        <v>1桃園市大園區溪海國民小學</v>
      </c>
      <c r="B265" s="165">
        <v>261</v>
      </c>
      <c r="C265" s="166" t="s">
        <v>656</v>
      </c>
      <c r="D265" s="167" t="s">
        <v>74</v>
      </c>
      <c r="E265" s="167" t="s">
        <v>122</v>
      </c>
      <c r="F265" s="167" t="s">
        <v>657</v>
      </c>
      <c r="G265" s="167" t="s">
        <v>658</v>
      </c>
      <c r="H265" s="167" t="s">
        <v>41</v>
      </c>
      <c r="I265" s="168">
        <v>3060000</v>
      </c>
      <c r="J265" s="187" t="s">
        <v>1090</v>
      </c>
      <c r="K265" s="170" t="s">
        <v>1087</v>
      </c>
      <c r="L265" s="167" t="s">
        <v>911</v>
      </c>
      <c r="M265" s="171" t="s">
        <v>915</v>
      </c>
    </row>
    <row r="266" spans="1:13" s="86" customFormat="1" ht="64.5" customHeight="1">
      <c r="A266" s="53" t="str">
        <f>COUNTIF(E$5:E582,E266)&amp;E266</f>
        <v>1桃園市大溪區仁和國民小學</v>
      </c>
      <c r="B266" s="165">
        <v>262</v>
      </c>
      <c r="C266" s="166" t="s">
        <v>659</v>
      </c>
      <c r="D266" s="167" t="s">
        <v>74</v>
      </c>
      <c r="E266" s="167" t="s">
        <v>27</v>
      </c>
      <c r="F266" s="167" t="s">
        <v>660</v>
      </c>
      <c r="G266" s="167" t="s">
        <v>661</v>
      </c>
      <c r="H266" s="167" t="s">
        <v>41</v>
      </c>
      <c r="I266" s="168">
        <v>990000</v>
      </c>
      <c r="J266" s="187" t="s">
        <v>1089</v>
      </c>
      <c r="K266" s="174"/>
      <c r="L266" s="167" t="s">
        <v>911</v>
      </c>
      <c r="M266" s="171" t="s">
        <v>915</v>
      </c>
    </row>
    <row r="267" spans="1:13" s="86" customFormat="1" ht="64.5" customHeight="1">
      <c r="A267" s="53" t="str">
        <f>COUNTIF(E$5:E583,E267)&amp;E267</f>
        <v>2桃園市觀音區草漯國民小學</v>
      </c>
      <c r="B267" s="165">
        <v>263</v>
      </c>
      <c r="C267" s="166" t="s">
        <v>662</v>
      </c>
      <c r="D267" s="167" t="s">
        <v>74</v>
      </c>
      <c r="E267" s="167" t="s">
        <v>438</v>
      </c>
      <c r="F267" s="167" t="s">
        <v>663</v>
      </c>
      <c r="G267" s="167" t="s">
        <v>664</v>
      </c>
      <c r="H267" s="167" t="s">
        <v>41</v>
      </c>
      <c r="I267" s="168">
        <v>2917300</v>
      </c>
      <c r="J267" s="187" t="s">
        <v>1088</v>
      </c>
      <c r="K267" s="174"/>
      <c r="L267" s="167" t="s">
        <v>911</v>
      </c>
      <c r="M267" s="171" t="s">
        <v>915</v>
      </c>
    </row>
    <row r="268" spans="1:13" s="86" customFormat="1" ht="64.5" customHeight="1">
      <c r="A268" s="53" t="str">
        <f>COUNTIF(E$5:E584,E268)&amp;E268</f>
        <v>2桃園市立青溪國民中學</v>
      </c>
      <c r="B268" s="165">
        <v>264</v>
      </c>
      <c r="C268" s="166" t="s">
        <v>916</v>
      </c>
      <c r="D268" s="167" t="s">
        <v>973</v>
      </c>
      <c r="E268" s="167" t="s">
        <v>128</v>
      </c>
      <c r="F268" s="167" t="s">
        <v>412</v>
      </c>
      <c r="G268" s="167">
        <v>10827</v>
      </c>
      <c r="H268" s="167" t="s">
        <v>675</v>
      </c>
      <c r="I268" s="168">
        <v>2816349</v>
      </c>
      <c r="J268" s="188" t="s">
        <v>1088</v>
      </c>
      <c r="K268" s="174"/>
      <c r="L268" s="167" t="s">
        <v>1077</v>
      </c>
      <c r="M268" s="171" t="s">
        <v>915</v>
      </c>
    </row>
    <row r="269" spans="1:13" s="86" customFormat="1" ht="64.5" customHeight="1">
      <c r="A269" s="53" t="str">
        <f>COUNTIF(E$5:E585,E269)&amp;E269</f>
        <v>2桃園市立青溪國民中學</v>
      </c>
      <c r="B269" s="165">
        <v>265</v>
      </c>
      <c r="C269" s="166" t="s">
        <v>917</v>
      </c>
      <c r="D269" s="167" t="s">
        <v>973</v>
      </c>
      <c r="E269" s="167" t="s">
        <v>128</v>
      </c>
      <c r="F269" s="167" t="s">
        <v>413</v>
      </c>
      <c r="G269" s="167">
        <v>10828</v>
      </c>
      <c r="H269" s="167" t="s">
        <v>675</v>
      </c>
      <c r="I269" s="168">
        <v>767181</v>
      </c>
      <c r="J269" s="188" t="s">
        <v>1088</v>
      </c>
      <c r="K269" s="174"/>
      <c r="L269" s="167" t="s">
        <v>1077</v>
      </c>
      <c r="M269" s="171" t="s">
        <v>915</v>
      </c>
    </row>
    <row r="270" spans="1:13" s="86" customFormat="1" ht="64.5" customHeight="1">
      <c r="A270" s="53" t="str">
        <f>COUNTIF(E$5:E586,E270)&amp;E270</f>
        <v>4桃園市蘆竹區公所</v>
      </c>
      <c r="B270" s="165">
        <v>266</v>
      </c>
      <c r="C270" s="166" t="s">
        <v>918</v>
      </c>
      <c r="D270" s="167" t="s">
        <v>74</v>
      </c>
      <c r="E270" s="167" t="s">
        <v>19</v>
      </c>
      <c r="F270" s="167" t="s">
        <v>414</v>
      </c>
      <c r="G270" s="167" t="s">
        <v>415</v>
      </c>
      <c r="H270" s="167" t="s">
        <v>675</v>
      </c>
      <c r="I270" s="168">
        <v>3618026</v>
      </c>
      <c r="J270" s="188" t="s">
        <v>1089</v>
      </c>
      <c r="K270" s="174"/>
      <c r="L270" s="167" t="s">
        <v>1077</v>
      </c>
      <c r="M270" s="171" t="s">
        <v>915</v>
      </c>
    </row>
    <row r="271" spans="1:13" s="86" customFormat="1" ht="64.5" customHeight="1">
      <c r="A271" s="53" t="str">
        <f>COUNTIF(E$5:E587,E271)&amp;E271</f>
        <v>1桃園市中壢區普仁國民小學</v>
      </c>
      <c r="B271" s="165">
        <v>267</v>
      </c>
      <c r="C271" s="166" t="s">
        <v>584</v>
      </c>
      <c r="D271" s="167" t="s">
        <v>74</v>
      </c>
      <c r="E271" s="167" t="s">
        <v>138</v>
      </c>
      <c r="F271" s="167" t="s">
        <v>585</v>
      </c>
      <c r="G271" s="167" t="s">
        <v>586</v>
      </c>
      <c r="H271" s="167" t="s">
        <v>749</v>
      </c>
      <c r="I271" s="168">
        <v>132000</v>
      </c>
      <c r="J271" s="188" t="s">
        <v>1088</v>
      </c>
      <c r="K271" s="174"/>
      <c r="L271" s="167" t="s">
        <v>1078</v>
      </c>
      <c r="M271" s="171" t="s">
        <v>915</v>
      </c>
    </row>
    <row r="272" spans="1:13" s="86" customFormat="1" ht="64.5" customHeight="1">
      <c r="A272" s="53" t="str">
        <f>COUNTIF(E$5:E588,E272)&amp;E272</f>
        <v>2桃園市桃園區中山國民小學</v>
      </c>
      <c r="B272" s="165">
        <v>268</v>
      </c>
      <c r="C272" s="166" t="s">
        <v>587</v>
      </c>
      <c r="D272" s="167" t="s">
        <v>74</v>
      </c>
      <c r="E272" s="167" t="s">
        <v>40</v>
      </c>
      <c r="F272" s="167" t="s">
        <v>588</v>
      </c>
      <c r="G272" s="167" t="s">
        <v>589</v>
      </c>
      <c r="H272" s="167" t="s">
        <v>749</v>
      </c>
      <c r="I272" s="168">
        <v>352000</v>
      </c>
      <c r="J272" s="188" t="s">
        <v>1090</v>
      </c>
      <c r="K272" s="170" t="s">
        <v>1087</v>
      </c>
      <c r="L272" s="167" t="s">
        <v>1078</v>
      </c>
      <c r="M272" s="171" t="s">
        <v>915</v>
      </c>
    </row>
    <row r="273" spans="1:13" s="86" customFormat="1" ht="64.5" customHeight="1">
      <c r="A273" s="53" t="str">
        <f>COUNTIF(E$5:E589,E273)&amp;E273</f>
        <v>1桃園市立楊光國民中小學</v>
      </c>
      <c r="B273" s="165">
        <v>269</v>
      </c>
      <c r="C273" s="166" t="s">
        <v>590</v>
      </c>
      <c r="D273" s="167" t="s">
        <v>74</v>
      </c>
      <c r="E273" s="167" t="s">
        <v>104</v>
      </c>
      <c r="F273" s="167" t="s">
        <v>591</v>
      </c>
      <c r="G273" s="167">
        <v>109006</v>
      </c>
      <c r="H273" s="167" t="s">
        <v>749</v>
      </c>
      <c r="I273" s="168">
        <v>1840000</v>
      </c>
      <c r="J273" s="188" t="s">
        <v>1088</v>
      </c>
      <c r="K273" s="174"/>
      <c r="L273" s="167" t="s">
        <v>1078</v>
      </c>
      <c r="M273" s="171" t="s">
        <v>915</v>
      </c>
    </row>
    <row r="274" spans="1:13" s="86" customFormat="1" ht="64.5" customHeight="1">
      <c r="A274" s="53" t="str">
        <f>COUNTIF(E$5:E590,E274)&amp;E274</f>
        <v>2桃園市龍潭區公所</v>
      </c>
      <c r="B274" s="165">
        <v>270</v>
      </c>
      <c r="C274" s="166" t="s">
        <v>665</v>
      </c>
      <c r="D274" s="167" t="s">
        <v>967</v>
      </c>
      <c r="E274" s="167" t="s">
        <v>21</v>
      </c>
      <c r="F274" s="167" t="s">
        <v>666</v>
      </c>
      <c r="G274" s="167" t="s">
        <v>667</v>
      </c>
      <c r="H274" s="167" t="s">
        <v>41</v>
      </c>
      <c r="I274" s="168">
        <v>1200000</v>
      </c>
      <c r="J274" s="188" t="s">
        <v>1089</v>
      </c>
      <c r="K274" s="174"/>
      <c r="L274" s="167" t="s">
        <v>902</v>
      </c>
      <c r="M274" s="171" t="s">
        <v>915</v>
      </c>
    </row>
    <row r="275" spans="1:13" s="86" customFormat="1" ht="64.5" customHeight="1">
      <c r="A275" s="53" t="str">
        <f>COUNTIF(E$5:E591,E275)&amp;E275</f>
        <v>3桃園市政府社會局</v>
      </c>
      <c r="B275" s="165">
        <v>271</v>
      </c>
      <c r="C275" s="166" t="s">
        <v>668</v>
      </c>
      <c r="D275" s="167" t="s">
        <v>74</v>
      </c>
      <c r="E275" s="167" t="s">
        <v>1140</v>
      </c>
      <c r="F275" s="167" t="s">
        <v>669</v>
      </c>
      <c r="G275" s="167" t="s">
        <v>670</v>
      </c>
      <c r="H275" s="167" t="s">
        <v>41</v>
      </c>
      <c r="I275" s="168">
        <v>5822800</v>
      </c>
      <c r="J275" s="188" t="s">
        <v>1089</v>
      </c>
      <c r="K275" s="174"/>
      <c r="L275" s="167" t="s">
        <v>902</v>
      </c>
      <c r="M275" s="171" t="s">
        <v>915</v>
      </c>
    </row>
    <row r="276" spans="1:13" s="86" customFormat="1" ht="64.5" customHeight="1">
      <c r="A276" s="53" t="str">
        <f>COUNTIF(E$5:E592,E276)&amp;E276</f>
        <v>2桃園市中壢區戶政事務所</v>
      </c>
      <c r="B276" s="165">
        <v>272</v>
      </c>
      <c r="C276" s="166" t="s">
        <v>671</v>
      </c>
      <c r="D276" s="167" t="s">
        <v>74</v>
      </c>
      <c r="E276" s="167" t="s">
        <v>672</v>
      </c>
      <c r="F276" s="167" t="s">
        <v>673</v>
      </c>
      <c r="G276" s="167">
        <v>1090301</v>
      </c>
      <c r="H276" s="167" t="s">
        <v>41</v>
      </c>
      <c r="I276" s="168">
        <v>220000</v>
      </c>
      <c r="J276" s="188" t="s">
        <v>1089</v>
      </c>
      <c r="K276" s="174"/>
      <c r="L276" s="167" t="s">
        <v>902</v>
      </c>
      <c r="M276" s="171" t="s">
        <v>915</v>
      </c>
    </row>
    <row r="277" spans="1:13" s="86" customFormat="1" ht="64.5" customHeight="1">
      <c r="A277" s="53" t="str">
        <f>COUNTIF(E$5:E593,E277)&amp;E277</f>
        <v>2桃園市立大溪木藝生態博物館</v>
      </c>
      <c r="B277" s="165">
        <v>273</v>
      </c>
      <c r="C277" s="166" t="s">
        <v>919</v>
      </c>
      <c r="D277" s="167" t="s">
        <v>74</v>
      </c>
      <c r="E277" s="167" t="s">
        <v>131</v>
      </c>
      <c r="F277" s="167" t="s">
        <v>974</v>
      </c>
      <c r="G277" s="167" t="s">
        <v>975</v>
      </c>
      <c r="H277" s="167" t="s">
        <v>675</v>
      </c>
      <c r="I277" s="168">
        <v>36749193</v>
      </c>
      <c r="J277" s="189" t="s">
        <v>1089</v>
      </c>
      <c r="K277" s="174"/>
      <c r="L277" s="167" t="s">
        <v>1079</v>
      </c>
      <c r="M277" s="171" t="s">
        <v>915</v>
      </c>
    </row>
    <row r="278" spans="1:13" s="86" customFormat="1" ht="64.5" customHeight="1">
      <c r="A278" s="53" t="str">
        <f>COUNTIF(E$5:E594,E278)&amp;E278</f>
        <v>1桃園市龜山區楓樹國民小學</v>
      </c>
      <c r="B278" s="165">
        <v>274</v>
      </c>
      <c r="C278" s="166" t="s">
        <v>920</v>
      </c>
      <c r="D278" s="167" t="s">
        <v>74</v>
      </c>
      <c r="E278" s="167" t="s">
        <v>976</v>
      </c>
      <c r="F278" s="167" t="s">
        <v>977</v>
      </c>
      <c r="G278" s="167" t="s">
        <v>978</v>
      </c>
      <c r="H278" s="167" t="s">
        <v>675</v>
      </c>
      <c r="I278" s="168">
        <v>1380549</v>
      </c>
      <c r="J278" s="189" t="s">
        <v>1090</v>
      </c>
      <c r="K278" s="170" t="s">
        <v>1087</v>
      </c>
      <c r="L278" s="167" t="s">
        <v>1079</v>
      </c>
      <c r="M278" s="171" t="s">
        <v>915</v>
      </c>
    </row>
    <row r="279" spans="1:13" s="86" customFormat="1" ht="64.5" customHeight="1">
      <c r="A279" s="53" t="str">
        <f>COUNTIF(E$5:E595,E279)&amp;E279</f>
        <v>1桃園市蘆竹區頂社國民小學</v>
      </c>
      <c r="B279" s="165">
        <v>275</v>
      </c>
      <c r="C279" s="166" t="s">
        <v>921</v>
      </c>
      <c r="D279" s="167" t="s">
        <v>74</v>
      </c>
      <c r="E279" s="167" t="s">
        <v>979</v>
      </c>
      <c r="F279" s="167" t="s">
        <v>980</v>
      </c>
      <c r="G279" s="167">
        <v>109003</v>
      </c>
      <c r="H279" s="167" t="s">
        <v>675</v>
      </c>
      <c r="I279" s="168">
        <v>808227</v>
      </c>
      <c r="J279" s="189" t="s">
        <v>1088</v>
      </c>
      <c r="K279" s="174"/>
      <c r="L279" s="167" t="s">
        <v>1079</v>
      </c>
      <c r="M279" s="171" t="s">
        <v>915</v>
      </c>
    </row>
    <row r="280" spans="1:13" s="86" customFormat="1" ht="64.5" customHeight="1">
      <c r="A280" s="53" t="str">
        <f>COUNTIF(E$5:E596,E280)&amp;E280</f>
        <v>3桃園市龜山區公所</v>
      </c>
      <c r="B280" s="165">
        <v>276</v>
      </c>
      <c r="C280" s="166" t="s">
        <v>922</v>
      </c>
      <c r="D280" s="167" t="s">
        <v>967</v>
      </c>
      <c r="E280" s="167" t="s">
        <v>25</v>
      </c>
      <c r="F280" s="167" t="s">
        <v>981</v>
      </c>
      <c r="G280" s="167">
        <v>108044</v>
      </c>
      <c r="H280" s="167" t="s">
        <v>749</v>
      </c>
      <c r="I280" s="168">
        <v>168000</v>
      </c>
      <c r="J280" s="189" t="s">
        <v>1089</v>
      </c>
      <c r="K280" s="174"/>
      <c r="L280" s="167" t="s">
        <v>1083</v>
      </c>
      <c r="M280" s="171" t="s">
        <v>915</v>
      </c>
    </row>
    <row r="281" spans="1:13" s="86" customFormat="1" ht="64.5" customHeight="1">
      <c r="A281" s="53" t="str">
        <f>COUNTIF(E$5:E597,E281)&amp;E281</f>
        <v>1桃園市中壢區中平國民小學</v>
      </c>
      <c r="B281" s="165">
        <v>277</v>
      </c>
      <c r="C281" s="166" t="s">
        <v>923</v>
      </c>
      <c r="D281" s="167" t="s">
        <v>74</v>
      </c>
      <c r="E281" s="167" t="s">
        <v>982</v>
      </c>
      <c r="F281" s="167" t="s">
        <v>983</v>
      </c>
      <c r="G281" s="167">
        <v>10908</v>
      </c>
      <c r="H281" s="167" t="s">
        <v>749</v>
      </c>
      <c r="I281" s="168">
        <v>917860</v>
      </c>
      <c r="J281" s="189" t="s">
        <v>1090</v>
      </c>
      <c r="K281" s="170" t="s">
        <v>1087</v>
      </c>
      <c r="L281" s="167" t="s">
        <v>1083</v>
      </c>
      <c r="M281" s="171" t="s">
        <v>915</v>
      </c>
    </row>
    <row r="282" spans="1:13" s="86" customFormat="1" ht="64.5" customHeight="1">
      <c r="A282" s="53" t="str">
        <f>COUNTIF(E$5:E598,E282)&amp;E282</f>
        <v>1桃園市中壢區內壢國民小學</v>
      </c>
      <c r="B282" s="165">
        <v>278</v>
      </c>
      <c r="C282" s="166" t="s">
        <v>924</v>
      </c>
      <c r="D282" s="167" t="s">
        <v>74</v>
      </c>
      <c r="E282" s="167" t="s">
        <v>984</v>
      </c>
      <c r="F282" s="167" t="s">
        <v>985</v>
      </c>
      <c r="G282" s="167">
        <v>10910</v>
      </c>
      <c r="H282" s="167" t="s">
        <v>749</v>
      </c>
      <c r="I282" s="168">
        <v>730595</v>
      </c>
      <c r="J282" s="189" t="s">
        <v>1088</v>
      </c>
      <c r="K282" s="174"/>
      <c r="L282" s="167" t="s">
        <v>1083</v>
      </c>
      <c r="M282" s="171" t="s">
        <v>915</v>
      </c>
    </row>
    <row r="283" spans="1:13" s="86" customFormat="1" ht="64.5" customHeight="1">
      <c r="A283" s="53" t="str">
        <f>COUNTIF(E$5:E599,E283)&amp;E283</f>
        <v>1桃園市龜山區龜山國民小學</v>
      </c>
      <c r="B283" s="165">
        <v>279</v>
      </c>
      <c r="C283" s="166" t="s">
        <v>925</v>
      </c>
      <c r="D283" s="167" t="s">
        <v>74</v>
      </c>
      <c r="E283" s="167" t="s">
        <v>986</v>
      </c>
      <c r="F283" s="167" t="s">
        <v>987</v>
      </c>
      <c r="G283" s="167" t="s">
        <v>988</v>
      </c>
      <c r="H283" s="167" t="s">
        <v>41</v>
      </c>
      <c r="I283" s="168">
        <v>1238800</v>
      </c>
      <c r="J283" s="189" t="s">
        <v>1088</v>
      </c>
      <c r="K283" s="174"/>
      <c r="L283" s="167" t="s">
        <v>913</v>
      </c>
      <c r="M283" s="171" t="s">
        <v>915</v>
      </c>
    </row>
    <row r="284" spans="1:13" s="86" customFormat="1" ht="64.5" customHeight="1">
      <c r="A284" s="53" t="str">
        <f>COUNTIF(E$5:E600,E284)&amp;E284</f>
        <v>2桃園市立慈文國民中學</v>
      </c>
      <c r="B284" s="165">
        <v>280</v>
      </c>
      <c r="C284" s="166" t="s">
        <v>926</v>
      </c>
      <c r="D284" s="167" t="s">
        <v>74</v>
      </c>
      <c r="E284" s="167" t="s">
        <v>855</v>
      </c>
      <c r="F284" s="167" t="s">
        <v>989</v>
      </c>
      <c r="G284" s="167" t="s">
        <v>990</v>
      </c>
      <c r="H284" s="167" t="s">
        <v>41</v>
      </c>
      <c r="I284" s="168">
        <v>2010000</v>
      </c>
      <c r="J284" s="189" t="s">
        <v>1089</v>
      </c>
      <c r="K284" s="174"/>
      <c r="L284" s="167" t="s">
        <v>913</v>
      </c>
      <c r="M284" s="171" t="s">
        <v>915</v>
      </c>
    </row>
    <row r="285" spans="1:13" s="86" customFormat="1" ht="64.5" customHeight="1">
      <c r="A285" s="53" t="str">
        <f>COUNTIF(E$5:E601,E285)&amp;E285</f>
        <v>2桃園市立內壢國民中學</v>
      </c>
      <c r="B285" s="165">
        <v>281</v>
      </c>
      <c r="C285" s="166" t="s">
        <v>927</v>
      </c>
      <c r="D285" s="167" t="s">
        <v>74</v>
      </c>
      <c r="E285" s="167" t="s">
        <v>148</v>
      </c>
      <c r="F285" s="167" t="s">
        <v>991</v>
      </c>
      <c r="G285" s="167">
        <v>10904</v>
      </c>
      <c r="H285" s="167" t="s">
        <v>41</v>
      </c>
      <c r="I285" s="168">
        <v>12346087</v>
      </c>
      <c r="J285" s="189" t="s">
        <v>1090</v>
      </c>
      <c r="K285" s="170" t="s">
        <v>1087</v>
      </c>
      <c r="L285" s="167" t="s">
        <v>913</v>
      </c>
      <c r="M285" s="171" t="s">
        <v>915</v>
      </c>
    </row>
    <row r="286" spans="1:13" s="86" customFormat="1" ht="64.5" customHeight="1">
      <c r="A286" s="53" t="str">
        <f>COUNTIF(E$5:E602,E286)&amp;E286</f>
        <v>2桃園市龜山區新路國民小學</v>
      </c>
      <c r="B286" s="165">
        <v>282</v>
      </c>
      <c r="C286" s="166" t="s">
        <v>928</v>
      </c>
      <c r="D286" s="167" t="s">
        <v>74</v>
      </c>
      <c r="E286" s="167" t="s">
        <v>111</v>
      </c>
      <c r="F286" s="167" t="s">
        <v>992</v>
      </c>
      <c r="G286" s="167" t="s">
        <v>993</v>
      </c>
      <c r="H286" s="167" t="s">
        <v>675</v>
      </c>
      <c r="I286" s="168">
        <v>220008</v>
      </c>
      <c r="J286" s="184" t="s">
        <v>1089</v>
      </c>
      <c r="K286" s="190"/>
      <c r="L286" s="167" t="s">
        <v>1077</v>
      </c>
      <c r="M286" s="171" t="s">
        <v>915</v>
      </c>
    </row>
    <row r="287" spans="1:13" s="86" customFormat="1" ht="64.5" customHeight="1">
      <c r="A287" s="53" t="str">
        <f>COUNTIF(E$5:E603,E287)&amp;E287</f>
        <v>1桃園市立內壢高級中等學校</v>
      </c>
      <c r="B287" s="165">
        <v>283</v>
      </c>
      <c r="C287" s="166" t="s">
        <v>929</v>
      </c>
      <c r="D287" s="167" t="s">
        <v>74</v>
      </c>
      <c r="E287" s="167" t="s">
        <v>994</v>
      </c>
      <c r="F287" s="167" t="s">
        <v>995</v>
      </c>
      <c r="G287" s="167">
        <v>1090107</v>
      </c>
      <c r="H287" s="167" t="s">
        <v>675</v>
      </c>
      <c r="I287" s="168">
        <v>5436047</v>
      </c>
      <c r="J287" s="184" t="s">
        <v>1089</v>
      </c>
      <c r="K287" s="174"/>
      <c r="L287" s="167" t="s">
        <v>1077</v>
      </c>
      <c r="M287" s="171" t="s">
        <v>915</v>
      </c>
    </row>
    <row r="288" spans="1:13" s="86" customFormat="1" ht="64.5" customHeight="1">
      <c r="A288" s="53" t="str">
        <f>COUNTIF(E$5:E604,E288)&amp;E288</f>
        <v>1桃園市復興區三光國民小學</v>
      </c>
      <c r="B288" s="165">
        <v>284</v>
      </c>
      <c r="C288" s="166" t="s">
        <v>930</v>
      </c>
      <c r="D288" s="167" t="s">
        <v>74</v>
      </c>
      <c r="E288" s="167" t="s">
        <v>996</v>
      </c>
      <c r="F288" s="167" t="s">
        <v>997</v>
      </c>
      <c r="G288" s="167" t="s">
        <v>998</v>
      </c>
      <c r="H288" s="167" t="s">
        <v>675</v>
      </c>
      <c r="I288" s="168">
        <v>643916</v>
      </c>
      <c r="J288" s="184" t="s">
        <v>1090</v>
      </c>
      <c r="K288" s="170" t="s">
        <v>1087</v>
      </c>
      <c r="L288" s="167" t="s">
        <v>1077</v>
      </c>
      <c r="M288" s="171" t="s">
        <v>915</v>
      </c>
    </row>
    <row r="289" spans="1:13" s="86" customFormat="1" ht="64.5" customHeight="1">
      <c r="A289" s="53" t="str">
        <f>COUNTIF(E$5:E605,E289)&amp;E289</f>
        <v>3桃園市政府警察局</v>
      </c>
      <c r="B289" s="165">
        <v>285</v>
      </c>
      <c r="C289" s="166" t="s">
        <v>931</v>
      </c>
      <c r="D289" s="167" t="s">
        <v>74</v>
      </c>
      <c r="E289" s="167" t="s">
        <v>20</v>
      </c>
      <c r="F289" s="167" t="s">
        <v>999</v>
      </c>
      <c r="G289" s="167" t="s">
        <v>1000</v>
      </c>
      <c r="H289" s="167" t="s">
        <v>749</v>
      </c>
      <c r="I289" s="168">
        <v>300000</v>
      </c>
      <c r="J289" s="184" t="s">
        <v>1088</v>
      </c>
      <c r="K289" s="190"/>
      <c r="L289" s="167" t="s">
        <v>804</v>
      </c>
      <c r="M289" s="171" t="s">
        <v>915</v>
      </c>
    </row>
    <row r="290" spans="1:13" s="86" customFormat="1" ht="64.5" customHeight="1">
      <c r="A290" s="53" t="str">
        <f>COUNTIF(E$5:E606,E290)&amp;E290</f>
        <v>2桃園市政府客家事務局</v>
      </c>
      <c r="B290" s="165">
        <v>286</v>
      </c>
      <c r="C290" s="166" t="s">
        <v>932</v>
      </c>
      <c r="D290" s="167" t="s">
        <v>74</v>
      </c>
      <c r="E290" s="167" t="s">
        <v>18</v>
      </c>
      <c r="F290" s="167" t="s">
        <v>1001</v>
      </c>
      <c r="G290" s="167" t="s">
        <v>1002</v>
      </c>
      <c r="H290" s="167" t="s">
        <v>749</v>
      </c>
      <c r="I290" s="168">
        <v>980000</v>
      </c>
      <c r="J290" s="184" t="s">
        <v>1089</v>
      </c>
      <c r="K290" s="174"/>
      <c r="L290" s="167" t="s">
        <v>804</v>
      </c>
      <c r="M290" s="171" t="s">
        <v>915</v>
      </c>
    </row>
    <row r="291" spans="1:13" s="86" customFormat="1" ht="64.5" customHeight="1">
      <c r="A291" s="53" t="str">
        <f>COUNTIF(E$5:E607,E291)&amp;E291</f>
        <v>1桃園市政府法務局</v>
      </c>
      <c r="B291" s="165">
        <v>287</v>
      </c>
      <c r="C291" s="166" t="s">
        <v>933</v>
      </c>
      <c r="D291" s="167" t="s">
        <v>1003</v>
      </c>
      <c r="E291" s="167" t="s">
        <v>1004</v>
      </c>
      <c r="F291" s="167" t="s">
        <v>1005</v>
      </c>
      <c r="G291" s="167">
        <v>1090619</v>
      </c>
      <c r="H291" s="167" t="s">
        <v>749</v>
      </c>
      <c r="I291" s="168">
        <v>600000</v>
      </c>
      <c r="J291" s="184" t="s">
        <v>1089</v>
      </c>
      <c r="K291" s="174"/>
      <c r="L291" s="167" t="s">
        <v>804</v>
      </c>
      <c r="M291" s="171" t="s">
        <v>915</v>
      </c>
    </row>
    <row r="292" spans="1:13" s="86" customFormat="1" ht="64.5" customHeight="1">
      <c r="A292" s="53" t="str">
        <f>COUNTIF(E$5:E608,E292)&amp;E292</f>
        <v>2桃園市政府地方稅務局</v>
      </c>
      <c r="B292" s="165">
        <v>288</v>
      </c>
      <c r="C292" s="166" t="s">
        <v>934</v>
      </c>
      <c r="D292" s="167" t="s">
        <v>74</v>
      </c>
      <c r="E292" s="167" t="s">
        <v>42</v>
      </c>
      <c r="F292" s="167" t="s">
        <v>1006</v>
      </c>
      <c r="G292" s="167">
        <v>109017</v>
      </c>
      <c r="H292" s="167" t="s">
        <v>41</v>
      </c>
      <c r="I292" s="168">
        <v>700000</v>
      </c>
      <c r="J292" s="191" t="s">
        <v>1089</v>
      </c>
      <c r="K292" s="174"/>
      <c r="L292" s="167" t="s">
        <v>901</v>
      </c>
      <c r="M292" s="171" t="s">
        <v>915</v>
      </c>
    </row>
    <row r="293" spans="1:13" s="86" customFormat="1" ht="64.5" customHeight="1">
      <c r="A293" s="53" t="str">
        <f>COUNTIF(E$5:E609,E293)&amp;E293</f>
        <v>2桃園市政府住宅發展處</v>
      </c>
      <c r="B293" s="165">
        <v>289</v>
      </c>
      <c r="C293" s="166" t="s">
        <v>935</v>
      </c>
      <c r="D293" s="167" t="s">
        <v>967</v>
      </c>
      <c r="E293" s="167" t="s">
        <v>99</v>
      </c>
      <c r="F293" s="167" t="s">
        <v>1007</v>
      </c>
      <c r="G293" s="167" t="s">
        <v>1008</v>
      </c>
      <c r="H293" s="167" t="s">
        <v>41</v>
      </c>
      <c r="I293" s="168">
        <v>175000</v>
      </c>
      <c r="J293" s="191" t="s">
        <v>1088</v>
      </c>
      <c r="K293" s="174"/>
      <c r="L293" s="167" t="s">
        <v>901</v>
      </c>
      <c r="M293" s="171" t="s">
        <v>915</v>
      </c>
    </row>
    <row r="294" spans="1:13" s="86" customFormat="1" ht="64.5" customHeight="1">
      <c r="A294" s="53" t="str">
        <f>COUNTIF(E$5:E610,E294)&amp;E294</f>
        <v>1桃園市立瑞坪國民中學</v>
      </c>
      <c r="B294" s="165">
        <v>290</v>
      </c>
      <c r="C294" s="166" t="s">
        <v>936</v>
      </c>
      <c r="D294" s="167" t="s">
        <v>1003</v>
      </c>
      <c r="E294" s="167" t="s">
        <v>1009</v>
      </c>
      <c r="F294" s="167" t="s">
        <v>1010</v>
      </c>
      <c r="G294" s="167" t="s">
        <v>1011</v>
      </c>
      <c r="H294" s="167" t="s">
        <v>41</v>
      </c>
      <c r="I294" s="168">
        <v>600000</v>
      </c>
      <c r="J294" s="191" t="s">
        <v>1088</v>
      </c>
      <c r="K294" s="174"/>
      <c r="L294" s="167" t="s">
        <v>901</v>
      </c>
      <c r="M294" s="171" t="s">
        <v>915</v>
      </c>
    </row>
    <row r="295" spans="1:13" s="86" customFormat="1" ht="64.5" customHeight="1">
      <c r="A295" s="53" t="str">
        <f>COUNTIF(E$5:E611,E295)&amp;E295</f>
        <v>1桃園市楊梅區水美國民小學</v>
      </c>
      <c r="B295" s="165">
        <v>291</v>
      </c>
      <c r="C295" s="166" t="s">
        <v>937</v>
      </c>
      <c r="D295" s="167" t="s">
        <v>74</v>
      </c>
      <c r="E295" s="167" t="s">
        <v>1012</v>
      </c>
      <c r="F295" s="167" t="s">
        <v>1013</v>
      </c>
      <c r="G295" s="167" t="s">
        <v>1014</v>
      </c>
      <c r="H295" s="167" t="s">
        <v>675</v>
      </c>
      <c r="I295" s="168">
        <v>562234</v>
      </c>
      <c r="J295" s="192" t="s">
        <v>1088</v>
      </c>
      <c r="K295" s="174"/>
      <c r="L295" s="167" t="s">
        <v>1084</v>
      </c>
      <c r="M295" s="171" t="s">
        <v>915</v>
      </c>
    </row>
    <row r="296" spans="1:13" s="86" customFormat="1" ht="64.5" customHeight="1">
      <c r="A296" s="53" t="str">
        <f>COUNTIF(E$5:E612,E296)&amp;E296</f>
        <v>1桃園市楊梅區楊梅國民小學</v>
      </c>
      <c r="B296" s="165">
        <v>292</v>
      </c>
      <c r="C296" s="166" t="s">
        <v>938</v>
      </c>
      <c r="D296" s="167" t="s">
        <v>74</v>
      </c>
      <c r="E296" s="167" t="s">
        <v>1015</v>
      </c>
      <c r="F296" s="167" t="s">
        <v>1016</v>
      </c>
      <c r="G296" s="167">
        <v>1090101</v>
      </c>
      <c r="H296" s="167" t="s">
        <v>675</v>
      </c>
      <c r="I296" s="168">
        <v>1260789</v>
      </c>
      <c r="J296" s="192" t="s">
        <v>1088</v>
      </c>
      <c r="K296" s="174"/>
      <c r="L296" s="167" t="s">
        <v>1084</v>
      </c>
      <c r="M296" s="171" t="s">
        <v>915</v>
      </c>
    </row>
    <row r="297" spans="1:13" s="86" customFormat="1" ht="64.5" customHeight="1">
      <c r="A297" s="53" t="str">
        <f>COUNTIF(E$5:E613,E297)&amp;E297</f>
        <v>1桃園市楊梅區瑞原國民小學</v>
      </c>
      <c r="B297" s="165">
        <v>293</v>
      </c>
      <c r="C297" s="166" t="s">
        <v>939</v>
      </c>
      <c r="D297" s="167" t="s">
        <v>74</v>
      </c>
      <c r="E297" s="167" t="s">
        <v>1017</v>
      </c>
      <c r="F297" s="167" t="s">
        <v>1018</v>
      </c>
      <c r="G297" s="167">
        <v>10903</v>
      </c>
      <c r="H297" s="167" t="s">
        <v>675</v>
      </c>
      <c r="I297" s="168">
        <v>2767732</v>
      </c>
      <c r="J297" s="192" t="s">
        <v>1090</v>
      </c>
      <c r="K297" s="170" t="s">
        <v>1087</v>
      </c>
      <c r="L297" s="167" t="s">
        <v>1084</v>
      </c>
      <c r="M297" s="171" t="s">
        <v>915</v>
      </c>
    </row>
    <row r="298" spans="1:13" s="86" customFormat="1" ht="64.5" customHeight="1">
      <c r="A298" s="53" t="str">
        <f>COUNTIF(E$5:E614,E298)&amp;E298</f>
        <v>1桃園市大園區內海國民小學</v>
      </c>
      <c r="B298" s="165">
        <v>294</v>
      </c>
      <c r="C298" s="166" t="s">
        <v>940</v>
      </c>
      <c r="D298" s="167" t="s">
        <v>74</v>
      </c>
      <c r="E298" s="167" t="s">
        <v>1019</v>
      </c>
      <c r="F298" s="167" t="s">
        <v>1020</v>
      </c>
      <c r="G298" s="167">
        <v>109004</v>
      </c>
      <c r="H298" s="167" t="s">
        <v>749</v>
      </c>
      <c r="I298" s="168">
        <v>144480</v>
      </c>
      <c r="J298" s="192" t="s">
        <v>1090</v>
      </c>
      <c r="K298" s="170" t="s">
        <v>1087</v>
      </c>
      <c r="L298" s="167" t="s">
        <v>1080</v>
      </c>
      <c r="M298" s="171" t="s">
        <v>915</v>
      </c>
    </row>
    <row r="299" spans="1:13" s="86" customFormat="1" ht="64.5" customHeight="1">
      <c r="A299" s="53" t="str">
        <f>COUNTIF(E$5:E615,E299)&amp;E299</f>
        <v>1桃園市龍潭區潛龍國民小學</v>
      </c>
      <c r="B299" s="165">
        <v>295</v>
      </c>
      <c r="C299" s="166" t="s">
        <v>941</v>
      </c>
      <c r="D299" s="167" t="s">
        <v>74</v>
      </c>
      <c r="E299" s="167" t="s">
        <v>1021</v>
      </c>
      <c r="F299" s="167" t="s">
        <v>1022</v>
      </c>
      <c r="G299" s="167" t="s">
        <v>1023</v>
      </c>
      <c r="H299" s="167" t="s">
        <v>749</v>
      </c>
      <c r="I299" s="168">
        <v>814690</v>
      </c>
      <c r="J299" s="192" t="s">
        <v>1089</v>
      </c>
      <c r="K299" s="174"/>
      <c r="L299" s="167" t="s">
        <v>1080</v>
      </c>
      <c r="M299" s="171" t="s">
        <v>915</v>
      </c>
    </row>
    <row r="300" spans="1:13" s="86" customFormat="1" ht="64.5" customHeight="1">
      <c r="A300" s="53" t="str">
        <f>COUNTIF(E$5:E616,E300)&amp;E300</f>
        <v>1桃園市中壢區忠福國民小學</v>
      </c>
      <c r="B300" s="165">
        <v>296</v>
      </c>
      <c r="C300" s="166" t="s">
        <v>942</v>
      </c>
      <c r="D300" s="167" t="s">
        <v>74</v>
      </c>
      <c r="E300" s="167" t="s">
        <v>1024</v>
      </c>
      <c r="F300" s="167" t="s">
        <v>1025</v>
      </c>
      <c r="G300" s="167" t="s">
        <v>1026</v>
      </c>
      <c r="H300" s="167" t="s">
        <v>749</v>
      </c>
      <c r="I300" s="168">
        <v>685462</v>
      </c>
      <c r="J300" s="192" t="s">
        <v>1088</v>
      </c>
      <c r="K300" s="190"/>
      <c r="L300" s="167" t="s">
        <v>1080</v>
      </c>
      <c r="M300" s="171" t="s">
        <v>915</v>
      </c>
    </row>
    <row r="301" spans="1:13" s="86" customFormat="1" ht="64.5" customHeight="1">
      <c r="A301" s="53" t="str">
        <f>COUNTIF(E$5:E617,E301)&amp;E301</f>
        <v>1桃園市立大園幼兒園</v>
      </c>
      <c r="B301" s="165">
        <v>297</v>
      </c>
      <c r="C301" s="166" t="s">
        <v>943</v>
      </c>
      <c r="D301" s="167" t="s">
        <v>74</v>
      </c>
      <c r="E301" s="167" t="s">
        <v>1027</v>
      </c>
      <c r="F301" s="167" t="s">
        <v>1028</v>
      </c>
      <c r="G301" s="167">
        <v>1090901</v>
      </c>
      <c r="H301" s="167" t="s">
        <v>749</v>
      </c>
      <c r="I301" s="168">
        <v>371000</v>
      </c>
      <c r="J301" s="192" t="s">
        <v>1089</v>
      </c>
      <c r="K301" s="190"/>
      <c r="L301" s="167" t="s">
        <v>1081</v>
      </c>
      <c r="M301" s="171" t="s">
        <v>915</v>
      </c>
    </row>
    <row r="302" spans="1:13" s="86" customFormat="1" ht="64.5" customHeight="1">
      <c r="A302" s="53" t="str">
        <f>COUNTIF(E$5:E618,E302)&amp;E302</f>
        <v>1桃園市蘆竹區新莊國民小學</v>
      </c>
      <c r="B302" s="165">
        <v>298</v>
      </c>
      <c r="C302" s="166" t="s">
        <v>944</v>
      </c>
      <c r="D302" s="167" t="s">
        <v>74</v>
      </c>
      <c r="E302" s="167" t="s">
        <v>1029</v>
      </c>
      <c r="F302" s="167" t="s">
        <v>1030</v>
      </c>
      <c r="G302" s="167" t="s">
        <v>1031</v>
      </c>
      <c r="H302" s="167" t="s">
        <v>749</v>
      </c>
      <c r="I302" s="168">
        <v>974400</v>
      </c>
      <c r="J302" s="192" t="s">
        <v>1088</v>
      </c>
      <c r="K302" s="174"/>
      <c r="L302" s="167" t="s">
        <v>1081</v>
      </c>
      <c r="M302" s="171" t="s">
        <v>915</v>
      </c>
    </row>
    <row r="303" spans="1:13" s="86" customFormat="1" ht="64.5" customHeight="1">
      <c r="A303" s="53" t="str">
        <f>COUNTIF(E$5:E619,E303)&amp;E303</f>
        <v>1桃園市復興區三民國民小學</v>
      </c>
      <c r="B303" s="165">
        <v>299</v>
      </c>
      <c r="C303" s="166" t="s">
        <v>945</v>
      </c>
      <c r="D303" s="167" t="s">
        <v>74</v>
      </c>
      <c r="E303" s="167" t="s">
        <v>1032</v>
      </c>
      <c r="F303" s="167" t="s">
        <v>1033</v>
      </c>
      <c r="G303" s="167">
        <v>1090911</v>
      </c>
      <c r="H303" s="167" t="s">
        <v>749</v>
      </c>
      <c r="I303" s="168">
        <v>400000</v>
      </c>
      <c r="J303" s="192" t="s">
        <v>1088</v>
      </c>
      <c r="K303" s="174"/>
      <c r="L303" s="167" t="s">
        <v>1081</v>
      </c>
      <c r="M303" s="171" t="s">
        <v>915</v>
      </c>
    </row>
    <row r="304" spans="1:13" s="86" customFormat="1" ht="64.5" customHeight="1">
      <c r="A304" s="53" t="str">
        <f>COUNTIF(E$5:E620,E304)&amp;E304</f>
        <v>2桃園市立南崁高級中等學校</v>
      </c>
      <c r="B304" s="165">
        <v>300</v>
      </c>
      <c r="C304" s="166" t="s">
        <v>946</v>
      </c>
      <c r="D304" s="167" t="s">
        <v>1086</v>
      </c>
      <c r="E304" s="167" t="s">
        <v>1034</v>
      </c>
      <c r="F304" s="167" t="s">
        <v>1035</v>
      </c>
      <c r="G304" s="167" t="s">
        <v>1036</v>
      </c>
      <c r="H304" s="167" t="s">
        <v>41</v>
      </c>
      <c r="I304" s="168">
        <v>973000</v>
      </c>
      <c r="J304" s="192" t="s">
        <v>1089</v>
      </c>
      <c r="K304" s="174"/>
      <c r="L304" s="167" t="s">
        <v>892</v>
      </c>
      <c r="M304" s="171" t="s">
        <v>915</v>
      </c>
    </row>
    <row r="305" spans="1:13" s="86" customFormat="1" ht="64.5" customHeight="1">
      <c r="A305" s="53" t="str">
        <f>COUNTIF(E$5:E621,E305)&amp;E305</f>
        <v>2桃園市立南崁高級中等學校</v>
      </c>
      <c r="B305" s="165">
        <v>301</v>
      </c>
      <c r="C305" s="166" t="s">
        <v>947</v>
      </c>
      <c r="D305" s="167" t="s">
        <v>973</v>
      </c>
      <c r="E305" s="167" t="s">
        <v>1034</v>
      </c>
      <c r="F305" s="167" t="s">
        <v>1037</v>
      </c>
      <c r="G305" s="167" t="s">
        <v>1038</v>
      </c>
      <c r="H305" s="167" t="s">
        <v>41</v>
      </c>
      <c r="I305" s="168">
        <v>513500</v>
      </c>
      <c r="J305" s="192" t="s">
        <v>1089</v>
      </c>
      <c r="K305" s="174"/>
      <c r="L305" s="167" t="s">
        <v>892</v>
      </c>
      <c r="M305" s="171" t="s">
        <v>915</v>
      </c>
    </row>
    <row r="306" spans="1:13" s="86" customFormat="1" ht="64.5" customHeight="1">
      <c r="A306" s="53" t="str">
        <f>COUNTIF(E$5:E622,E306)&amp;E306</f>
        <v>1桃園市立中興國民中學</v>
      </c>
      <c r="B306" s="165">
        <v>302</v>
      </c>
      <c r="C306" s="166" t="s">
        <v>948</v>
      </c>
      <c r="D306" s="167" t="s">
        <v>74</v>
      </c>
      <c r="E306" s="167" t="s">
        <v>1039</v>
      </c>
      <c r="F306" s="167" t="s">
        <v>1040</v>
      </c>
      <c r="G306" s="167">
        <v>1090902</v>
      </c>
      <c r="H306" s="167" t="s">
        <v>41</v>
      </c>
      <c r="I306" s="168">
        <v>385000</v>
      </c>
      <c r="J306" s="192" t="s">
        <v>1089</v>
      </c>
      <c r="K306" s="174"/>
      <c r="L306" s="167" t="s">
        <v>892</v>
      </c>
      <c r="M306" s="171" t="s">
        <v>915</v>
      </c>
    </row>
    <row r="307" spans="1:13" s="86" customFormat="1" ht="64.5" customHeight="1">
      <c r="A307" s="53" t="str">
        <f>COUNTIF(E$5:E623,E307)&amp;E307</f>
        <v>2桃園市立武陵高級中等學校</v>
      </c>
      <c r="B307" s="165">
        <v>303</v>
      </c>
      <c r="C307" s="166" t="s">
        <v>949</v>
      </c>
      <c r="D307" s="167" t="s">
        <v>74</v>
      </c>
      <c r="E307" s="167" t="s">
        <v>145</v>
      </c>
      <c r="F307" s="167" t="s">
        <v>1041</v>
      </c>
      <c r="G307" s="167" t="s">
        <v>1042</v>
      </c>
      <c r="H307" s="167" t="s">
        <v>41</v>
      </c>
      <c r="I307" s="193">
        <v>214000</v>
      </c>
      <c r="J307" s="192" t="s">
        <v>1088</v>
      </c>
      <c r="K307" s="174"/>
      <c r="L307" s="167" t="s">
        <v>903</v>
      </c>
      <c r="M307" s="171" t="s">
        <v>915</v>
      </c>
    </row>
    <row r="308" spans="1:13" s="86" customFormat="1" ht="64.5" customHeight="1">
      <c r="A308" s="53" t="str">
        <f>COUNTIF(E$5:E624,E308)&amp;E308</f>
        <v>1桃園市蘆竹地政事務所</v>
      </c>
      <c r="B308" s="165">
        <v>304</v>
      </c>
      <c r="C308" s="166" t="s">
        <v>950</v>
      </c>
      <c r="D308" s="167" t="s">
        <v>74</v>
      </c>
      <c r="E308" s="167" t="s">
        <v>1043</v>
      </c>
      <c r="F308" s="167" t="s">
        <v>1044</v>
      </c>
      <c r="G308" s="167" t="s">
        <v>1045</v>
      </c>
      <c r="H308" s="167" t="s">
        <v>41</v>
      </c>
      <c r="I308" s="168">
        <v>3500000</v>
      </c>
      <c r="J308" s="192" t="s">
        <v>1088</v>
      </c>
      <c r="K308" s="174"/>
      <c r="L308" s="167" t="s">
        <v>903</v>
      </c>
      <c r="M308" s="171" t="s">
        <v>915</v>
      </c>
    </row>
    <row r="309" spans="1:13" s="86" customFormat="1" ht="64.5" customHeight="1">
      <c r="A309" s="53" t="str">
        <f>COUNTIF(E$5:E625,E309)&amp;E309</f>
        <v>1桃園市桃園區快樂國民小學</v>
      </c>
      <c r="B309" s="165">
        <v>305</v>
      </c>
      <c r="C309" s="166" t="s">
        <v>950</v>
      </c>
      <c r="D309" s="167" t="s">
        <v>74</v>
      </c>
      <c r="E309" s="167" t="s">
        <v>1046</v>
      </c>
      <c r="F309" s="167" t="s">
        <v>1047</v>
      </c>
      <c r="G309" s="167" t="s">
        <v>1048</v>
      </c>
      <c r="H309" s="167" t="s">
        <v>41</v>
      </c>
      <c r="I309" s="168">
        <v>800000</v>
      </c>
      <c r="J309" s="192" t="s">
        <v>1090</v>
      </c>
      <c r="K309" s="170" t="s">
        <v>1087</v>
      </c>
      <c r="L309" s="167" t="s">
        <v>903</v>
      </c>
      <c r="M309" s="171" t="s">
        <v>915</v>
      </c>
    </row>
    <row r="310" spans="1:13" s="86" customFormat="1" ht="64.5" customHeight="1">
      <c r="A310" s="53" t="str">
        <f>COUNTIF(E$5:E626,E310)&amp;E310</f>
        <v>1桃園市政府警察局中壢分局</v>
      </c>
      <c r="B310" s="165">
        <v>306</v>
      </c>
      <c r="C310" s="166" t="s">
        <v>951</v>
      </c>
      <c r="D310" s="167" t="s">
        <v>74</v>
      </c>
      <c r="E310" s="167" t="s">
        <v>1049</v>
      </c>
      <c r="F310" s="167" t="s">
        <v>1050</v>
      </c>
      <c r="G310" s="167" t="s">
        <v>1051</v>
      </c>
      <c r="H310" s="167" t="s">
        <v>675</v>
      </c>
      <c r="I310" s="168">
        <v>832413</v>
      </c>
      <c r="J310" s="194" t="s">
        <v>1088</v>
      </c>
      <c r="K310" s="174"/>
      <c r="L310" s="167" t="s">
        <v>1077</v>
      </c>
      <c r="M310" s="171" t="s">
        <v>915</v>
      </c>
    </row>
    <row r="311" spans="1:13" s="86" customFormat="1" ht="64.5" customHeight="1">
      <c r="A311" s="53" t="str">
        <f>COUNTIF(E$5:E627,E311)&amp;E311</f>
        <v>1桃園市觀音區大潭國民小學</v>
      </c>
      <c r="B311" s="165">
        <v>307</v>
      </c>
      <c r="C311" s="166" t="s">
        <v>952</v>
      </c>
      <c r="D311" s="167" t="s">
        <v>74</v>
      </c>
      <c r="E311" s="167" t="s">
        <v>1052</v>
      </c>
      <c r="F311" s="167" t="s">
        <v>1053</v>
      </c>
      <c r="G311" s="167" t="s">
        <v>1054</v>
      </c>
      <c r="H311" s="167" t="s">
        <v>675</v>
      </c>
      <c r="I311" s="168">
        <v>2074730</v>
      </c>
      <c r="J311" s="194" t="s">
        <v>1088</v>
      </c>
      <c r="K311" s="190"/>
      <c r="L311" s="167" t="s">
        <v>1077</v>
      </c>
      <c r="M311" s="171" t="s">
        <v>915</v>
      </c>
    </row>
    <row r="312" spans="1:13" s="86" customFormat="1" ht="64.5" customHeight="1">
      <c r="A312" s="53" t="str">
        <f>COUNTIF(E$5:E628,E312)&amp;E312</f>
        <v>2桃園市政府警察局平鎮分局</v>
      </c>
      <c r="B312" s="165">
        <v>308</v>
      </c>
      <c r="C312" s="166" t="s">
        <v>953</v>
      </c>
      <c r="D312" s="167" t="s">
        <v>74</v>
      </c>
      <c r="E312" s="167" t="s">
        <v>100</v>
      </c>
      <c r="F312" s="167" t="s">
        <v>1055</v>
      </c>
      <c r="G312" s="167" t="s">
        <v>1056</v>
      </c>
      <c r="H312" s="167" t="s">
        <v>675</v>
      </c>
      <c r="I312" s="168">
        <v>3890358</v>
      </c>
      <c r="J312" s="194" t="s">
        <v>1090</v>
      </c>
      <c r="K312" s="170" t="s">
        <v>1087</v>
      </c>
      <c r="L312" s="167" t="s">
        <v>1077</v>
      </c>
      <c r="M312" s="171" t="s">
        <v>915</v>
      </c>
    </row>
    <row r="313" spans="1:13" s="86" customFormat="1" ht="64.5" customHeight="1">
      <c r="A313" s="53" t="str">
        <f>COUNTIF(E$5:E629,E313)&amp;E313</f>
        <v>1桃園市立大崙國民中學</v>
      </c>
      <c r="B313" s="165">
        <v>309</v>
      </c>
      <c r="C313" s="166" t="s">
        <v>954</v>
      </c>
      <c r="D313" s="167" t="s">
        <v>74</v>
      </c>
      <c r="E313" s="167" t="s">
        <v>1156</v>
      </c>
      <c r="F313" s="167" t="s">
        <v>1057</v>
      </c>
      <c r="G313" s="167">
        <v>109011</v>
      </c>
      <c r="H313" s="167" t="s">
        <v>749</v>
      </c>
      <c r="I313" s="168">
        <v>300850</v>
      </c>
      <c r="J313" s="194" t="s">
        <v>1088</v>
      </c>
      <c r="K313" s="174"/>
      <c r="L313" s="167" t="s">
        <v>811</v>
      </c>
      <c r="M313" s="171" t="s">
        <v>915</v>
      </c>
    </row>
    <row r="314" spans="1:13" s="86" customFormat="1" ht="64.5" customHeight="1">
      <c r="A314" s="53" t="str">
        <f>COUNTIF(E$5:E630,E314)&amp;E314</f>
        <v>1桃園市龜山地政事務所</v>
      </c>
      <c r="B314" s="165">
        <v>310</v>
      </c>
      <c r="C314" s="166" t="s">
        <v>955</v>
      </c>
      <c r="D314" s="167" t="s">
        <v>74</v>
      </c>
      <c r="E314" s="167" t="s">
        <v>1058</v>
      </c>
      <c r="F314" s="167" t="s">
        <v>1059</v>
      </c>
      <c r="G314" s="167" t="s">
        <v>1060</v>
      </c>
      <c r="H314" s="167" t="s">
        <v>749</v>
      </c>
      <c r="I314" s="168">
        <v>900000</v>
      </c>
      <c r="J314" s="194" t="s">
        <v>1089</v>
      </c>
      <c r="K314" s="174"/>
      <c r="L314" s="167" t="s">
        <v>811</v>
      </c>
      <c r="M314" s="171" t="s">
        <v>915</v>
      </c>
    </row>
    <row r="315" spans="1:13" s="86" customFormat="1" ht="64.5" customHeight="1">
      <c r="A315" s="53" t="str">
        <f>COUNTIF(E$5:E631,E315)&amp;E315</f>
        <v>3桃園市桃園區桃園國民小學</v>
      </c>
      <c r="B315" s="165">
        <v>311</v>
      </c>
      <c r="C315" s="166" t="s">
        <v>956</v>
      </c>
      <c r="D315" s="167" t="s">
        <v>74</v>
      </c>
      <c r="E315" s="167" t="s">
        <v>331</v>
      </c>
      <c r="F315" s="167" t="s">
        <v>1061</v>
      </c>
      <c r="G315" s="167">
        <v>10913</v>
      </c>
      <c r="H315" s="167" t="s">
        <v>749</v>
      </c>
      <c r="I315" s="168">
        <v>135020</v>
      </c>
      <c r="J315" s="194" t="s">
        <v>1088</v>
      </c>
      <c r="K315" s="174"/>
      <c r="L315" s="167" t="s">
        <v>811</v>
      </c>
      <c r="M315" s="171" t="s">
        <v>915</v>
      </c>
    </row>
    <row r="316" spans="1:13" s="86" customFormat="1" ht="64.5" customHeight="1">
      <c r="A316" s="53" t="str">
        <f>COUNTIF(E$5:E632,E316)&amp;E316</f>
        <v>2桃園市政府交通事件裁決處</v>
      </c>
      <c r="B316" s="165">
        <v>312</v>
      </c>
      <c r="C316" s="166" t="s">
        <v>957</v>
      </c>
      <c r="D316" s="167" t="s">
        <v>74</v>
      </c>
      <c r="E316" s="167" t="s">
        <v>35</v>
      </c>
      <c r="F316" s="167" t="s">
        <v>1062</v>
      </c>
      <c r="G316" s="167" t="s">
        <v>1063</v>
      </c>
      <c r="H316" s="167" t="s">
        <v>749</v>
      </c>
      <c r="I316" s="168">
        <v>4106000</v>
      </c>
      <c r="J316" s="194" t="s">
        <v>1089</v>
      </c>
      <c r="K316" s="190"/>
      <c r="L316" s="167" t="s">
        <v>809</v>
      </c>
      <c r="M316" s="171" t="s">
        <v>915</v>
      </c>
    </row>
    <row r="317" spans="1:13" s="86" customFormat="1" ht="64.5" customHeight="1">
      <c r="A317" s="53" t="str">
        <f>COUNTIF(E$5:E633,E317)&amp;E317</f>
        <v>3桃園市政府經濟發展局</v>
      </c>
      <c r="B317" s="165">
        <v>313</v>
      </c>
      <c r="C317" s="166" t="s">
        <v>958</v>
      </c>
      <c r="D317" s="167" t="s">
        <v>74</v>
      </c>
      <c r="E317" s="167" t="s">
        <v>1064</v>
      </c>
      <c r="F317" s="167" t="s">
        <v>1065</v>
      </c>
      <c r="G317" s="167" t="s">
        <v>1066</v>
      </c>
      <c r="H317" s="167" t="s">
        <v>749</v>
      </c>
      <c r="I317" s="168">
        <v>216000</v>
      </c>
      <c r="J317" s="194" t="s">
        <v>1088</v>
      </c>
      <c r="K317" s="190"/>
      <c r="L317" s="167" t="s">
        <v>809</v>
      </c>
      <c r="M317" s="171" t="s">
        <v>915</v>
      </c>
    </row>
    <row r="318" spans="1:13" s="86" customFormat="1" ht="64.5" customHeight="1">
      <c r="A318" s="53" t="str">
        <f>COUNTIF(E$5:E634,E318)&amp;E318</f>
        <v>2桃園市中壢區中正國民小學</v>
      </c>
      <c r="B318" s="165">
        <v>314</v>
      </c>
      <c r="C318" s="166" t="s">
        <v>959</v>
      </c>
      <c r="D318" s="167" t="s">
        <v>74</v>
      </c>
      <c r="E318" s="167" t="s">
        <v>108</v>
      </c>
      <c r="F318" s="167" t="s">
        <v>1067</v>
      </c>
      <c r="G318" s="167">
        <v>1090306</v>
      </c>
      <c r="H318" s="167" t="s">
        <v>749</v>
      </c>
      <c r="I318" s="168">
        <v>686250</v>
      </c>
      <c r="J318" s="194" t="s">
        <v>1088</v>
      </c>
      <c r="K318" s="190"/>
      <c r="L318" s="167" t="s">
        <v>809</v>
      </c>
      <c r="M318" s="171" t="s">
        <v>915</v>
      </c>
    </row>
    <row r="319" spans="1:13" s="86" customFormat="1" ht="64.5" customHeight="1">
      <c r="A319" s="53" t="str">
        <f>COUNTIF(E$5:E635,E319)&amp;E319</f>
        <v>3桃園市平鎮區公所</v>
      </c>
      <c r="B319" s="165">
        <v>315</v>
      </c>
      <c r="C319" s="166" t="s">
        <v>960</v>
      </c>
      <c r="D319" s="167" t="s">
        <v>74</v>
      </c>
      <c r="E319" s="167" t="s">
        <v>112</v>
      </c>
      <c r="F319" s="167" t="s">
        <v>1068</v>
      </c>
      <c r="G319" s="167" t="s">
        <v>1069</v>
      </c>
      <c r="H319" s="167" t="s">
        <v>41</v>
      </c>
      <c r="I319" s="168">
        <v>230000</v>
      </c>
      <c r="J319" s="194" t="s">
        <v>1088</v>
      </c>
      <c r="K319" s="174"/>
      <c r="L319" s="167" t="s">
        <v>905</v>
      </c>
      <c r="M319" s="171" t="s">
        <v>915</v>
      </c>
    </row>
    <row r="320" spans="1:13" s="86" customFormat="1" ht="64.5" customHeight="1">
      <c r="A320" s="53" t="str">
        <f>COUNTIF(E$5:E636,E320)&amp;E320</f>
        <v>2桃園市八德區茄苳國民小學</v>
      </c>
      <c r="B320" s="165">
        <v>316</v>
      </c>
      <c r="C320" s="166" t="s">
        <v>961</v>
      </c>
      <c r="D320" s="167" t="s">
        <v>74</v>
      </c>
      <c r="E320" s="167" t="s">
        <v>105</v>
      </c>
      <c r="F320" s="167" t="s">
        <v>1070</v>
      </c>
      <c r="G320" s="167">
        <v>10910</v>
      </c>
      <c r="H320" s="167" t="s">
        <v>41</v>
      </c>
      <c r="I320" s="168">
        <v>315000</v>
      </c>
      <c r="J320" s="194" t="s">
        <v>1088</v>
      </c>
      <c r="K320" s="174"/>
      <c r="L320" s="167" t="s">
        <v>905</v>
      </c>
      <c r="M320" s="171" t="s">
        <v>915</v>
      </c>
    </row>
    <row r="321" spans="1:13" s="86" customFormat="1" ht="64.5" customHeight="1" thickBot="1">
      <c r="A321" s="53" t="str">
        <f>COUNTIF(E$5:E637,E321)&amp;E321</f>
        <v>3桃園市立大溪高級中等學校</v>
      </c>
      <c r="B321" s="195">
        <v>317</v>
      </c>
      <c r="C321" s="196" t="s">
        <v>962</v>
      </c>
      <c r="D321" s="197" t="s">
        <v>74</v>
      </c>
      <c r="E321" s="197" t="s">
        <v>130</v>
      </c>
      <c r="F321" s="197" t="s">
        <v>1071</v>
      </c>
      <c r="G321" s="197" t="s">
        <v>1072</v>
      </c>
      <c r="H321" s="197" t="s">
        <v>41</v>
      </c>
      <c r="I321" s="198">
        <v>300000</v>
      </c>
      <c r="J321" s="199" t="s">
        <v>1088</v>
      </c>
      <c r="K321" s="200"/>
      <c r="L321" s="197" t="s">
        <v>905</v>
      </c>
      <c r="M321" s="201" t="s">
        <v>915</v>
      </c>
    </row>
    <row r="322" spans="1:20" s="86" customFormat="1" ht="64.5" customHeight="1" thickBot="1">
      <c r="A322" s="53"/>
      <c r="B322" s="202"/>
      <c r="C322" s="203"/>
      <c r="O322" s="33" t="s">
        <v>157</v>
      </c>
      <c r="P322" s="34">
        <f ca="1">SUMPRODUCT(--($J$5:$J$321="紅"),--SUBTOTAL(3,OFFSET($J$5,ROW($J$5:$J$321)-ROW($J$5),,1)))</f>
        <v>107</v>
      </c>
      <c r="Q322" s="34" t="s">
        <v>156</v>
      </c>
      <c r="R322" s="34">
        <f ca="1">SUMPRODUCT(--($J$5:$J$321="黃"),--SUBTOTAL(3,OFFSET($J$5,ROW($J$5:$J$321)-ROW($J$5),,1)))</f>
        <v>142</v>
      </c>
      <c r="S322" s="34" t="s">
        <v>158</v>
      </c>
      <c r="T322" s="34">
        <f ca="1">SUMPRODUCT(--($J$5:$J$321="綠"),--SUBTOTAL(3,OFFSET($J$5,ROW($J$5:$J$321)-ROW($J$5),,1)))</f>
        <v>68</v>
      </c>
    </row>
    <row r="323" spans="1:20" s="86" customFormat="1" ht="64.5" customHeight="1">
      <c r="A323" s="53"/>
      <c r="B323" s="202"/>
      <c r="C323" s="203"/>
      <c r="N323" s="215"/>
      <c r="O323" s="215"/>
      <c r="P323" s="215">
        <v>38</v>
      </c>
      <c r="Q323" s="215"/>
      <c r="R323" s="215">
        <v>74</v>
      </c>
      <c r="S323" s="215"/>
      <c r="T323" s="215">
        <v>39</v>
      </c>
    </row>
    <row r="324" spans="1:20" s="86" customFormat="1" ht="64.5" customHeight="1" thickBot="1">
      <c r="A324" s="53"/>
      <c r="B324" s="202"/>
      <c r="C324" s="216"/>
      <c r="P324" s="215">
        <f>P322-P323</f>
        <v>69</v>
      </c>
      <c r="R324" s="215">
        <f>R322-R323</f>
        <v>68</v>
      </c>
      <c r="T324" s="215">
        <f>T322-T323</f>
        <v>29</v>
      </c>
    </row>
    <row r="325" spans="1:24" s="86" customFormat="1" ht="64.5" customHeight="1">
      <c r="A325" s="53"/>
      <c r="B325" s="202"/>
      <c r="C325" s="216"/>
      <c r="O325" s="247" t="s">
        <v>68</v>
      </c>
      <c r="P325" s="248">
        <f>S327</f>
        <v>120</v>
      </c>
      <c r="Q325" s="249">
        <f aca="true" t="shared" si="0" ref="Q325:Q334">P325/$X$329</f>
        <v>0.3785488958990536</v>
      </c>
      <c r="R325" s="250" t="s">
        <v>51</v>
      </c>
      <c r="S325" s="251">
        <f>COUNTIF(D5:D321,"*專案*")</f>
        <v>128</v>
      </c>
      <c r="T325" s="250" t="s">
        <v>63</v>
      </c>
      <c r="U325" s="252">
        <f>X329-U326</f>
        <v>151</v>
      </c>
      <c r="V325" s="203"/>
      <c r="W325" s="227" t="s">
        <v>1085</v>
      </c>
      <c r="X325" s="228"/>
    </row>
    <row r="326" spans="1:24" s="86" customFormat="1" ht="64.5" customHeight="1">
      <c r="A326" s="53"/>
      <c r="B326" s="202"/>
      <c r="C326" s="216"/>
      <c r="O326" s="253" t="s">
        <v>88</v>
      </c>
      <c r="P326" s="208">
        <f>U328</f>
        <v>11</v>
      </c>
      <c r="Q326" s="209">
        <f t="shared" si="0"/>
        <v>0.03470031545741325</v>
      </c>
      <c r="R326" s="210" t="s">
        <v>31</v>
      </c>
      <c r="S326" s="211">
        <f>COUNTIF(D5:D321,"*書面*")</f>
        <v>69</v>
      </c>
      <c r="T326" s="210" t="s">
        <v>64</v>
      </c>
      <c r="U326" s="254">
        <v>166</v>
      </c>
      <c r="V326" s="212"/>
      <c r="W326" s="213" t="s">
        <v>47</v>
      </c>
      <c r="X326" s="214">
        <f>COUNTIF(J:J,"綠")</f>
        <v>68</v>
      </c>
    </row>
    <row r="327" spans="1:24" s="86" customFormat="1" ht="64.5" customHeight="1">
      <c r="A327" s="53"/>
      <c r="B327" s="202"/>
      <c r="C327" s="216"/>
      <c r="O327" s="253" t="s">
        <v>87</v>
      </c>
      <c r="P327" s="208">
        <f>S328</f>
        <v>8</v>
      </c>
      <c r="Q327" s="209">
        <f t="shared" si="0"/>
        <v>0.025236593059936908</v>
      </c>
      <c r="R327" s="210" t="s">
        <v>82</v>
      </c>
      <c r="S327" s="211">
        <f>COUNTIF(D5:D321,"電子稽核*")</f>
        <v>120</v>
      </c>
      <c r="T327" s="210" t="s">
        <v>61</v>
      </c>
      <c r="U327" s="254">
        <f>COUNTIF($D$5:$D$321,"*審計*")</f>
        <v>0</v>
      </c>
      <c r="V327" s="212"/>
      <c r="W327" s="213" t="s">
        <v>48</v>
      </c>
      <c r="X327" s="217">
        <f>COUNTIF(J:J,"黃")</f>
        <v>142</v>
      </c>
    </row>
    <row r="328" spans="1:24" s="86" customFormat="1" ht="64.5" customHeight="1">
      <c r="A328" s="53"/>
      <c r="B328" s="202"/>
      <c r="C328" s="216"/>
      <c r="O328" s="255" t="s">
        <v>86</v>
      </c>
      <c r="P328" s="208">
        <f>S329</f>
        <v>8</v>
      </c>
      <c r="Q328" s="209">
        <f t="shared" si="0"/>
        <v>0.025236593059936908</v>
      </c>
      <c r="R328" s="210" t="s">
        <v>52</v>
      </c>
      <c r="S328" s="211">
        <f>COUNTIF($D$5:$D$321,"*工程會*")</f>
        <v>8</v>
      </c>
      <c r="T328" s="210" t="s">
        <v>60</v>
      </c>
      <c r="U328" s="254">
        <f>COUNTIF($D$5:$D$321,"*政風*")</f>
        <v>11</v>
      </c>
      <c r="V328" s="212"/>
      <c r="W328" s="213" t="s">
        <v>49</v>
      </c>
      <c r="X328" s="217">
        <f>COUNTIF(J:J,"紅")</f>
        <v>107</v>
      </c>
    </row>
    <row r="329" spans="1:24" s="86" customFormat="1" ht="64.5" customHeight="1">
      <c r="A329" s="53"/>
      <c r="B329" s="202"/>
      <c r="C329" s="216"/>
      <c r="O329" s="253" t="s">
        <v>85</v>
      </c>
      <c r="P329" s="208">
        <f>S330</f>
        <v>15</v>
      </c>
      <c r="Q329" s="209">
        <f t="shared" si="0"/>
        <v>0.0473186119873817</v>
      </c>
      <c r="R329" s="210" t="s">
        <v>53</v>
      </c>
      <c r="S329" s="211">
        <f>COUNTIF($D$5:$D$321,"*最有*")</f>
        <v>8</v>
      </c>
      <c r="T329" s="210" t="s">
        <v>59</v>
      </c>
      <c r="U329" s="254">
        <f>COUNTIF($D$5:$D$321,"*研考*")</f>
        <v>3</v>
      </c>
      <c r="V329" s="212"/>
      <c r="W329" s="213" t="s">
        <v>50</v>
      </c>
      <c r="X329" s="217">
        <f>SUM(S325:S327)</f>
        <v>317</v>
      </c>
    </row>
    <row r="330" spans="1:24" s="86" customFormat="1" ht="64.5" customHeight="1" thickBot="1">
      <c r="A330" s="53"/>
      <c r="B330" s="202"/>
      <c r="C330" s="216"/>
      <c r="O330" s="253" t="s">
        <v>69</v>
      </c>
      <c r="P330" s="208">
        <f>S332+S334+S333+S331</f>
        <v>4</v>
      </c>
      <c r="Q330" s="209">
        <f t="shared" si="0"/>
        <v>0.012618296529968454</v>
      </c>
      <c r="R330" s="210" t="s">
        <v>54</v>
      </c>
      <c r="S330" s="211">
        <f>COUNTIF($D$5:$D$321,"*巨額*")</f>
        <v>15</v>
      </c>
      <c r="T330" s="210" t="s">
        <v>84</v>
      </c>
      <c r="U330" s="256">
        <f>COUNTIF($D$5:$D$321,"*紅燈*")</f>
        <v>20</v>
      </c>
      <c r="V330" s="212"/>
      <c r="W330" s="218" t="s">
        <v>1091</v>
      </c>
      <c r="X330" s="219">
        <f>X329-(X326+X327+X328)</f>
        <v>0</v>
      </c>
    </row>
    <row r="331" spans="1:24" s="222" customFormat="1" ht="45.75" customHeight="1">
      <c r="A331" s="53"/>
      <c r="B331" s="202"/>
      <c r="C331" s="216"/>
      <c r="N331" s="86"/>
      <c r="O331" s="253" t="s">
        <v>83</v>
      </c>
      <c r="P331" s="208">
        <f>U329</f>
        <v>3</v>
      </c>
      <c r="Q331" s="209">
        <f t="shared" si="0"/>
        <v>0.00946372239747634</v>
      </c>
      <c r="R331" s="210" t="s">
        <v>58</v>
      </c>
      <c r="S331" s="211">
        <f>COUNTIF($D$5:$D$321,"*民眾*")</f>
        <v>1</v>
      </c>
      <c r="T331" s="210" t="s">
        <v>62</v>
      </c>
      <c r="U331" s="254">
        <f>COUNTIF($F$5:$F$321,"*道路*")</f>
        <v>10</v>
      </c>
      <c r="V331" s="216"/>
      <c r="W331" s="220"/>
      <c r="X331" s="221"/>
    </row>
    <row r="332" spans="2:24" ht="60" customHeight="1">
      <c r="B332" s="202"/>
      <c r="O332" s="253" t="s">
        <v>89</v>
      </c>
      <c r="P332" s="208">
        <f>U330</f>
        <v>20</v>
      </c>
      <c r="Q332" s="209">
        <f t="shared" si="0"/>
        <v>0.06309148264984227</v>
      </c>
      <c r="R332" s="210" t="s">
        <v>55</v>
      </c>
      <c r="S332" s="211">
        <f>COUNTIF($D$5:$D$321,"*廠商檢舉*")</f>
        <v>0</v>
      </c>
      <c r="T332" s="210" t="s">
        <v>65</v>
      </c>
      <c r="U332" s="254">
        <f>COUNTIF($H$5:$H$321,"*工程*")</f>
        <v>98</v>
      </c>
      <c r="V332" s="216"/>
      <c r="W332" s="220"/>
      <c r="X332" s="221"/>
    </row>
    <row r="333" spans="2:24" ht="31.5" customHeight="1">
      <c r="B333" s="202"/>
      <c r="O333" s="253" t="s">
        <v>159</v>
      </c>
      <c r="P333" s="208">
        <f>U327</f>
        <v>0</v>
      </c>
      <c r="Q333" s="209">
        <f t="shared" si="0"/>
        <v>0</v>
      </c>
      <c r="R333" s="210" t="s">
        <v>56</v>
      </c>
      <c r="S333" s="211">
        <f>COUNTIF($D$5:$D$321,"*廠商疑義*")</f>
        <v>0</v>
      </c>
      <c r="T333" s="210" t="s">
        <v>66</v>
      </c>
      <c r="U333" s="254">
        <f>COUNTIF($H$5:$H$321,"*財物*")</f>
        <v>111</v>
      </c>
      <c r="V333" s="216"/>
      <c r="W333" s="220"/>
      <c r="X333" s="221"/>
    </row>
    <row r="334" spans="2:24" ht="32.25" customHeight="1" thickBot="1">
      <c r="B334" s="202"/>
      <c r="O334" s="257" t="s">
        <v>70</v>
      </c>
      <c r="P334" s="258">
        <f>327-P325-P326-P327-P328-P329-P330-P331-P332-P333</f>
        <v>138</v>
      </c>
      <c r="Q334" s="259">
        <f t="shared" si="0"/>
        <v>0.4353312302839117</v>
      </c>
      <c r="R334" s="260" t="s">
        <v>57</v>
      </c>
      <c r="S334" s="261">
        <f>COUNTIF($D$5:$D$321,"*廠商異議*")</f>
        <v>3</v>
      </c>
      <c r="T334" s="260" t="s">
        <v>67</v>
      </c>
      <c r="U334" s="262">
        <f>COUNTIF($H$5:$H$321,"*勞務*")</f>
        <v>108</v>
      </c>
      <c r="V334" s="216"/>
      <c r="W334" s="220"/>
      <c r="X334" s="221"/>
    </row>
    <row r="335" ht="24" customHeight="1"/>
  </sheetData>
  <sheetProtection password="DC3E" sheet="1" objects="1" selectLockedCells="1" autoFilter="0" pivotTables="0"/>
  <autoFilter ref="B4:J4"/>
  <mergeCells count="5">
    <mergeCell ref="W325:X325"/>
    <mergeCell ref="B1:J1"/>
    <mergeCell ref="B3:C3"/>
    <mergeCell ref="D3:E3"/>
    <mergeCell ref="F3:J3"/>
  </mergeCells>
  <conditionalFormatting sqref="J332:J65536 J4">
    <cfRule type="cellIs" priority="280" dxfId="60" operator="equal" stopIfTrue="1">
      <formula>"綠"</formula>
    </cfRule>
    <cfRule type="cellIs" priority="281" dxfId="61" operator="equal" stopIfTrue="1">
      <formula>"紅"</formula>
    </cfRule>
    <cfRule type="cellIs" priority="282" dxfId="31" operator="equal" stopIfTrue="1">
      <formula>"黃"</formula>
    </cfRule>
  </conditionalFormatting>
  <conditionalFormatting sqref="J197:J201">
    <cfRule type="containsText" priority="232" dxfId="61" operator="containsText" stopIfTrue="1" text="紅">
      <formula>NOT(ISERROR(SEARCH("紅",J197)))</formula>
    </cfRule>
    <cfRule type="containsText" priority="233" dxfId="60" operator="containsText" stopIfTrue="1" text="綠">
      <formula>NOT(ISERROR(SEARCH("綠",J197)))</formula>
    </cfRule>
    <cfRule type="containsText" priority="234" dxfId="62" operator="containsText" stopIfTrue="1" text="黃">
      <formula>NOT(ISERROR(SEARCH("黃",J197)))</formula>
    </cfRule>
  </conditionalFormatting>
  <conditionalFormatting sqref="J197:J201">
    <cfRule type="containsText" priority="169" dxfId="61" operator="containsText" text="紅">
      <formula>NOT(ISERROR(SEARCH("紅",J197)))</formula>
    </cfRule>
    <cfRule type="containsText" priority="170" dxfId="49" operator="containsText" text="綠">
      <formula>NOT(ISERROR(SEARCH("綠",J197)))</formula>
    </cfRule>
    <cfRule type="containsText" priority="171" dxfId="1" operator="containsText" text="黃">
      <formula>NOT(ISERROR(SEARCH("黃",J197)))</formula>
    </cfRule>
  </conditionalFormatting>
  <conditionalFormatting sqref="J5:J66">
    <cfRule type="containsText" priority="61" dxfId="61" operator="containsText" text="紅">
      <formula>NOT(ISERROR(SEARCH("紅",J5)))</formula>
    </cfRule>
    <cfRule type="containsText" priority="62" dxfId="49" operator="containsText" text="綠">
      <formula>NOT(ISERROR(SEARCH("綠",J5)))</formula>
    </cfRule>
    <cfRule type="containsText" priority="63" dxfId="1" operator="containsText" text="黃">
      <formula>NOT(ISERROR(SEARCH("黃",J5)))</formula>
    </cfRule>
  </conditionalFormatting>
  <conditionalFormatting sqref="J67:J123 J130:J132">
    <cfRule type="cellIs" priority="58" dxfId="63" operator="equal">
      <formula>"綠"</formula>
    </cfRule>
    <cfRule type="cellIs" priority="59" dxfId="64" operator="equal">
      <formula>"紅"</formula>
    </cfRule>
    <cfRule type="cellIs" priority="60" dxfId="1" operator="equal">
      <formula>"黃"</formula>
    </cfRule>
  </conditionalFormatting>
  <conditionalFormatting sqref="J124:J129">
    <cfRule type="cellIs" priority="55" dxfId="63" operator="equal">
      <formula>"綠"</formula>
    </cfRule>
    <cfRule type="cellIs" priority="56" dxfId="64" operator="equal">
      <formula>"紅"</formula>
    </cfRule>
    <cfRule type="cellIs" priority="57" dxfId="1" operator="equal">
      <formula>"黃"</formula>
    </cfRule>
  </conditionalFormatting>
  <conditionalFormatting sqref="J193:J196 J133:J174">
    <cfRule type="cellIs" priority="40" dxfId="60" operator="equal" stopIfTrue="1">
      <formula>"綠"</formula>
    </cfRule>
    <cfRule type="cellIs" priority="41" dxfId="1" operator="equal" stopIfTrue="1">
      <formula>"黃"</formula>
    </cfRule>
    <cfRule type="cellIs" priority="42" dxfId="61" operator="equal" stopIfTrue="1">
      <formula>"紅"</formula>
    </cfRule>
  </conditionalFormatting>
  <conditionalFormatting sqref="J175:J180">
    <cfRule type="cellIs" priority="37" dxfId="60" operator="equal" stopIfTrue="1">
      <formula>"綠"</formula>
    </cfRule>
    <cfRule type="cellIs" priority="38" dxfId="1" operator="equal" stopIfTrue="1">
      <formula>"黃"</formula>
    </cfRule>
    <cfRule type="cellIs" priority="39" dxfId="61" operator="equal" stopIfTrue="1">
      <formula>"紅"</formula>
    </cfRule>
  </conditionalFormatting>
  <conditionalFormatting sqref="J181:J186">
    <cfRule type="cellIs" priority="34" dxfId="60" operator="equal" stopIfTrue="1">
      <formula>"綠"</formula>
    </cfRule>
    <cfRule type="cellIs" priority="35" dxfId="1" operator="equal" stopIfTrue="1">
      <formula>"黃"</formula>
    </cfRule>
    <cfRule type="cellIs" priority="36" dxfId="61" operator="equal" stopIfTrue="1">
      <formula>"紅"</formula>
    </cfRule>
  </conditionalFormatting>
  <conditionalFormatting sqref="J187:J192">
    <cfRule type="cellIs" priority="31" dxfId="60" operator="equal" stopIfTrue="1">
      <formula>"綠"</formula>
    </cfRule>
    <cfRule type="cellIs" priority="32" dxfId="1" operator="equal" stopIfTrue="1">
      <formula>"黃"</formula>
    </cfRule>
    <cfRule type="cellIs" priority="33" dxfId="61" operator="equal" stopIfTrue="1">
      <formula>"紅"</formula>
    </cfRule>
  </conditionalFormatting>
  <conditionalFormatting sqref="J202:J228 J238:J318">
    <cfRule type="containsText" priority="28" dxfId="60" operator="containsText" text="綠">
      <formula>NOT(ISERROR(SEARCH("綠",J202)))</formula>
    </cfRule>
    <cfRule type="containsText" priority="29" dxfId="31" operator="containsText" text="黃">
      <formula>NOT(ISERROR(SEARCH("黃",J202)))</formula>
    </cfRule>
    <cfRule type="containsText" priority="30" dxfId="61" operator="containsText" text="紅">
      <formula>NOT(ISERROR(SEARCH("紅",J202)))</formula>
    </cfRule>
  </conditionalFormatting>
  <conditionalFormatting sqref="J232">
    <cfRule type="containsText" priority="25" dxfId="60" operator="containsText" text="綠">
      <formula>NOT(ISERROR(SEARCH("綠",J232)))</formula>
    </cfRule>
    <cfRule type="containsText" priority="26" dxfId="31" operator="containsText" text="黃">
      <formula>NOT(ISERROR(SEARCH("黃",J232)))</formula>
    </cfRule>
    <cfRule type="containsText" priority="27" dxfId="61" operator="containsText" text="紅">
      <formula>NOT(ISERROR(SEARCH("紅",J232)))</formula>
    </cfRule>
  </conditionalFormatting>
  <conditionalFormatting sqref="J233">
    <cfRule type="containsText" priority="22" dxfId="60" operator="containsText" text="綠">
      <formula>NOT(ISERROR(SEARCH("綠",J233)))</formula>
    </cfRule>
    <cfRule type="containsText" priority="23" dxfId="31" operator="containsText" text="黃">
      <formula>NOT(ISERROR(SEARCH("黃",J233)))</formula>
    </cfRule>
    <cfRule type="containsText" priority="24" dxfId="61" operator="containsText" text="紅">
      <formula>NOT(ISERROR(SEARCH("紅",J233)))</formula>
    </cfRule>
  </conditionalFormatting>
  <conditionalFormatting sqref="J234">
    <cfRule type="containsText" priority="19" dxfId="60" operator="containsText" text="綠">
      <formula>NOT(ISERROR(SEARCH("綠",J234)))</formula>
    </cfRule>
    <cfRule type="containsText" priority="20" dxfId="31" operator="containsText" text="黃">
      <formula>NOT(ISERROR(SEARCH("黃",J234)))</formula>
    </cfRule>
    <cfRule type="containsText" priority="21" dxfId="61" operator="containsText" text="紅">
      <formula>NOT(ISERROR(SEARCH("紅",J234)))</formula>
    </cfRule>
  </conditionalFormatting>
  <conditionalFormatting sqref="J229">
    <cfRule type="containsText" priority="16" dxfId="60" operator="containsText" text="綠">
      <formula>NOT(ISERROR(SEARCH("綠",J229)))</formula>
    </cfRule>
    <cfRule type="containsText" priority="17" dxfId="31" operator="containsText" text="黃">
      <formula>NOT(ISERROR(SEARCH("黃",J229)))</formula>
    </cfRule>
    <cfRule type="containsText" priority="18" dxfId="61" operator="containsText" text="紅">
      <formula>NOT(ISERROR(SEARCH("紅",J229)))</formula>
    </cfRule>
  </conditionalFormatting>
  <conditionalFormatting sqref="J230:J231">
    <cfRule type="containsText" priority="13" dxfId="60" operator="containsText" text="綠">
      <formula>NOT(ISERROR(SEARCH("綠",J230)))</formula>
    </cfRule>
    <cfRule type="containsText" priority="14" dxfId="31" operator="containsText" text="黃">
      <formula>NOT(ISERROR(SEARCH("黃",J230)))</formula>
    </cfRule>
    <cfRule type="containsText" priority="15" dxfId="61" operator="containsText" text="紅">
      <formula>NOT(ISERROR(SEARCH("紅",J230)))</formula>
    </cfRule>
  </conditionalFormatting>
  <conditionalFormatting sqref="J235">
    <cfRule type="containsText" priority="10" dxfId="60" operator="containsText" text="綠">
      <formula>NOT(ISERROR(SEARCH("綠",J235)))</formula>
    </cfRule>
    <cfRule type="containsText" priority="11" dxfId="31" operator="containsText" text="黃">
      <formula>NOT(ISERROR(SEARCH("黃",J235)))</formula>
    </cfRule>
    <cfRule type="containsText" priority="12" dxfId="61" operator="containsText" text="紅">
      <formula>NOT(ISERROR(SEARCH("紅",J235)))</formula>
    </cfRule>
  </conditionalFormatting>
  <conditionalFormatting sqref="J236">
    <cfRule type="containsText" priority="7" dxfId="60" operator="containsText" text="綠">
      <formula>NOT(ISERROR(SEARCH("綠",J236)))</formula>
    </cfRule>
    <cfRule type="containsText" priority="8" dxfId="31" operator="containsText" text="黃">
      <formula>NOT(ISERROR(SEARCH("黃",J236)))</formula>
    </cfRule>
    <cfRule type="containsText" priority="9" dxfId="61" operator="containsText" text="紅">
      <formula>NOT(ISERROR(SEARCH("紅",J236)))</formula>
    </cfRule>
  </conditionalFormatting>
  <conditionalFormatting sqref="J237">
    <cfRule type="containsText" priority="4" dxfId="60" operator="containsText" text="綠">
      <formula>NOT(ISERROR(SEARCH("綠",J237)))</formula>
    </cfRule>
    <cfRule type="containsText" priority="5" dxfId="31" operator="containsText" text="黃">
      <formula>NOT(ISERROR(SEARCH("黃",J237)))</formula>
    </cfRule>
    <cfRule type="containsText" priority="6" dxfId="61" operator="containsText" text="紅">
      <formula>NOT(ISERROR(SEARCH("紅",J237)))</formula>
    </cfRule>
  </conditionalFormatting>
  <conditionalFormatting sqref="J319:J321">
    <cfRule type="containsText" priority="1" dxfId="60" operator="containsText" text="綠">
      <formula>NOT(ISERROR(SEARCH("綠",J319)))</formula>
    </cfRule>
    <cfRule type="containsText" priority="2" dxfId="31" operator="containsText" text="黃">
      <formula>NOT(ISERROR(SEARCH("黃",J319)))</formula>
    </cfRule>
    <cfRule type="containsText" priority="3" dxfId="61" operator="containsText" text="紅">
      <formula>NOT(ISERROR(SEARCH("紅",J319)))</formula>
    </cfRule>
  </conditionalFormatting>
  <printOptions horizontalCentered="1"/>
  <pageMargins left="0.25" right="0.25" top="0.75" bottom="0.75" header="0.3" footer="0.3"/>
  <pageSetup fitToHeight="0" fitToWidth="1"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P39"/>
  <sheetViews>
    <sheetView zoomScale="85" zoomScaleNormal="85" zoomScalePageLayoutView="0" workbookViewId="0" topLeftCell="A1">
      <selection activeCell="M28" sqref="A1:IV16384"/>
    </sheetView>
  </sheetViews>
  <sheetFormatPr defaultColWidth="9.00390625" defaultRowHeight="16.5"/>
  <cols>
    <col min="1" max="1" width="22.625" style="0" customWidth="1"/>
    <col min="2" max="3" width="8.00390625" style="0" customWidth="1"/>
    <col min="4" max="4" width="4.875" style="0" customWidth="1"/>
    <col min="5" max="5" width="5.00390625" style="0" customWidth="1"/>
    <col min="6" max="6" width="38.625" style="0" customWidth="1"/>
    <col min="7" max="8" width="5.25390625" style="0" customWidth="1"/>
    <col min="9" max="9" width="5.50390625" style="0" customWidth="1"/>
    <col min="10" max="10" width="4.625" style="0" customWidth="1"/>
  </cols>
  <sheetData>
    <row r="1" spans="1:10" ht="21.75" thickBot="1">
      <c r="A1" s="235" t="s">
        <v>1092</v>
      </c>
      <c r="B1" s="236"/>
      <c r="C1" s="236"/>
      <c r="D1" s="236"/>
      <c r="E1" s="236"/>
      <c r="F1" s="236"/>
      <c r="G1" s="236"/>
      <c r="H1" s="236"/>
      <c r="I1" s="236"/>
      <c r="J1" s="237"/>
    </row>
    <row r="2" spans="1:10" ht="16.5">
      <c r="A2" s="1" t="s">
        <v>1093</v>
      </c>
      <c r="B2" s="2" t="s">
        <v>1094</v>
      </c>
      <c r="C2" s="3" t="s">
        <v>1095</v>
      </c>
      <c r="D2" s="4" t="s">
        <v>1096</v>
      </c>
      <c r="E2" s="5" t="s">
        <v>1097</v>
      </c>
      <c r="F2" s="6" t="s">
        <v>1093</v>
      </c>
      <c r="G2" s="2" t="s">
        <v>1094</v>
      </c>
      <c r="H2" s="7" t="s">
        <v>1095</v>
      </c>
      <c r="I2" s="4" t="s">
        <v>1096</v>
      </c>
      <c r="J2" s="8" t="s">
        <v>1097</v>
      </c>
    </row>
    <row r="3" spans="1:10" ht="18.75">
      <c r="A3" s="9" t="s">
        <v>23</v>
      </c>
      <c r="B3" s="10">
        <f aca="true" t="shared" si="0" ref="B3:B14">C3+D3+E3</f>
        <v>2</v>
      </c>
      <c r="C3" s="11">
        <f>_xlfn.COUNTIFS('總表'!$E$5:$E$321,A3,'總表'!$J$5:$J$321,"紅")</f>
        <v>1</v>
      </c>
      <c r="D3" s="12">
        <f>_xlfn.COUNTIFS('總表'!$E$5:$E$321,A3,'總表'!$J$5:$J$321,"黃")</f>
        <v>1</v>
      </c>
      <c r="E3" s="13">
        <f>_xlfn.COUNTIFS('總表'!$E$5:$E$321,A3,'總表'!$J$5:$J$321,"綠")</f>
        <v>0</v>
      </c>
      <c r="F3" s="16" t="s">
        <v>1098</v>
      </c>
      <c r="G3" s="10">
        <f>H3+I3+J3</f>
        <v>1</v>
      </c>
      <c r="H3" s="11">
        <f>_xlfn.COUNTIFS('總表'!$E$5:$E$321,F3,'總表'!$J$5:$J$321,"紅")</f>
        <v>0</v>
      </c>
      <c r="I3" s="12">
        <f>_xlfn.COUNTIFS('總表'!$E$5:$E$321,F3,'總表'!$J$5:$J$321,"黃")</f>
        <v>0</v>
      </c>
      <c r="J3" s="13">
        <f>_xlfn.COUNTIFS('總表'!$E$5:$E$321,F3,'總表'!$J$5:$J$321,"綠")</f>
        <v>1</v>
      </c>
    </row>
    <row r="4" spans="1:10" ht="18.75">
      <c r="A4" s="9" t="s">
        <v>12</v>
      </c>
      <c r="B4" s="10">
        <f t="shared" si="0"/>
        <v>2</v>
      </c>
      <c r="C4" s="11">
        <f>_xlfn.COUNTIFS('總表'!$E$5:$E$321,A4,'總表'!$J$5:$J$321,"紅")</f>
        <v>0</v>
      </c>
      <c r="D4" s="12">
        <f>_xlfn.COUNTIFS('總表'!$E$5:$E$321,A4,'總表'!$J$5:$J$321,"黃")</f>
        <v>2</v>
      </c>
      <c r="E4" s="13">
        <f>_xlfn.COUNTIFS('總表'!$E$5:$E$321,A4,'總表'!$J$5:$J$321,"綠")</f>
        <v>0</v>
      </c>
      <c r="F4" s="16" t="s">
        <v>1099</v>
      </c>
      <c r="G4" s="10">
        <f aca="true" t="shared" si="1" ref="G4:G32">H4+I4+J4</f>
        <v>1</v>
      </c>
      <c r="H4" s="11">
        <f>_xlfn.COUNTIFS('總表'!$E$5:$E$321,F4,'總表'!$J$5:$J$321,"紅")</f>
        <v>0</v>
      </c>
      <c r="I4" s="12">
        <f>_xlfn.COUNTIFS('總表'!$E$5:$E$321,F4,'總表'!$J$5:$J$321,"黃")</f>
        <v>0</v>
      </c>
      <c r="J4" s="13">
        <f>_xlfn.COUNTIFS('總表'!$E$5:$E$321,F4,'總表'!$J$5:$J$321,"綠")</f>
        <v>1</v>
      </c>
    </row>
    <row r="5" spans="1:10" ht="18.75">
      <c r="A5" s="9" t="s">
        <v>36</v>
      </c>
      <c r="B5" s="10">
        <f t="shared" si="0"/>
        <v>2</v>
      </c>
      <c r="C5" s="11">
        <f>_xlfn.COUNTIFS('總表'!$E$5:$E$321,A5,'總表'!$J$5:$J$321,"紅")</f>
        <v>0</v>
      </c>
      <c r="D5" s="12">
        <f>_xlfn.COUNTIFS('總表'!$E$5:$E$321,A5,'總表'!$J$5:$J$321,"黃")</f>
        <v>2</v>
      </c>
      <c r="E5" s="13">
        <f>_xlfn.COUNTIFS('總表'!$E$5:$E$321,A5,'總表'!$J$5:$J$321,"綠")</f>
        <v>0</v>
      </c>
      <c r="F5" s="16" t="s">
        <v>1100</v>
      </c>
      <c r="G5" s="10">
        <f t="shared" si="1"/>
        <v>2</v>
      </c>
      <c r="H5" s="11">
        <f>_xlfn.COUNTIFS('總表'!$E$5:$E$321,F5,'總表'!$J$5:$J$321,"紅")</f>
        <v>1</v>
      </c>
      <c r="I5" s="12">
        <f>_xlfn.COUNTIFS('總表'!$E$5:$E$321,F5,'總表'!$J$5:$J$321,"黃")</f>
        <v>0</v>
      </c>
      <c r="J5" s="13">
        <f>_xlfn.COUNTIFS('總表'!$E$5:$E$321,F5,'總表'!$J$5:$J$321,"綠")</f>
        <v>1</v>
      </c>
    </row>
    <row r="6" spans="1:10" ht="18.75">
      <c r="A6" s="14" t="s">
        <v>110</v>
      </c>
      <c r="B6" s="10">
        <f t="shared" si="0"/>
        <v>4</v>
      </c>
      <c r="C6" s="11">
        <f>_xlfn.COUNTIFS('總表'!$E$5:$E$321,A6,'總表'!$J$5:$J$321,"紅")</f>
        <v>1</v>
      </c>
      <c r="D6" s="12">
        <f>_xlfn.COUNTIFS('總表'!$E$5:$E$321,A6,'總表'!$J$5:$J$321,"黃")</f>
        <v>2</v>
      </c>
      <c r="E6" s="13">
        <f>_xlfn.COUNTIFS('總表'!$E$5:$E$321,A6,'總表'!$J$5:$J$321,"綠")</f>
        <v>1</v>
      </c>
      <c r="F6" s="16" t="s">
        <v>1101</v>
      </c>
      <c r="G6" s="10">
        <f t="shared" si="1"/>
        <v>1</v>
      </c>
      <c r="H6" s="11">
        <f>_xlfn.COUNTIFS('總表'!$E$5:$E$321,F6,'總表'!$J$5:$J$321,"紅")</f>
        <v>0</v>
      </c>
      <c r="I6" s="12">
        <f>_xlfn.COUNTIFS('總表'!$E$5:$E$321,F6,'總表'!$J$5:$J$321,"黃")</f>
        <v>1</v>
      </c>
      <c r="J6" s="13">
        <f>_xlfn.COUNTIFS('總表'!$E$5:$E$321,F6,'總表'!$J$5:$J$321,"綠")</f>
        <v>0</v>
      </c>
    </row>
    <row r="7" spans="1:10" ht="18.75">
      <c r="A7" s="9" t="s">
        <v>112</v>
      </c>
      <c r="B7" s="10">
        <f t="shared" si="0"/>
        <v>3</v>
      </c>
      <c r="C7" s="11">
        <f>_xlfn.COUNTIFS('總表'!$E$5:$E$321,A7,'總表'!$J$5:$J$321,"紅")</f>
        <v>1</v>
      </c>
      <c r="D7" s="12">
        <f>_xlfn.COUNTIFS('總表'!$E$5:$E$321,A7,'總表'!$J$5:$J$321,"黃")</f>
        <v>1</v>
      </c>
      <c r="E7" s="13">
        <f>_xlfn.COUNTIFS('總表'!$E$5:$E$321,A7,'總表'!$J$5:$J$321,"綠")</f>
        <v>1</v>
      </c>
      <c r="F7" s="16" t="s">
        <v>143</v>
      </c>
      <c r="G7" s="10">
        <f t="shared" si="1"/>
        <v>1</v>
      </c>
      <c r="H7" s="11">
        <f>_xlfn.COUNTIFS('總表'!$E$5:$E$321,F7,'總表'!$J$5:$J$321,"紅")</f>
        <v>1</v>
      </c>
      <c r="I7" s="12">
        <f>_xlfn.COUNTIFS('總表'!$E$5:$E$321,F7,'總表'!$J$5:$J$321,"黃")</f>
        <v>0</v>
      </c>
      <c r="J7" s="13">
        <f>_xlfn.COUNTIFS('總表'!$E$5:$E$321,F7,'總表'!$J$5:$J$321,"綠")</f>
        <v>0</v>
      </c>
    </row>
    <row r="8" spans="1:10" ht="18.75">
      <c r="A8" s="9" t="s">
        <v>24</v>
      </c>
      <c r="B8" s="10">
        <f t="shared" si="0"/>
        <v>2</v>
      </c>
      <c r="C8" s="11">
        <f>_xlfn.COUNTIFS('總表'!$E$5:$E$321,A8,'總表'!$J$5:$J$321,"紅")</f>
        <v>2</v>
      </c>
      <c r="D8" s="12">
        <f>_xlfn.COUNTIFS('總表'!$E$5:$E$321,A8,'總表'!$J$5:$J$321,"黃")</f>
        <v>0</v>
      </c>
      <c r="E8" s="13">
        <f>_xlfn.COUNTIFS('總表'!$E$5:$E$321,A8,'總表'!$J$5:$J$321,"綠")</f>
        <v>0</v>
      </c>
      <c r="F8" s="16" t="s">
        <v>33</v>
      </c>
      <c r="G8" s="10">
        <f t="shared" si="1"/>
        <v>5</v>
      </c>
      <c r="H8" s="11">
        <f>_xlfn.COUNTIFS('總表'!$E$5:$E$321,F8,'總表'!$J$5:$J$321,"紅")</f>
        <v>1</v>
      </c>
      <c r="I8" s="12">
        <f>_xlfn.COUNTIFS('總表'!$E$5:$E$321,F8,'總表'!$J$5:$J$321,"黃")</f>
        <v>4</v>
      </c>
      <c r="J8" s="13">
        <f>_xlfn.COUNTIFS('總表'!$E$5:$E$321,F8,'總表'!$J$5:$J$321,"綠")</f>
        <v>0</v>
      </c>
    </row>
    <row r="9" spans="1:10" ht="18.75">
      <c r="A9" s="9" t="s">
        <v>14</v>
      </c>
      <c r="B9" s="10">
        <f t="shared" si="0"/>
        <v>2</v>
      </c>
      <c r="C9" s="11">
        <f>_xlfn.COUNTIFS('總表'!$E$5:$E$321,A9,'總表'!$J$5:$J$321,"紅")</f>
        <v>2</v>
      </c>
      <c r="D9" s="12">
        <f>_xlfn.COUNTIFS('總表'!$E$5:$E$321,A9,'總表'!$J$5:$J$321,"黃")</f>
        <v>0</v>
      </c>
      <c r="E9" s="13">
        <f>_xlfn.COUNTIFS('總表'!$E$5:$E$321,A9,'總表'!$J$5:$J$321,"綠")</f>
        <v>0</v>
      </c>
      <c r="F9" s="16" t="s">
        <v>1064</v>
      </c>
      <c r="G9" s="10">
        <f t="shared" si="1"/>
        <v>3</v>
      </c>
      <c r="H9" s="11">
        <f>_xlfn.COUNTIFS('總表'!$E$5:$E$321,F9,'總表'!$J$5:$J$321,"紅")</f>
        <v>0</v>
      </c>
      <c r="I9" s="12">
        <f>_xlfn.COUNTIFS('總表'!$E$5:$E$321,F9,'總表'!$J$5:$J$321,"黃")</f>
        <v>2</v>
      </c>
      <c r="J9" s="13">
        <f>_xlfn.COUNTIFS('總表'!$E$5:$E$321,F9,'總表'!$J$5:$J$321,"綠")</f>
        <v>1</v>
      </c>
    </row>
    <row r="10" spans="1:10" ht="18.75">
      <c r="A10" s="9" t="s">
        <v>121</v>
      </c>
      <c r="B10" s="10">
        <f t="shared" si="0"/>
        <v>3</v>
      </c>
      <c r="C10" s="11">
        <f>_xlfn.COUNTIFS('總表'!$E$5:$E$321,A10,'總表'!$J$5:$J$321,"紅")</f>
        <v>1</v>
      </c>
      <c r="D10" s="12">
        <f>_xlfn.COUNTIFS('總表'!$E$5:$E$321,A10,'總表'!$J$5:$J$321,"黃")</f>
        <v>2</v>
      </c>
      <c r="E10" s="13">
        <f>_xlfn.COUNTIFS('總表'!$E$5:$E$321,A10,'總表'!$J$5:$J$321,"綠")</f>
        <v>0</v>
      </c>
      <c r="F10" s="16" t="s">
        <v>778</v>
      </c>
      <c r="G10" s="10">
        <f t="shared" si="1"/>
        <v>2</v>
      </c>
      <c r="H10" s="11">
        <f>_xlfn.COUNTIFS('總表'!$E$5:$E$321,F10,'總表'!$J$5:$J$321,"紅")</f>
        <v>0</v>
      </c>
      <c r="I10" s="12">
        <f>_xlfn.COUNTIFS('總表'!$E$5:$E$321,F10,'總表'!$J$5:$J$321,"黃")</f>
        <v>2</v>
      </c>
      <c r="J10" s="13">
        <f>_xlfn.COUNTIFS('總表'!$E$5:$E$321,F10,'總表'!$J$5:$J$321,"綠")</f>
        <v>0</v>
      </c>
    </row>
    <row r="11" spans="1:16" ht="18.75">
      <c r="A11" s="14" t="s">
        <v>117</v>
      </c>
      <c r="B11" s="10">
        <f t="shared" si="0"/>
        <v>2</v>
      </c>
      <c r="C11" s="11">
        <f>_xlfn.COUNTIFS('總表'!$E$5:$E$321,A11,'總表'!$J$5:$J$321,"紅")</f>
        <v>2</v>
      </c>
      <c r="D11" s="12">
        <f>_xlfn.COUNTIFS('總表'!$E$5:$E$321,A11,'總表'!$J$5:$J$321,"黃")</f>
        <v>0</v>
      </c>
      <c r="E11" s="13">
        <f>_xlfn.COUNTIFS('總表'!$E$5:$E$321,A11,'總表'!$J$5:$J$321,"綠")</f>
        <v>0</v>
      </c>
      <c r="F11" s="16" t="s">
        <v>29</v>
      </c>
      <c r="G11" s="10">
        <f t="shared" si="1"/>
        <v>1</v>
      </c>
      <c r="H11" s="11">
        <f>_xlfn.COUNTIFS('總表'!$E$5:$E$321,F11,'總表'!$J$5:$J$321,"紅")</f>
        <v>0</v>
      </c>
      <c r="I11" s="12">
        <f>_xlfn.COUNTIFS('總表'!$E$5:$E$321,F11,'總表'!$J$5:$J$321,"黃")</f>
        <v>0</v>
      </c>
      <c r="J11" s="13">
        <f>_xlfn.COUNTIFS('總表'!$E$5:$E$321,F11,'總表'!$J$5:$J$321,"綠")</f>
        <v>1</v>
      </c>
      <c r="P11" t="str">
        <f>_xlfn.IFERROR(VLOOKUP(ROW('總表'!A13)&amp;$A$3,'總表'!$A$5:$J$321,COLUMN('總表'!$J$4),TRUE)," ")</f>
        <v> </v>
      </c>
    </row>
    <row r="12" spans="1:16" ht="18.75">
      <c r="A12" s="14" t="s">
        <v>21</v>
      </c>
      <c r="B12" s="10">
        <f t="shared" si="0"/>
        <v>2</v>
      </c>
      <c r="C12" s="11">
        <f>_xlfn.COUNTIFS('總表'!$E$5:$E$321,A12,'總表'!$J$5:$J$321,"紅")</f>
        <v>0</v>
      </c>
      <c r="D12" s="12">
        <f>_xlfn.COUNTIFS('總表'!$E$5:$E$321,A12,'總表'!$J$5:$J$321,"黃")</f>
        <v>1</v>
      </c>
      <c r="E12" s="13">
        <f>_xlfn.COUNTIFS('總表'!$E$5:$E$321,A12,'總表'!$J$5:$J$321,"綠")</f>
        <v>1</v>
      </c>
      <c r="F12" s="16" t="s">
        <v>28</v>
      </c>
      <c r="G12" s="10">
        <f t="shared" si="1"/>
        <v>4</v>
      </c>
      <c r="H12" s="11">
        <f>_xlfn.COUNTIFS('總表'!$E$5:$E$321,F12,'總表'!$J$5:$J$321,"紅")</f>
        <v>0</v>
      </c>
      <c r="I12" s="12">
        <f>_xlfn.COUNTIFS('總表'!$E$5:$E$321,F12,'總表'!$J$5:$J$321,"黃")</f>
        <v>3</v>
      </c>
      <c r="J12" s="13">
        <f>_xlfn.COUNTIFS('總表'!$E$5:$E$321,F12,'總表'!$J$5:$J$321,"綠")</f>
        <v>1</v>
      </c>
      <c r="P12" t="str">
        <f>_xlfn.IFERROR(VLOOKUP(ROW('總表'!A14)&amp;$A$3,'總表'!$A$5:$J$321,COLUMN('總表'!$J$4),TRUE)," ")</f>
        <v> </v>
      </c>
    </row>
    <row r="13" spans="1:16" ht="18.75">
      <c r="A13" s="9" t="s">
        <v>25</v>
      </c>
      <c r="B13" s="10">
        <f t="shared" si="0"/>
        <v>3</v>
      </c>
      <c r="C13" s="11">
        <f>_xlfn.COUNTIFS('總表'!$E$5:$E$321,A13,'總表'!$J$5:$J$321,"紅")</f>
        <v>1</v>
      </c>
      <c r="D13" s="12">
        <f>_xlfn.COUNTIFS('總表'!$E$5:$E$321,A13,'總表'!$J$5:$J$321,"黃")</f>
        <v>1</v>
      </c>
      <c r="E13" s="13">
        <f>_xlfn.COUNTIFS('總表'!$E$5:$E$321,A13,'總表'!$J$5:$J$321,"綠")</f>
        <v>1</v>
      </c>
      <c r="F13" s="16" t="s">
        <v>20</v>
      </c>
      <c r="G13" s="10">
        <f t="shared" si="1"/>
        <v>3</v>
      </c>
      <c r="H13" s="11">
        <f>_xlfn.COUNTIFS('總表'!$E$5:$E$321,F13,'總表'!$J$5:$J$321,"紅")</f>
        <v>0</v>
      </c>
      <c r="I13" s="12">
        <f>_xlfn.COUNTIFS('總表'!$E$5:$E$321,F13,'總表'!$J$5:$J$321,"黃")</f>
        <v>3</v>
      </c>
      <c r="J13" s="13">
        <f>_xlfn.COUNTIFS('總表'!$E$5:$E$321,F13,'總表'!$J$5:$J$321,"綠")</f>
        <v>0</v>
      </c>
      <c r="P13" t="str">
        <f>_xlfn.IFERROR(VLOOKUP(ROW('總表'!A15)&amp;$A$3,'總表'!$A$5:$J$321,COLUMN('總表'!$J$4),TRUE)," ")</f>
        <v> </v>
      </c>
    </row>
    <row r="14" spans="1:16" ht="18.75">
      <c r="A14" s="9" t="s">
        <v>19</v>
      </c>
      <c r="B14" s="10">
        <f t="shared" si="0"/>
        <v>4</v>
      </c>
      <c r="C14" s="11">
        <f>_xlfn.COUNTIFS('總表'!$E$5:$E$321,A14,'總表'!$J$5:$J$321,"紅")</f>
        <v>2</v>
      </c>
      <c r="D14" s="12">
        <f>_xlfn.COUNTIFS('總表'!$E$5:$E$321,A14,'總表'!$J$5:$J$321,"黃")</f>
        <v>1</v>
      </c>
      <c r="E14" s="13">
        <f>_xlfn.COUNTIFS('總表'!$E$5:$E$321,A14,'總表'!$J$5:$J$321,"綠")</f>
        <v>1</v>
      </c>
      <c r="F14" s="16" t="s">
        <v>22</v>
      </c>
      <c r="G14" s="10">
        <f t="shared" si="1"/>
        <v>3</v>
      </c>
      <c r="H14" s="11">
        <f>_xlfn.COUNTIFS('總表'!$E$5:$E$321,F14,'總表'!$J$5:$J$321,"紅")</f>
        <v>1</v>
      </c>
      <c r="I14" s="12">
        <f>_xlfn.COUNTIFS('總表'!$E$5:$E$321,F14,'總表'!$J$5:$J$321,"黃")</f>
        <v>1</v>
      </c>
      <c r="J14" s="13">
        <f>_xlfn.COUNTIFS('總表'!$E$5:$E$321,F14,'總表'!$J$5:$J$321,"綠")</f>
        <v>1</v>
      </c>
      <c r="P14" t="str">
        <f>_xlfn.IFERROR(VLOOKUP(ROW('總表'!A16)&amp;$A$3,'總表'!$A$5:$J$321,COLUMN('總表'!$J$4),TRUE)," ")</f>
        <v> </v>
      </c>
    </row>
    <row r="15" spans="1:16" ht="18.75">
      <c r="A15" s="9" t="s">
        <v>17</v>
      </c>
      <c r="B15" s="10">
        <f>C15+D15+E15</f>
        <v>3</v>
      </c>
      <c r="C15" s="11">
        <f>_xlfn.COUNTIFS('總表'!$E$5:$E$321,A15,'總表'!$J$5:$J$321,"紅")</f>
        <v>1</v>
      </c>
      <c r="D15" s="12">
        <f>_xlfn.COUNTIFS('總表'!$E$5:$E$321,A15,'總表'!$J$5:$J$321,"黃")</f>
        <v>2</v>
      </c>
      <c r="E15" s="13">
        <f>_xlfn.COUNTIFS('總表'!$E$5:$E$321,A15,'總表'!$J$5:$J$321,"綠")</f>
        <v>0</v>
      </c>
      <c r="F15" s="16" t="s">
        <v>1102</v>
      </c>
      <c r="G15" s="10">
        <f t="shared" si="1"/>
        <v>2</v>
      </c>
      <c r="H15" s="11">
        <f>_xlfn.COUNTIFS('總表'!$E$5:$E$321,F15,'總表'!$J$5:$J$321,"紅")</f>
        <v>0</v>
      </c>
      <c r="I15" s="12">
        <f>_xlfn.COUNTIFS('總表'!$E$5:$E$321,F15,'總表'!$J$5:$J$321,"黃")</f>
        <v>1</v>
      </c>
      <c r="J15" s="13">
        <f>_xlfn.COUNTIFS('總表'!$E$5:$E$321,F15,'總表'!$J$5:$J$321,"綠")</f>
        <v>1</v>
      </c>
      <c r="P15" t="str">
        <f>_xlfn.IFERROR(VLOOKUP(ROW('總表'!A17)&amp;$A$3,'總表'!$A$5:$J$321,COLUMN('總表'!$J$4),TRUE)," ")</f>
        <v> </v>
      </c>
    </row>
    <row r="16" spans="1:10" ht="18.75">
      <c r="A16" s="9" t="s">
        <v>1127</v>
      </c>
      <c r="B16" s="10">
        <f aca="true" t="shared" si="2" ref="B16:B36">C16+D16+E16</f>
        <v>2</v>
      </c>
      <c r="C16" s="11">
        <f>_xlfn.COUNTIFS('總表'!$E$5:$E$321,A16,'總表'!$J$5:$J$321,"紅")</f>
        <v>1</v>
      </c>
      <c r="D16" s="12">
        <f>_xlfn.COUNTIFS('總表'!$E$5:$E$321,A16,'總表'!$J$5:$J$321,"黃")</f>
        <v>0</v>
      </c>
      <c r="E16" s="13">
        <f>_xlfn.COUNTIFS('總表'!$E$5:$E$321,A16,'總表'!$J$5:$J$321,"綠")</f>
        <v>1</v>
      </c>
      <c r="F16" s="16" t="s">
        <v>1149</v>
      </c>
      <c r="G16" s="10">
        <f t="shared" si="1"/>
        <v>2</v>
      </c>
      <c r="H16" s="11">
        <f>_xlfn.COUNTIFS('總表'!$E$5:$E$321,F16,'總表'!$J$5:$J$321,"紅")</f>
        <v>0</v>
      </c>
      <c r="I16" s="12">
        <f>_xlfn.COUNTIFS('總表'!$E$5:$E$321,F16,'總表'!$J$5:$J$321,"黃")</f>
        <v>0</v>
      </c>
      <c r="J16" s="13">
        <f>_xlfn.COUNTIFS('總表'!$E$5:$E$321,F16,'總表'!$J$5:$J$321,"綠")</f>
        <v>2</v>
      </c>
    </row>
    <row r="17" spans="1:10" ht="18.75">
      <c r="A17" s="9" t="s">
        <v>1128</v>
      </c>
      <c r="B17" s="10">
        <f t="shared" si="2"/>
        <v>5</v>
      </c>
      <c r="C17" s="11">
        <f>_xlfn.COUNTIFS('總表'!$E$5:$E$321,A17,'總表'!$J$5:$J$321,"紅")</f>
        <v>2</v>
      </c>
      <c r="D17" s="12">
        <f>_xlfn.COUNTIFS('總表'!$E$5:$E$321,A17,'總表'!$J$5:$J$321,"黃")</f>
        <v>2</v>
      </c>
      <c r="E17" s="13">
        <f>_xlfn.COUNTIFS('總表'!$E$5:$E$321,A17,'總表'!$J$5:$J$321,"綠")</f>
        <v>1</v>
      </c>
      <c r="F17" s="16" t="s">
        <v>1148</v>
      </c>
      <c r="G17" s="10">
        <f t="shared" si="1"/>
        <v>1</v>
      </c>
      <c r="H17" s="11">
        <f>_xlfn.COUNTIFS('總表'!$E$5:$E$321,F17,'總表'!$J$5:$J$321,"紅")</f>
        <v>0</v>
      </c>
      <c r="I17" s="12">
        <f>_xlfn.COUNTIFS('總表'!$E$5:$E$321,F17,'總表'!$J$5:$J$321,"黃")</f>
        <v>1</v>
      </c>
      <c r="J17" s="13">
        <f>_xlfn.COUNTIFS('總表'!$E$5:$E$321,F17,'總表'!$J$5:$J$321,"綠")</f>
        <v>0</v>
      </c>
    </row>
    <row r="18" spans="1:10" ht="18.75">
      <c r="A18" s="9" t="s">
        <v>1129</v>
      </c>
      <c r="B18" s="10">
        <f t="shared" si="2"/>
        <v>4</v>
      </c>
      <c r="C18" s="11">
        <f>_xlfn.COUNTIFS('總表'!$E$5:$E$321,A18,'總表'!$J$5:$J$321,"紅")</f>
        <v>2</v>
      </c>
      <c r="D18" s="12">
        <f>_xlfn.COUNTIFS('總表'!$E$5:$E$321,A18,'總表'!$J$5:$J$321,"黃")</f>
        <v>2</v>
      </c>
      <c r="E18" s="13">
        <f>_xlfn.COUNTIFS('總表'!$E$5:$E$321,A18,'總表'!$J$5:$J$321,"綠")</f>
        <v>0</v>
      </c>
      <c r="F18" s="16" t="s">
        <v>1112</v>
      </c>
      <c r="G18" s="10">
        <f t="shared" si="1"/>
        <v>3</v>
      </c>
      <c r="H18" s="11">
        <f>_xlfn.COUNTIFS('總表'!$E$5:$E$321,F18,'總表'!$J$5:$J$321,"紅")</f>
        <v>0</v>
      </c>
      <c r="I18" s="12">
        <f>_xlfn.COUNTIFS('總表'!$E$5:$E$321,F18,'總表'!$J$5:$J$321,"黃")</f>
        <v>2</v>
      </c>
      <c r="J18" s="13">
        <f>_xlfn.COUNTIFS('總表'!$E$5:$E$321,F18,'總表'!$J$5:$J$321,"綠")</f>
        <v>1</v>
      </c>
    </row>
    <row r="19" spans="1:10" ht="18.75">
      <c r="A19" s="9" t="s">
        <v>1103</v>
      </c>
      <c r="B19" s="10">
        <f t="shared" si="2"/>
        <v>2</v>
      </c>
      <c r="C19" s="11">
        <f>_xlfn.COUNTIFS('總表'!$E$5:$E$321,A19,'總表'!$J$5:$J$321,"紅")</f>
        <v>0</v>
      </c>
      <c r="D19" s="12">
        <f>_xlfn.COUNTIFS('總表'!$E$5:$E$321,A19,'總表'!$J$5:$J$321,"黃")</f>
        <v>1</v>
      </c>
      <c r="E19" s="13">
        <f>_xlfn.COUNTIFS('總表'!$E$5:$E$321,A19,'總表'!$J$5:$J$321,"綠")</f>
        <v>1</v>
      </c>
      <c r="F19" s="16" t="s">
        <v>1113</v>
      </c>
      <c r="G19" s="10">
        <f t="shared" si="1"/>
        <v>1</v>
      </c>
      <c r="H19" s="11">
        <f>_xlfn.COUNTIFS('總表'!$E$5:$E$321,F19,'總表'!$J$5:$J$321,"紅")</f>
        <v>0</v>
      </c>
      <c r="I19" s="12">
        <f>_xlfn.COUNTIFS('總表'!$E$5:$E$321,F19,'總表'!$J$5:$J$321,"黃")</f>
        <v>1</v>
      </c>
      <c r="J19" s="13">
        <f>_xlfn.COUNTIFS('總表'!$E$5:$E$321,F19,'總表'!$J$5:$J$321,"綠")</f>
        <v>0</v>
      </c>
    </row>
    <row r="20" spans="1:10" ht="18.75">
      <c r="A20" s="15" t="s">
        <v>1104</v>
      </c>
      <c r="B20" s="10">
        <f t="shared" si="2"/>
        <v>3</v>
      </c>
      <c r="C20" s="11">
        <f>_xlfn.COUNTIFS('總表'!$E$5:$E$321,A20,'總表'!$J$5:$J$321,"紅")</f>
        <v>0</v>
      </c>
      <c r="D20" s="12">
        <f>_xlfn.COUNTIFS('總表'!$E$5:$E$321,A20,'總表'!$J$5:$J$321,"黃")</f>
        <v>2</v>
      </c>
      <c r="E20" s="13">
        <f>_xlfn.COUNTIFS('總表'!$E$5:$E$321,A20,'總表'!$J$5:$J$321,"綠")</f>
        <v>1</v>
      </c>
      <c r="F20" s="16" t="s">
        <v>1114</v>
      </c>
      <c r="G20" s="10">
        <f t="shared" si="1"/>
        <v>2</v>
      </c>
      <c r="H20" s="11">
        <f>_xlfn.COUNTIFS('總表'!$E$5:$E$321,F20,'總表'!$J$5:$J$321,"紅")</f>
        <v>0</v>
      </c>
      <c r="I20" s="12">
        <f>_xlfn.COUNTIFS('總表'!$E$5:$E$321,F20,'總表'!$J$5:$J$321,"黃")</f>
        <v>0</v>
      </c>
      <c r="J20" s="13">
        <f>_xlfn.COUNTIFS('總表'!$E$5:$E$321,F20,'總表'!$J$5:$J$321,"綠")</f>
        <v>2</v>
      </c>
    </row>
    <row r="21" spans="1:10" ht="18.75">
      <c r="A21" s="15" t="s">
        <v>1105</v>
      </c>
      <c r="B21" s="10">
        <f t="shared" si="2"/>
        <v>1</v>
      </c>
      <c r="C21" s="11">
        <f>_xlfn.COUNTIFS('總表'!$E$5:$E$321,A21,'總表'!$J$5:$J$321,"紅")</f>
        <v>1</v>
      </c>
      <c r="D21" s="12">
        <f>_xlfn.COUNTIFS('總表'!$E$5:$E$321,A21,'總表'!$J$5:$J$321,"黃")</f>
        <v>0</v>
      </c>
      <c r="E21" s="13">
        <f>_xlfn.COUNTIFS('總表'!$E$5:$E$321,A21,'總表'!$J$5:$J$321,"綠")</f>
        <v>0</v>
      </c>
      <c r="F21" s="16" t="s">
        <v>1115</v>
      </c>
      <c r="G21" s="10">
        <f t="shared" si="1"/>
        <v>2</v>
      </c>
      <c r="H21" s="11">
        <f>_xlfn.COUNTIFS('總表'!$E$5:$E$321,F21,'總表'!$J$5:$J$321,"紅")</f>
        <v>0</v>
      </c>
      <c r="I21" s="12">
        <f>_xlfn.COUNTIFS('總表'!$E$5:$E$321,F21,'總表'!$J$5:$J$321,"黃")</f>
        <v>2</v>
      </c>
      <c r="J21" s="13">
        <f>_xlfn.COUNTIFS('總表'!$E$5:$E$321,F21,'總表'!$J$5:$J$321,"綠")</f>
        <v>0</v>
      </c>
    </row>
    <row r="22" spans="1:10" ht="18.75">
      <c r="A22" s="9" t="s">
        <v>32</v>
      </c>
      <c r="B22" s="10">
        <f t="shared" si="2"/>
        <v>1</v>
      </c>
      <c r="C22" s="11">
        <f>_xlfn.COUNTIFS('總表'!$E$5:$E$321,A22,'總表'!$J$5:$J$321,"紅")</f>
        <v>0</v>
      </c>
      <c r="D22" s="12">
        <f>_xlfn.COUNTIFS('總表'!$E$5:$E$321,A22,'總表'!$J$5:$J$321,"黃")</f>
        <v>1</v>
      </c>
      <c r="E22" s="13">
        <f>_xlfn.COUNTIFS('總表'!$E$5:$E$321,A22,'總表'!$J$5:$J$321,"綠")</f>
        <v>0</v>
      </c>
      <c r="F22" s="16" t="s">
        <v>1116</v>
      </c>
      <c r="G22" s="10">
        <f t="shared" si="1"/>
        <v>2</v>
      </c>
      <c r="H22" s="11">
        <f>_xlfn.COUNTIFS('總表'!$E$5:$E$321,F22,'總表'!$J$5:$J$321,"紅")</f>
        <v>0</v>
      </c>
      <c r="I22" s="12">
        <f>_xlfn.COUNTIFS('總表'!$E$5:$E$321,F22,'總表'!$J$5:$J$321,"黃")</f>
        <v>2</v>
      </c>
      <c r="J22" s="13">
        <f>_xlfn.COUNTIFS('總表'!$E$5:$E$321,F22,'總表'!$J$5:$J$321,"綠")</f>
        <v>0</v>
      </c>
    </row>
    <row r="23" spans="1:10" ht="18.75">
      <c r="A23" s="9" t="s">
        <v>114</v>
      </c>
      <c r="B23" s="10">
        <f t="shared" si="2"/>
        <v>4</v>
      </c>
      <c r="C23" s="11">
        <f>_xlfn.COUNTIFS('總表'!$E$5:$E$321,A23,'總表'!$J$5:$J$321,"紅")</f>
        <v>1</v>
      </c>
      <c r="D23" s="12">
        <f>_xlfn.COUNTIFS('總表'!$E$5:$E$321,A23,'總表'!$J$5:$J$321,"黃")</f>
        <v>3</v>
      </c>
      <c r="E23" s="13">
        <f>_xlfn.COUNTIFS('總表'!$E$5:$E$321,A23,'總表'!$J$5:$J$321,"綠")</f>
        <v>0</v>
      </c>
      <c r="F23" s="16" t="s">
        <v>1147</v>
      </c>
      <c r="G23" s="10">
        <f>H23+I23+J23</f>
        <v>1</v>
      </c>
      <c r="H23" s="11">
        <f>_xlfn.COUNTIFS('總表'!$E$5:$E$321,F23,'總表'!$J$5:$J$321,"紅")</f>
        <v>1</v>
      </c>
      <c r="I23" s="12">
        <f>_xlfn.COUNTIFS('總表'!$E$5:$E$321,F23,'總表'!$J$5:$J$321,"黃")</f>
        <v>0</v>
      </c>
      <c r="J23" s="13">
        <f>_xlfn.COUNTIFS('總表'!$E$5:$E$321,F23,'總表'!$J$5:$J$321,"綠")</f>
        <v>0</v>
      </c>
    </row>
    <row r="24" spans="1:10" ht="18.75">
      <c r="A24" s="9" t="s">
        <v>1106</v>
      </c>
      <c r="B24" s="10">
        <f t="shared" si="2"/>
        <v>0</v>
      </c>
      <c r="C24" s="11">
        <f>_xlfn.COUNTIFS('總表'!$E$5:$E$321,A24,'總表'!$J$5:$J$321,"紅")</f>
        <v>0</v>
      </c>
      <c r="D24" s="12">
        <f>_xlfn.COUNTIFS('總表'!$E$5:$E$321,A24,'總表'!$J$5:$J$321,"黃")</f>
        <v>0</v>
      </c>
      <c r="E24" s="13">
        <f>_xlfn.COUNTIFS('總表'!$E$5:$E$321,A24,'總表'!$J$5:$J$321,"綠")</f>
        <v>0</v>
      </c>
      <c r="F24" s="16" t="s">
        <v>1146</v>
      </c>
      <c r="G24" s="10">
        <f>H24+I24+J24</f>
        <v>2</v>
      </c>
      <c r="H24" s="11">
        <f>_xlfn.COUNTIFS('總表'!$E$5:$E$321,F24,'總表'!$J$5:$J$321,"紅")</f>
        <v>0</v>
      </c>
      <c r="I24" s="12">
        <f>_xlfn.COUNTIFS('總表'!$E$5:$E$321,F24,'總表'!$J$5:$J$321,"黃")</f>
        <v>2</v>
      </c>
      <c r="J24" s="13">
        <f>_xlfn.COUNTIFS('總表'!$E$5:$E$321,F24,'總表'!$J$5:$J$321,"綠")</f>
        <v>0</v>
      </c>
    </row>
    <row r="25" spans="1:10" ht="18.75">
      <c r="A25" s="9" t="s">
        <v>146</v>
      </c>
      <c r="B25" s="10">
        <f t="shared" si="2"/>
        <v>1</v>
      </c>
      <c r="C25" s="11">
        <f>_xlfn.COUNTIFS('總表'!$E$5:$E$321,A25,'總表'!$J$5:$J$321,"紅")</f>
        <v>0</v>
      </c>
      <c r="D25" s="12">
        <f>_xlfn.COUNTIFS('總表'!$E$5:$E$321,A25,'總表'!$J$5:$J$321,"黃")</f>
        <v>0</v>
      </c>
      <c r="E25" s="13">
        <f>_xlfn.COUNTIFS('總表'!$E$5:$E$321,A25,'總表'!$J$5:$J$321,"綠")</f>
        <v>1</v>
      </c>
      <c r="F25" s="16" t="s">
        <v>1117</v>
      </c>
      <c r="G25" s="10">
        <f t="shared" si="1"/>
        <v>1</v>
      </c>
      <c r="H25" s="11">
        <f>_xlfn.COUNTIFS('總表'!$E$5:$E$321,F25,'總表'!$J$5:$J$321,"紅")</f>
        <v>0</v>
      </c>
      <c r="I25" s="12">
        <f>_xlfn.COUNTIFS('總表'!$E$5:$E$321,F25,'總表'!$J$5:$J$321,"黃")</f>
        <v>0</v>
      </c>
      <c r="J25" s="13">
        <f>_xlfn.COUNTIFS('總表'!$E$5:$E$321,F25,'總表'!$J$5:$J$321,"綠")</f>
        <v>1</v>
      </c>
    </row>
    <row r="26" spans="1:10" ht="18.75">
      <c r="A26" s="9" t="s">
        <v>1107</v>
      </c>
      <c r="B26" s="10">
        <f t="shared" si="2"/>
        <v>1</v>
      </c>
      <c r="C26" s="11">
        <f>_xlfn.COUNTIFS('總表'!$E$5:$E$321,A26,'總表'!$J$5:$J$321,"紅")</f>
        <v>0</v>
      </c>
      <c r="D26" s="12">
        <f>_xlfn.COUNTIFS('總表'!$E$5:$E$321,A26,'總表'!$J$5:$J$321,"黃")</f>
        <v>1</v>
      </c>
      <c r="E26" s="13">
        <f>_xlfn.COUNTIFS('總表'!$E$5:$E$321,A26,'總表'!$J$5:$J$321,"綠")</f>
        <v>0</v>
      </c>
      <c r="F26" s="16" t="s">
        <v>1118</v>
      </c>
      <c r="G26" s="10">
        <f t="shared" si="1"/>
        <v>2</v>
      </c>
      <c r="H26" s="11">
        <f>_xlfn.COUNTIFS('總表'!$E$5:$E$321,F26,'總表'!$J$5:$J$321,"紅")</f>
        <v>0</v>
      </c>
      <c r="I26" s="12">
        <f>_xlfn.COUNTIFS('總表'!$E$5:$E$321,F26,'總表'!$J$5:$J$321,"黃")</f>
        <v>0</v>
      </c>
      <c r="J26" s="13">
        <f>_xlfn.COUNTIFS('總表'!$E$5:$E$321,F26,'總表'!$J$5:$J$321,"綠")</f>
        <v>2</v>
      </c>
    </row>
    <row r="27" spans="1:10" ht="18.75">
      <c r="A27" s="9" t="s">
        <v>1150</v>
      </c>
      <c r="B27" s="10">
        <f t="shared" si="2"/>
        <v>2</v>
      </c>
      <c r="C27" s="11">
        <f>_xlfn.COUNTIFS('總表'!$E$5:$E$321,A27,'總表'!$J$5:$J$321,"紅")</f>
        <v>0</v>
      </c>
      <c r="D27" s="12">
        <f>_xlfn.COUNTIFS('總表'!$E$5:$E$321,A27,'總表'!$J$5:$J$321,"黃")</f>
        <v>1</v>
      </c>
      <c r="E27" s="13">
        <f>_xlfn.COUNTIFS('總表'!$E$5:$E$321,A27,'總表'!$J$5:$J$321,"綠")</f>
        <v>1</v>
      </c>
      <c r="F27" s="16" t="s">
        <v>1119</v>
      </c>
      <c r="G27" s="10">
        <f t="shared" si="1"/>
        <v>1</v>
      </c>
      <c r="H27" s="11">
        <f>_xlfn.COUNTIFS('總表'!$E$5:$E$321,F27,'總表'!$J$5:$J$321,"紅")</f>
        <v>0</v>
      </c>
      <c r="I27" s="12">
        <f>_xlfn.COUNTIFS('總表'!$E$5:$E$321,F27,'總表'!$J$5:$J$321,"黃")</f>
        <v>0</v>
      </c>
      <c r="J27" s="13">
        <f>_xlfn.COUNTIFS('總表'!$E$5:$E$321,F27,'總表'!$J$5:$J$321,"綠")</f>
        <v>1</v>
      </c>
    </row>
    <row r="28" spans="1:10" ht="18.75">
      <c r="A28" s="16" t="s">
        <v>93</v>
      </c>
      <c r="B28" s="10">
        <f t="shared" si="2"/>
        <v>2</v>
      </c>
      <c r="C28" s="11">
        <f>_xlfn.COUNTIFS('總表'!$E$5:$E$321,A28,'總表'!$J$5:$J$321,"紅")</f>
        <v>1</v>
      </c>
      <c r="D28" s="12">
        <f>_xlfn.COUNTIFS('總表'!$E$5:$E$321,A28,'總表'!$J$5:$J$321,"黃")</f>
        <v>0</v>
      </c>
      <c r="E28" s="13">
        <f>_xlfn.COUNTIFS('總表'!$E$5:$E$321,A28,'總表'!$J$5:$J$321,"綠")</f>
        <v>1</v>
      </c>
      <c r="F28" s="16" t="s">
        <v>1120</v>
      </c>
      <c r="G28" s="10">
        <f t="shared" si="1"/>
        <v>2</v>
      </c>
      <c r="H28" s="11">
        <f>_xlfn.COUNTIFS('總表'!$E$5:$E$321,F28,'總表'!$J$5:$J$321,"紅")</f>
        <v>1</v>
      </c>
      <c r="I28" s="12">
        <f>_xlfn.COUNTIFS('總表'!$E$5:$E$321,F28,'總表'!$J$5:$J$321,"黃")</f>
        <v>1</v>
      </c>
      <c r="J28" s="13">
        <f>_xlfn.COUNTIFS('總表'!$E$5:$E$321,F28,'總表'!$J$5:$J$321,"綠")</f>
        <v>0</v>
      </c>
    </row>
    <row r="29" spans="1:10" ht="18.75">
      <c r="A29" s="16" t="s">
        <v>1108</v>
      </c>
      <c r="B29" s="10">
        <f t="shared" si="2"/>
        <v>1</v>
      </c>
      <c r="C29" s="11">
        <f>_xlfn.COUNTIFS('總表'!$E$5:$E$321,A29,'總表'!$J$5:$J$321,"紅")</f>
        <v>0</v>
      </c>
      <c r="D29" s="12">
        <f>_xlfn.COUNTIFS('總表'!$E$5:$E$321,A29,'總表'!$J$5:$J$321,"黃")</f>
        <v>0</v>
      </c>
      <c r="E29" s="13">
        <f>_xlfn.COUNTIFS('總表'!$E$5:$E$321,A29,'總表'!$J$5:$J$321,"綠")</f>
        <v>1</v>
      </c>
      <c r="F29" s="16" t="s">
        <v>1121</v>
      </c>
      <c r="G29" s="10">
        <f t="shared" si="1"/>
        <v>2</v>
      </c>
      <c r="H29" s="11">
        <f>_xlfn.COUNTIFS('總表'!$E$5:$E$321,F29,'總表'!$J$5:$J$321,"紅")</f>
        <v>1</v>
      </c>
      <c r="I29" s="12">
        <f>_xlfn.COUNTIFS('總表'!$E$5:$E$321,F29,'總表'!$J$5:$J$321,"黃")</f>
        <v>0</v>
      </c>
      <c r="J29" s="13">
        <f>_xlfn.COUNTIFS('總表'!$E$5:$E$321,F29,'總表'!$J$5:$J$321,"綠")</f>
        <v>1</v>
      </c>
    </row>
    <row r="30" spans="1:10" ht="18.75">
      <c r="A30" s="16" t="s">
        <v>132</v>
      </c>
      <c r="B30" s="10">
        <f t="shared" si="2"/>
        <v>3</v>
      </c>
      <c r="C30" s="11">
        <f>_xlfn.COUNTIFS('總表'!$E$5:$E$321,A30,'總表'!$J$5:$J$321,"紅")</f>
        <v>1</v>
      </c>
      <c r="D30" s="12">
        <f>_xlfn.COUNTIFS('總表'!$E$5:$E$321,A30,'總表'!$J$5:$J$321,"黃")</f>
        <v>1</v>
      </c>
      <c r="E30" s="13">
        <f>_xlfn.COUNTIFS('總表'!$E$5:$E$321,A30,'總表'!$J$5:$J$321,"綠")</f>
        <v>1</v>
      </c>
      <c r="F30" s="16" t="s">
        <v>1122</v>
      </c>
      <c r="G30" s="10">
        <f t="shared" si="1"/>
        <v>1</v>
      </c>
      <c r="H30" s="11">
        <f>_xlfn.COUNTIFS('總表'!$E$5:$E$321,F30,'總表'!$J$5:$J$321,"紅")</f>
        <v>0</v>
      </c>
      <c r="I30" s="12">
        <f>_xlfn.COUNTIFS('總表'!$E$5:$E$321,F30,'總表'!$J$5:$J$321,"黃")</f>
        <v>1</v>
      </c>
      <c r="J30" s="13">
        <f>_xlfn.COUNTIFS('總表'!$E$5:$E$321,F30,'總表'!$J$5:$J$321,"綠")</f>
        <v>0</v>
      </c>
    </row>
    <row r="31" spans="1:10" ht="18.75">
      <c r="A31" s="16" t="s">
        <v>43</v>
      </c>
      <c r="B31" s="10">
        <f t="shared" si="2"/>
        <v>2</v>
      </c>
      <c r="C31" s="11">
        <f>_xlfn.COUNTIFS('總表'!$E$5:$E$321,A31,'總表'!$J$5:$J$321,"紅")</f>
        <v>0</v>
      </c>
      <c r="D31" s="12">
        <f>_xlfn.COUNTIFS('總表'!$E$5:$E$321,A31,'總表'!$J$5:$J$321,"黃")</f>
        <v>2</v>
      </c>
      <c r="E31" s="13">
        <f>_xlfn.COUNTIFS('總表'!$E$5:$E$321,A31,'總表'!$J$5:$J$321,"綠")</f>
        <v>0</v>
      </c>
      <c r="F31" s="16" t="s">
        <v>1123</v>
      </c>
      <c r="G31" s="10">
        <f t="shared" si="1"/>
        <v>2</v>
      </c>
      <c r="H31" s="11">
        <f>_xlfn.COUNTIFS('總表'!$E$5:$E$321,F31,'總表'!$J$5:$J$321,"紅")</f>
        <v>0</v>
      </c>
      <c r="I31" s="12">
        <f>_xlfn.COUNTIFS('總表'!$E$5:$E$321,F31,'總表'!$J$5:$J$321,"黃")</f>
        <v>1</v>
      </c>
      <c r="J31" s="13">
        <f>_xlfn.COUNTIFS('總表'!$E$5:$E$321,F31,'總表'!$J$5:$J$321,"綠")</f>
        <v>1</v>
      </c>
    </row>
    <row r="32" spans="1:10" ht="18.75">
      <c r="A32" s="16" t="s">
        <v>18</v>
      </c>
      <c r="B32" s="10">
        <f t="shared" si="2"/>
        <v>2</v>
      </c>
      <c r="C32" s="11">
        <f>_xlfn.COUNTIFS('總表'!$E$5:$E$321,A32,'總表'!$J$5:$J$321,"紅")</f>
        <v>0</v>
      </c>
      <c r="D32" s="12">
        <f>_xlfn.COUNTIFS('總表'!$E$5:$E$321,A32,'總表'!$J$5:$J$321,"黃")</f>
        <v>1</v>
      </c>
      <c r="E32" s="13">
        <f>_xlfn.COUNTIFS('總表'!$E$5:$E$321,A32,'總表'!$J$5:$J$321,"綠")</f>
        <v>1</v>
      </c>
      <c r="F32" s="16" t="s">
        <v>1124</v>
      </c>
      <c r="G32" s="10">
        <f t="shared" si="1"/>
        <v>2</v>
      </c>
      <c r="H32" s="11">
        <f>_xlfn.COUNTIFS('總表'!$E$5:$E$321,F32,'總表'!$J$5:$J$321,"紅")</f>
        <v>1</v>
      </c>
      <c r="I32" s="12">
        <f>_xlfn.COUNTIFS('總表'!$E$5:$E$321,F32,'總表'!$J$5:$J$321,"黃")</f>
        <v>0</v>
      </c>
      <c r="J32" s="13">
        <f>_xlfn.COUNTIFS('總表'!$E$5:$E$321,F32,'總表'!$J$5:$J$321,"綠")</f>
        <v>1</v>
      </c>
    </row>
    <row r="33" spans="1:10" ht="31.5">
      <c r="A33" s="16" t="s">
        <v>1126</v>
      </c>
      <c r="B33" s="10">
        <f t="shared" si="2"/>
        <v>1</v>
      </c>
      <c r="C33" s="11">
        <f>_xlfn.COUNTIFS('總表'!$E$5:$E$321,A33,'總表'!$J$5:$J$321,"紅")</f>
        <v>0</v>
      </c>
      <c r="D33" s="12">
        <f>_xlfn.COUNTIFS('總表'!$E$5:$E$321,A33,'總表'!$J$5:$J$321,"黃")</f>
        <v>1</v>
      </c>
      <c r="E33" s="13">
        <f>_xlfn.COUNTIFS('總表'!$E$5:$E$321,A33,'總表'!$J$5:$J$321,"綠")</f>
        <v>0</v>
      </c>
      <c r="F33" s="16" t="s">
        <v>1155</v>
      </c>
      <c r="G33" s="10">
        <f>H33+I33+J33</f>
        <v>2</v>
      </c>
      <c r="H33" s="11">
        <f>_xlfn.COUNTIFS('總表'!$E$5:$E$321,F33,'總表'!$J$5:$J$321,"紅")</f>
        <v>0</v>
      </c>
      <c r="I33" s="12">
        <f>_xlfn.COUNTIFS('總表'!$E$5:$E$321,F33,'總表'!$J$5:$J$321,"黃")</f>
        <v>1</v>
      </c>
      <c r="J33" s="13">
        <f>_xlfn.COUNTIFS('總表'!$E$5:$E$321,F33,'總表'!$J$5:$J$321,"綠")</f>
        <v>1</v>
      </c>
    </row>
    <row r="34" spans="1:10" ht="18.75">
      <c r="A34" s="16" t="s">
        <v>1109</v>
      </c>
      <c r="B34" s="10">
        <f t="shared" si="2"/>
        <v>3</v>
      </c>
      <c r="C34" s="11">
        <f>_xlfn.COUNTIFS('總表'!$E$5:$E$321,A34,'總表'!$J$5:$J$321,"紅")</f>
        <v>2</v>
      </c>
      <c r="D34" s="12">
        <f>_xlfn.COUNTIFS('總表'!$E$5:$E$321,A34,'總表'!$J$5:$J$321,"黃")</f>
        <v>1</v>
      </c>
      <c r="E34" s="13">
        <f>_xlfn.COUNTIFS('總表'!$E$5:$E$321,A34,'總表'!$J$5:$J$321,"綠")</f>
        <v>0</v>
      </c>
      <c r="F34" s="27" t="s">
        <v>1141</v>
      </c>
      <c r="G34" s="10">
        <f>H34+I34+J34</f>
        <v>5</v>
      </c>
      <c r="H34" s="11">
        <f>_xlfn.COUNTIFS('總表'!$E$5:$E$321,F34,'總表'!$J$5:$J$321,"紅")</f>
        <v>1</v>
      </c>
      <c r="I34" s="12">
        <f>_xlfn.COUNTIFS('總表'!$E$5:$E$321,F34,'總表'!$J$5:$J$321,"黃")</f>
        <v>4</v>
      </c>
      <c r="J34" s="13">
        <f>_xlfn.COUNTIFS('總表'!$E$5:$E$321,F34,'總表'!$J$5:$J$321,"綠")</f>
        <v>0</v>
      </c>
    </row>
    <row r="35" spans="1:10" ht="31.5">
      <c r="A35" s="9" t="s">
        <v>1125</v>
      </c>
      <c r="B35" s="10">
        <f t="shared" si="2"/>
        <v>4</v>
      </c>
      <c r="C35" s="11">
        <f>_xlfn.COUNTIFS('總表'!$E$5:$E$321,A35,'總表'!$J$5:$J$321,"紅")</f>
        <v>4</v>
      </c>
      <c r="D35" s="12">
        <f>_xlfn.COUNTIFS('總表'!$E$5:$E$321,A35,'總表'!$J$5:$J$321,"黃")</f>
        <v>0</v>
      </c>
      <c r="E35" s="13">
        <f>_xlfn.COUNTIFS('總表'!$E$5:$E$321,A35,'總表'!$J$5:$J$321,"綠")</f>
        <v>0</v>
      </c>
      <c r="F35" s="27" t="s">
        <v>1144</v>
      </c>
      <c r="G35" s="10">
        <f>H35+I35+J35</f>
        <v>2</v>
      </c>
      <c r="H35" s="11">
        <f>_xlfn.COUNTIFS('總表'!$E$5:$E$321,F35,'總表'!$J$5:$J$321,"紅")</f>
        <v>0</v>
      </c>
      <c r="I35" s="12">
        <f>_xlfn.COUNTIFS('總表'!$E$5:$E$321,F35,'總表'!$J$5:$J$321,"黃")</f>
        <v>1</v>
      </c>
      <c r="J35" s="13">
        <f>_xlfn.COUNTIFS('總表'!$E$5:$E$321,F35,'總表'!$J$5:$J$321,"綠")</f>
        <v>1</v>
      </c>
    </row>
    <row r="36" spans="1:10" ht="19.5" thickBot="1">
      <c r="A36" s="21" t="s">
        <v>39</v>
      </c>
      <c r="B36" s="238">
        <f t="shared" si="2"/>
        <v>1</v>
      </c>
      <c r="C36" s="239">
        <f>_xlfn.COUNTIFS('總表'!$E$5:$E$321,A36,'總表'!$J$5:$J$321,"紅")</f>
        <v>0</v>
      </c>
      <c r="D36" s="24">
        <f>_xlfn.COUNTIFS('總表'!$E$5:$E$321,A36,'總表'!$J$5:$J$321,"黃")</f>
        <v>1</v>
      </c>
      <c r="E36" s="240">
        <f>_xlfn.COUNTIFS('總表'!$E$5:$E$321,A36,'總表'!$J$5:$J$321,"綠")</f>
        <v>0</v>
      </c>
      <c r="F36" s="27" t="s">
        <v>1111</v>
      </c>
      <c r="G36" s="10">
        <f>H36+I36+J36</f>
        <v>4</v>
      </c>
      <c r="H36" s="11">
        <f>_xlfn.COUNTIFS('總表'!$E$5:$E$321,F36,'總表'!$J$5:$J$321,"紅")</f>
        <v>0</v>
      </c>
      <c r="I36" s="12">
        <f>_xlfn.COUNTIFS('總表'!$E$5:$E$321,F36,'總表'!$J$5:$J$321,"黃")</f>
        <v>2</v>
      </c>
      <c r="J36" s="13">
        <f>_xlfn.COUNTIFS('總表'!$E$5:$E$321,F36,'總表'!$J$5:$J$321,"綠")</f>
        <v>2</v>
      </c>
    </row>
    <row r="37" spans="6:10" ht="19.5" thickBot="1">
      <c r="F37" s="21" t="s">
        <v>1143</v>
      </c>
      <c r="G37" s="10">
        <f>H37+I37+J37</f>
        <v>1</v>
      </c>
      <c r="H37" s="11">
        <f>_xlfn.COUNTIFS('總表'!$E$5:$E$321,F37,'總表'!$J$5:$J$321,"紅")</f>
        <v>0</v>
      </c>
      <c r="I37" s="12">
        <f>_xlfn.COUNTIFS('總表'!$E$5:$E$321,F37,'總表'!$J$5:$J$321,"黃")</f>
        <v>1</v>
      </c>
      <c r="J37" s="13">
        <f>_xlfn.COUNTIFS('總表'!$E$5:$E$321,F37,'總表'!$J$5:$J$321,"綠")</f>
        <v>0</v>
      </c>
    </row>
    <row r="38" spans="6:10" ht="19.5" thickBot="1">
      <c r="F38" s="22" t="s">
        <v>1164</v>
      </c>
      <c r="G38" s="10">
        <f>H38+I38+J38</f>
        <v>166</v>
      </c>
      <c r="H38" s="23">
        <v>69</v>
      </c>
      <c r="I38" s="24">
        <v>68</v>
      </c>
      <c r="J38" s="25">
        <v>29</v>
      </c>
    </row>
    <row r="39" spans="6:10" ht="19.5" thickBot="1">
      <c r="F39" s="26" t="s">
        <v>1151</v>
      </c>
      <c r="G39" s="17">
        <f>H39+I39+J39</f>
        <v>317</v>
      </c>
      <c r="H39" s="18">
        <f>SUM($C$3:$C$36)+SUM($H$3:$H$38)</f>
        <v>107</v>
      </c>
      <c r="I39" s="19">
        <f>SUM($D$3:$D$36)+SUM($I$3:$I$38)</f>
        <v>142</v>
      </c>
      <c r="J39" s="20">
        <f>SUM($E$3:$E$36)+SUM($J$3:$J$38)</f>
        <v>68</v>
      </c>
    </row>
  </sheetData>
  <sheetProtection password="DC3E" sheet="1" objects="1" selectLockedCells="1" autoFilter="0" pivotTables="0"/>
  <mergeCells count="1">
    <mergeCell ref="A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192006</dc:creator>
  <cp:keywords/>
  <dc:description/>
  <cp:lastModifiedBy>劉修銓</cp:lastModifiedBy>
  <cp:lastPrinted>2022-07-11T06:14:43Z</cp:lastPrinted>
  <dcterms:created xsi:type="dcterms:W3CDTF">2010-02-01T08:17:29Z</dcterms:created>
  <dcterms:modified xsi:type="dcterms:W3CDTF">2022-07-12T01:39:42Z</dcterms:modified>
  <cp:category/>
  <cp:version/>
  <cp:contentType/>
  <cp:contentStatus/>
</cp:coreProperties>
</file>