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0490" windowHeight="7605" activeTab="0"/>
  </bookViews>
  <sheets>
    <sheet name="總表" sheetId="1" r:id="rId1"/>
    <sheet name="統計" sheetId="2" r:id="rId2"/>
  </sheets>
  <definedNames>
    <definedName name="_xlnm._FilterDatabase" localSheetId="0" hidden="1">'總表'!$C$5:$J$370</definedName>
    <definedName name="_xlfn.COUNTIFS" hidden="1">#NAME?</definedName>
    <definedName name="_xlfn.IFERROR" hidden="1">#NAME?</definedName>
    <definedName name="_xlnm.Print_Area" localSheetId="1">'統計'!$A$1:$J$41</definedName>
    <definedName name="_xlnm.Print_Area" localSheetId="0">'總表'!$B$2:$J$356</definedName>
    <definedName name="_xlnm.Print_Titles" localSheetId="0">'總表'!$5:$5</definedName>
    <definedName name="稽核結果">'總表'!$E$6:$J$356</definedName>
  </definedNames>
  <calcPr fullCalcOnLoad="1"/>
</workbook>
</file>

<file path=xl/sharedStrings.xml><?xml version="1.0" encoding="utf-8"?>
<sst xmlns="http://schemas.openxmlformats.org/spreadsheetml/2006/main" count="2378" uniqueCount="1215">
  <si>
    <t>專案/書面</t>
  </si>
  <si>
    <t>序號</t>
  </si>
  <si>
    <t>受稽核單位</t>
  </si>
  <si>
    <t>標案名稱</t>
  </si>
  <si>
    <t>案號</t>
  </si>
  <si>
    <t>採購標的性質</t>
  </si>
  <si>
    <t>預算金額</t>
  </si>
  <si>
    <t>應列
等級</t>
  </si>
  <si>
    <t>桃園市大園區公所</t>
  </si>
  <si>
    <t>桃園市復興區公所</t>
  </si>
  <si>
    <t>桃園市觀音區公所</t>
  </si>
  <si>
    <t>桃園市政府客家事務局</t>
  </si>
  <si>
    <t>桃園市蘆竹區公所</t>
  </si>
  <si>
    <t>桃園市政府警察局</t>
  </si>
  <si>
    <t>桃園市龍潭區公所</t>
  </si>
  <si>
    <t>桃園市政府體育局</t>
  </si>
  <si>
    <t>桃園市八德區公所</t>
  </si>
  <si>
    <t>桃園市桃園區公所</t>
  </si>
  <si>
    <t>桃園市龜山區公所</t>
  </si>
  <si>
    <t>桃園市政府環境保護局</t>
  </si>
  <si>
    <t>桃園市政府衛生局</t>
  </si>
  <si>
    <t>書面</t>
  </si>
  <si>
    <t>桃園市政府文化局</t>
  </si>
  <si>
    <t>桃園市政府新聞處</t>
  </si>
  <si>
    <t>桃園市大溪區公所</t>
  </si>
  <si>
    <t>桃園市政府消防局</t>
  </si>
  <si>
    <t>桃園市政府青年事務局</t>
  </si>
  <si>
    <t>綠燈級</t>
  </si>
  <si>
    <t>黃燈級</t>
  </si>
  <si>
    <t>紅燈級</t>
  </si>
  <si>
    <t>共計</t>
  </si>
  <si>
    <t>專案</t>
  </si>
  <si>
    <t>工程會來函</t>
  </si>
  <si>
    <t>加強稽核最有利標</t>
  </si>
  <si>
    <t>巨額採購</t>
  </si>
  <si>
    <t>廠商檢舉</t>
  </si>
  <si>
    <t>廠商疑義</t>
  </si>
  <si>
    <t>廠商異議</t>
  </si>
  <si>
    <t>民眾(電話)檢舉</t>
  </si>
  <si>
    <t>研考會列管</t>
  </si>
  <si>
    <t>政風處移案</t>
  </si>
  <si>
    <t>審計處移案</t>
  </si>
  <si>
    <t>道路工程</t>
  </si>
  <si>
    <t>機關</t>
  </si>
  <si>
    <t>學校</t>
  </si>
  <si>
    <t>工程類</t>
  </si>
  <si>
    <t>財物類</t>
  </si>
  <si>
    <t>勞務類</t>
  </si>
  <si>
    <t>電子採購網</t>
  </si>
  <si>
    <t>檢舉異議</t>
  </si>
  <si>
    <t>其他</t>
  </si>
  <si>
    <t>電子稽核</t>
  </si>
  <si>
    <t>研考</t>
  </si>
  <si>
    <t>復查紅燈級</t>
  </si>
  <si>
    <t>巨額</t>
  </si>
  <si>
    <t>最有利標</t>
  </si>
  <si>
    <t>工程會來函</t>
  </si>
  <si>
    <t>政風處移案</t>
  </si>
  <si>
    <t>複查紅燈</t>
  </si>
  <si>
    <t>桃園市政府地政局</t>
  </si>
  <si>
    <t>案件編號</t>
  </si>
  <si>
    <t>桃園市中壢區公所</t>
  </si>
  <si>
    <t>桃園市平鎮區公所</t>
  </si>
  <si>
    <t>桃園市政府水務局</t>
  </si>
  <si>
    <t>桃園市楊梅區公所</t>
  </si>
  <si>
    <t>桃園市新屋區公所</t>
  </si>
  <si>
    <t>桃園市政府社會局</t>
  </si>
  <si>
    <t>桃園市政府勞動局</t>
  </si>
  <si>
    <t>桃園市政府民政局</t>
  </si>
  <si>
    <t>黃</t>
  </si>
  <si>
    <t>紅</t>
  </si>
  <si>
    <t>綠</t>
  </si>
  <si>
    <t>監審</t>
  </si>
  <si>
    <t>桃園市政府農業局</t>
  </si>
  <si>
    <t>桃園市政府經濟發展局</t>
  </si>
  <si>
    <t>尚未評核</t>
  </si>
  <si>
    <t>受稽核機關</t>
  </si>
  <si>
    <t>件數</t>
  </si>
  <si>
    <t>紅</t>
  </si>
  <si>
    <t>黃</t>
  </si>
  <si>
    <t>綠</t>
  </si>
  <si>
    <t>桃園市政府都市發展局</t>
  </si>
  <si>
    <t>桃園市政府觀光旅遊局</t>
  </si>
  <si>
    <t>桃園市政府交通局</t>
  </si>
  <si>
    <t>總件數</t>
  </si>
  <si>
    <t>標比過低
(專案)</t>
  </si>
  <si>
    <t>工程類</t>
  </si>
  <si>
    <t>桃園市八德區大勇國民小學</t>
  </si>
  <si>
    <t>書面</t>
  </si>
  <si>
    <t>專案</t>
  </si>
  <si>
    <t>桃園市政府藝文設施管理中心</t>
  </si>
  <si>
    <t>桃園市桃園區中山國民小學</t>
  </si>
  <si>
    <t>桃園市立武漢國民中學</t>
  </si>
  <si>
    <t>桃園市立內壢國民中學</t>
  </si>
  <si>
    <t>10917</t>
  </si>
  <si>
    <t>桃園市立大溪木藝生態博物館</t>
  </si>
  <si>
    <t>桃園市政府動物保護處</t>
  </si>
  <si>
    <t>桃園市桃園區青溪國民小學</t>
  </si>
  <si>
    <t>桃園市平鎮區復旦國民小學</t>
  </si>
  <si>
    <t>黃</t>
  </si>
  <si>
    <t>紅</t>
  </si>
  <si>
    <t>綠</t>
  </si>
  <si>
    <t>勞務類</t>
  </si>
  <si>
    <t>桃園市立南崁高級中等學校</t>
  </si>
  <si>
    <t>桃園市桃園區建德國民小學</t>
  </si>
  <si>
    <t>桃園市立楊梅高級中等學校</t>
  </si>
  <si>
    <t>桃園市立美術館</t>
  </si>
  <si>
    <t>桃園市政府財政局</t>
  </si>
  <si>
    <t>桃園市楊梅區瑞梅國民小學</t>
  </si>
  <si>
    <t>桃園市立幸福國民中學</t>
  </si>
  <si>
    <t>桃園市立圖書館</t>
  </si>
  <si>
    <t>桃園市政府交通事件裁決處</t>
  </si>
  <si>
    <t>桃園市立永豐高級中等學校</t>
  </si>
  <si>
    <t>桃園大眾捷運股份有限公司</t>
  </si>
  <si>
    <t>桃園市立東安國民中學</t>
  </si>
  <si>
    <t>桃園市政府殯葬管理所</t>
  </si>
  <si>
    <t>桃園市政府地方稅務局</t>
  </si>
  <si>
    <t>桃園市政府環境清潔稽查大隊</t>
  </si>
  <si>
    <t>財物類</t>
  </si>
  <si>
    <t>桃園市政府住宅發展處</t>
  </si>
  <si>
    <t>桃園市龜山區楓樹國民小學</t>
  </si>
  <si>
    <t>桃園市立龜山國民中學</t>
  </si>
  <si>
    <t>桃園市立經國國民中學</t>
  </si>
  <si>
    <t>桃園市政府警察局交通警察大隊</t>
  </si>
  <si>
    <t>桃園市立仁美國民中學</t>
  </si>
  <si>
    <t>桃園市立新屋高級中等學校</t>
  </si>
  <si>
    <t>桃園市龍潭區龍星國民小學</t>
  </si>
  <si>
    <t>桃園市立大園國際高級中等學校</t>
  </si>
  <si>
    <t>桃園市桃園區東門國民小學</t>
  </si>
  <si>
    <t>桃園市楊梅區楊明國民小學</t>
  </si>
  <si>
    <t>桃園市龜山區龜山國民小學</t>
  </si>
  <si>
    <t>桃園市桃園地政事務所</t>
  </si>
  <si>
    <t>桃園市八德區八德國民小學</t>
  </si>
  <si>
    <t>桃園市立青溪國民中學</t>
  </si>
  <si>
    <t>專案
(標比過低)</t>
  </si>
  <si>
    <t>電子稽核</t>
  </si>
  <si>
    <t>桃園市中壢區戶政事務所</t>
  </si>
  <si>
    <t>桃園市平鎮區平興國民小學</t>
  </si>
  <si>
    <t>桃園市立桃園高級中等學校</t>
  </si>
  <si>
    <t>桃園市大溪區百吉國民小學</t>
  </si>
  <si>
    <t>桃園市政府警察局平鎮分局</t>
  </si>
  <si>
    <t>桃園市立文昌國民中學</t>
  </si>
  <si>
    <t>桃園市中壢區中原國民小學</t>
  </si>
  <si>
    <t>1100101</t>
  </si>
  <si>
    <t>桃園市立龍潭高級中等學校</t>
  </si>
  <si>
    <t>桃園市平鎮區東勢國民小學</t>
  </si>
  <si>
    <t>桃園市平鎮區新勢國民小學</t>
  </si>
  <si>
    <t>桃園市復興區三民國民小學</t>
  </si>
  <si>
    <t>桃園市中壢區新街國民小學</t>
  </si>
  <si>
    <t>110003</t>
  </si>
  <si>
    <t>桃園市復興區巴崚國民小學</t>
  </si>
  <si>
    <t>桃園市楊梅區瑞原國民小學</t>
  </si>
  <si>
    <t>桃園市大溪區僑愛國民小學</t>
  </si>
  <si>
    <t>桃園市立迴龍國民中小學</t>
  </si>
  <si>
    <t>11008</t>
  </si>
  <si>
    <t>桃園市立桃園特殊教育學校</t>
  </si>
  <si>
    <t>桃園市立興南國民中學</t>
  </si>
  <si>
    <t>桃園市立大崙國民中學</t>
  </si>
  <si>
    <t>桃園市立楊梅國民中學</t>
  </si>
  <si>
    <t>桃園市中壢區芭里國民小學</t>
  </si>
  <si>
    <t>桃園市平鎮區新榮國民小學</t>
  </si>
  <si>
    <t>桃園市立觀音幼兒園</t>
  </si>
  <si>
    <t>桃園市政府警察局蘆竹分局</t>
  </si>
  <si>
    <t>桃園市中壢區內壢國民小學</t>
  </si>
  <si>
    <t>桃園市楊梅區大同國民小學</t>
  </si>
  <si>
    <t>桃園市平鎮區北勢國民小學</t>
  </si>
  <si>
    <t>桃園市桃園區同安國民小學</t>
  </si>
  <si>
    <t>輔助列 稽核次數</t>
  </si>
  <si>
    <t>1101403</t>
  </si>
  <si>
    <t>11008006A</t>
  </si>
  <si>
    <t>1060930-A1</t>
  </si>
  <si>
    <t>108-0089</t>
  </si>
  <si>
    <t>C棟教室耐震能力補強工程</t>
  </si>
  <si>
    <t>1100222</t>
  </si>
  <si>
    <t>109年度桃園市草漯沙丘自然地景經營管理計畫</t>
  </si>
  <si>
    <t>「2021 TAxT桃園科技藝術節」委託專業服務採購案</t>
  </si>
  <si>
    <t>110AFMC-003</t>
  </si>
  <si>
    <t>桃園市110學年度「國中雙語學校及英語教學資源中心引進外籍英語教師聘用計畫」委託專業服務</t>
  </si>
  <si>
    <t>1100610-4</t>
  </si>
  <si>
    <t>桃園市蘆竹區大竹國民小學</t>
  </si>
  <si>
    <t>禮堂客貨二用昇降機改善工程</t>
  </si>
  <si>
    <t>c0904-10915</t>
  </si>
  <si>
    <t>109年度智慧圖書館設備採購</t>
  </si>
  <si>
    <t>NS108208</t>
  </si>
  <si>
    <t>新建綜合教學大樓講桌、講台、佈告欄、置物櫃、課桌椅財物採購案</t>
  </si>
  <si>
    <t>1100716A15</t>
  </si>
  <si>
    <t>110年全國運動會桃園市代表隊暨團本部服裝開口契約</t>
  </si>
  <si>
    <t>110021</t>
  </si>
  <si>
    <t>班級置物櫃及教師用椅</t>
  </si>
  <si>
    <t>kses11007b</t>
  </si>
  <si>
    <t>110學年度美勞教材採購案</t>
  </si>
  <si>
    <t>109019</t>
  </si>
  <si>
    <t>11101E1</t>
  </si>
  <si>
    <t>桃園文學館新建工程</t>
  </si>
  <si>
    <t>1100825-A1</t>
  </si>
  <si>
    <t>11101E2</t>
  </si>
  <si>
    <t>龜山分局坪頂派出所辦公廳舍新建工程</t>
  </si>
  <si>
    <t>TYPD-CON11002</t>
  </si>
  <si>
    <t>11101E3</t>
  </si>
  <si>
    <t>110年度圖書館整修工程</t>
  </si>
  <si>
    <t>1101018</t>
  </si>
  <si>
    <t>11101E4</t>
  </si>
  <si>
    <t>桃園市龜山區大崗國民小學</t>
  </si>
  <si>
    <t>110年度改善無障礙校園環境-活動中心無障礙電梯改善工程</t>
  </si>
  <si>
    <t>C0804-11009-01</t>
  </si>
  <si>
    <t>11101E5</t>
  </si>
  <si>
    <t>桃園市龍潭區石門國民小學</t>
  </si>
  <si>
    <t xml:space="preserve">第二校區拆除暨修繕工程 </t>
  </si>
  <si>
    <t>11101E6</t>
  </si>
  <si>
    <t>111年度中壢區道路排水溝蓋養護工程(開口契約)</t>
  </si>
  <si>
    <t>110-09-061</t>
  </si>
  <si>
    <t>11101E7</t>
  </si>
  <si>
    <t>機廠景觀維護工作(開口契約)</t>
  </si>
  <si>
    <t>1B10T250002</t>
  </si>
  <si>
    <t>11101E8</t>
  </si>
  <si>
    <t>110學年度六年級學生戶外教育委託服務</t>
  </si>
  <si>
    <t>C0306-110009</t>
  </si>
  <si>
    <t>11101E9</t>
  </si>
  <si>
    <t>桃園市立同德國民中學</t>
  </si>
  <si>
    <t>110年度志工觀摩活動</t>
  </si>
  <si>
    <t>1100501</t>
  </si>
  <si>
    <t>11101E10</t>
  </si>
  <si>
    <t>110年購置划船器材設備採購</t>
  </si>
  <si>
    <t>110-G012</t>
  </si>
  <si>
    <t>11101E11</t>
  </si>
  <si>
    <t>A棟2樓觸控液晶顯示器設備採購</t>
  </si>
  <si>
    <t>c0115-110009</t>
  </si>
  <si>
    <t>11101E12</t>
  </si>
  <si>
    <t>「班級教學嵌入式觸屏及開合式黑板」採購案</t>
  </si>
  <si>
    <t>C0312-289</t>
  </si>
  <si>
    <t>政風處交辦
(專案)</t>
  </si>
  <si>
    <t>111年度平鎮區道路排水及其附屬設施機動養護改善工程(東、西區開口合約)</t>
  </si>
  <si>
    <t>1101006B</t>
  </si>
  <si>
    <t>高三教室門窗整修工程</t>
  </si>
  <si>
    <t>110TYSH05</t>
  </si>
  <si>
    <t>專案
(複查紅燈級)
11003E6</t>
  </si>
  <si>
    <t>兒童暨幼兒園遊戲場改善工程</t>
  </si>
  <si>
    <t>CU-11029</t>
  </si>
  <si>
    <t>育賢樓耐震補強及周邊修繕工程</t>
  </si>
  <si>
    <t>ymjhs-110004</t>
  </si>
  <si>
    <t>桃園市立陽明高級中等學校</t>
  </si>
  <si>
    <t>陽明高中知行樓地板整修、舞台布幕及窗簾裝設採購案</t>
  </si>
  <si>
    <t>11007-02</t>
  </si>
  <si>
    <t>自強工作站整修工程</t>
  </si>
  <si>
    <t>紅</t>
  </si>
  <si>
    <t>黃</t>
  </si>
  <si>
    <t>中壢區石頭段公有停車場委託經營管理</t>
  </si>
  <si>
    <t>1061218-1</t>
  </si>
  <si>
    <t>桃園市政府社會局委託經營管理桃園市蘆竹海湖社區公共托育家園</t>
  </si>
  <si>
    <t>1080627-2</t>
  </si>
  <si>
    <t>109年度桃園市政府秘書處英語文筆譯暨口譯委託專業服務</t>
  </si>
  <si>
    <t>1090422-2</t>
  </si>
  <si>
    <t>桃園市政府資訊科技局</t>
  </si>
  <si>
    <t>110年度差勤系統軟硬體維護服務案</t>
  </si>
  <si>
    <t>1100906-1</t>
  </si>
  <si>
    <t>110年度桃園航空城墳墓遷葬作業公務車租賃案</t>
  </si>
  <si>
    <t>110-01-02</t>
  </si>
  <si>
    <t>專案
(廠商異議)</t>
  </si>
  <si>
    <t>111年桃園區新永和市場、南門市場、桃園觀光夜市旅客服務中心委外清潔、消毒、病媒蚊防治維護</t>
  </si>
  <si>
    <t>111-TY-004</t>
  </si>
  <si>
    <t>黃</t>
  </si>
  <si>
    <t>綠</t>
  </si>
  <si>
    <t>桃園市住宅租金補貼多功能整合申請服務系統財物採購案</t>
  </si>
  <si>
    <t>OHD1100127-1</t>
  </si>
  <si>
    <t>M化網路偵查系統</t>
  </si>
  <si>
    <t>110cicpolice003</t>
  </si>
  <si>
    <t>專案
(財物統包)</t>
  </si>
  <si>
    <t>桃園陽光劇場室內裝修統包</t>
  </si>
  <si>
    <t>110AFMC-009</t>
  </si>
  <si>
    <t xml:space="preserve">專案
(廠商異議)
(本府教育局全額補助)
</t>
  </si>
  <si>
    <t xml:space="preserve"> 國立臺北科技大學附屬桃園農工高級中等學校</t>
  </si>
  <si>
    <t xml:space="preserve"> 跆拳道訓練服裝器材設備案</t>
  </si>
  <si>
    <t xml:space="preserve"> tyai110049</t>
  </si>
  <si>
    <t xml:space="preserve">專案
(查察採購類型認定是否有誤)
</t>
  </si>
  <si>
    <t>桃園市立大成國民中學</t>
  </si>
  <si>
    <t>演藝廳設備改善工程</t>
  </si>
  <si>
    <t>2110004</t>
  </si>
  <si>
    <t xml:space="preserve">專案-部份稽核
(廠商異議)
</t>
  </si>
  <si>
    <t>111年度環保車輛輪胎維修開口契約</t>
  </si>
  <si>
    <t>1100028950</t>
  </si>
  <si>
    <t>11102E1</t>
  </si>
  <si>
    <t>111年平鎮區公園景觀步道體健器材、遊樂設施修繕工程(開口合約)</t>
  </si>
  <si>
    <t>1101025B</t>
  </si>
  <si>
    <t>11102E2</t>
  </si>
  <si>
    <t>111年度龍潭區其他排水清疏及維護工作(開口合約)</t>
  </si>
  <si>
    <t>110A1104</t>
  </si>
  <si>
    <t>11102E3</t>
  </si>
  <si>
    <t>大溪區埔頂公園人行步道鋪面及周邊排水改善工程</t>
  </si>
  <si>
    <t>A1101201</t>
  </si>
  <si>
    <t>11102E4</t>
  </si>
  <si>
    <t>111年公民參與輔導團隊採購案</t>
  </si>
  <si>
    <t>1101208-2</t>
  </si>
  <si>
    <t>11102E5</t>
  </si>
  <si>
    <t>白蟻防治及木構件檢視專業服務案</t>
  </si>
  <si>
    <t>111WEM-005</t>
  </si>
  <si>
    <t>11102E6</t>
  </si>
  <si>
    <t>「110年及111年檔案管理及文書業務委外服務」勞務採購案</t>
  </si>
  <si>
    <t>1101110-A081</t>
  </si>
  <si>
    <t>11102E7</t>
  </si>
  <si>
    <t>桃園市立羅浮高級中等學校</t>
  </si>
  <si>
    <t>110學年度視聽器材財務採購案</t>
  </si>
  <si>
    <t>11011</t>
  </si>
  <si>
    <t>11102E8</t>
  </si>
  <si>
    <t>1-5年級班級教室86吋觸控螢幕</t>
  </si>
  <si>
    <t>TTPS-1101025</t>
  </si>
  <si>
    <t>11102E9</t>
  </si>
  <si>
    <t>111-112年度個人電腦設備租賃案</t>
  </si>
  <si>
    <t>1101109-4</t>
  </si>
  <si>
    <t>三光跨河大橋興建工程</t>
  </si>
  <si>
    <t>1081007-A1</t>
  </si>
  <si>
    <t>桃園市中壢區新明公有零售市場6-7樓室內裝修及消防工程</t>
  </si>
  <si>
    <t>TYY-109-A002</t>
  </si>
  <si>
    <t>完工驗收
時間似過長
(專案)</t>
  </si>
  <si>
    <t>蘆竹區109年度南順六街與南順七街人行道改善工程</t>
  </si>
  <si>
    <t>109-21</t>
  </si>
  <si>
    <t>110年度桃園市市管河川河道整理及疏濬清淤工程</t>
  </si>
  <si>
    <t>1091104-A1</t>
  </si>
  <si>
    <t>忠孝樓、和平樓校舍油漆修繕工程</t>
  </si>
  <si>
    <t>桃園市新屋區啟文國民小學</t>
  </si>
  <si>
    <t>幼兒園教學環境整修與設備工程</t>
  </si>
  <si>
    <t>CW11001</t>
  </si>
  <si>
    <t>自動收費系統光纖建置案</t>
  </si>
  <si>
    <t>1C09T200141</t>
  </si>
  <si>
    <t>2021桃源美展專輯設計印製案</t>
  </si>
  <si>
    <t>110tm54</t>
  </si>
  <si>
    <t>110年桃園觀光網路社群行銷案</t>
  </si>
  <si>
    <t>1091110-2</t>
  </si>
  <si>
    <t>桃園市桃園區大業國民小學</t>
  </si>
  <si>
    <t>桃園市中小學電力系統改善工程委託設計監造案(第6群)</t>
  </si>
  <si>
    <t>1091112</t>
  </si>
  <si>
    <t>桃園市復興區高義國民小學</t>
  </si>
  <si>
    <t>桃園市中小學電力系統改善工程委託設計監造案(第34群)</t>
  </si>
  <si>
    <t>GI-10902</t>
  </si>
  <si>
    <t>桃園市桃園區北門國民小學</t>
  </si>
  <si>
    <t>桃園市中小學電力系統改善工程委託設計監造案(第4群)</t>
  </si>
  <si>
    <t>桃園市立楊光國民中小學</t>
  </si>
  <si>
    <t>桃園市參加111年全國中等學校運動會代表隊服裝採購</t>
  </si>
  <si>
    <t>桃園市桃園區西門國民小學</t>
  </si>
  <si>
    <t>活動中心天花板舞台布幕週邊設施改善設備採購</t>
  </si>
  <si>
    <t>c0110-11007</t>
  </si>
  <si>
    <t>桃園市政府因應旱災採購水塔(開口合約)案</t>
  </si>
  <si>
    <t>109A21</t>
  </si>
  <si>
    <t>110年度改善無障礙校園環境採購案</t>
  </si>
  <si>
    <t>1101019-15</t>
  </si>
  <si>
    <t>110年各里佳節聯誼活動帳篷、圍頭布、圍布、桌子、椅子、電扇、舞台、燈光、音響租賃(開口契約)財物採購</t>
  </si>
  <si>
    <t>110032502</t>
  </si>
  <si>
    <t>110年度桃園市緊急救護(捕蜂捉蛇)工作公務車租賃採購案</t>
  </si>
  <si>
    <t>1091130-9</t>
  </si>
  <si>
    <t>11103E1</t>
  </si>
  <si>
    <t>永安漁港南岸停車場整修工程</t>
  </si>
  <si>
    <t>11103E2</t>
  </si>
  <si>
    <t>依仁樓耐震補強工程</t>
  </si>
  <si>
    <t>CS11019</t>
  </si>
  <si>
    <t>11103E3</t>
  </si>
  <si>
    <t>桃園市龜山區南美國民小學</t>
  </si>
  <si>
    <t>屋頂汰舊換新及增置工程</t>
  </si>
  <si>
    <t>NM1101111</t>
  </si>
  <si>
    <t>11103E4</t>
  </si>
  <si>
    <t>桃園市楊梅區水美國民小學</t>
  </si>
  <si>
    <t>111年度樂學樓防水隔熱工程</t>
  </si>
  <si>
    <t>c0402-1101101</t>
  </si>
  <si>
    <t>11103E5</t>
  </si>
  <si>
    <t>110年度平鎮區民俗文化公園整體環境設施改善工程</t>
  </si>
  <si>
    <t>11103E6</t>
  </si>
  <si>
    <t>八德區和平路825巷等四件道路及排水改善工程</t>
  </si>
  <si>
    <t>BB1101004A</t>
  </si>
  <si>
    <t>11103E7</t>
  </si>
  <si>
    <t>110學年度7、8年級學生隔宿露營活動</t>
  </si>
  <si>
    <t>11103E8</t>
  </si>
  <si>
    <t>110年桃園市原住民族資源中心文化桌遊教材製作案</t>
  </si>
  <si>
    <t>BL11101</t>
  </si>
  <si>
    <t>11103E9</t>
  </si>
  <si>
    <t>「111年桃園客家文化推廣影片拍攝製作」勞務採購案</t>
  </si>
  <si>
    <t>110-076</t>
  </si>
  <si>
    <t>11103E10</t>
  </si>
  <si>
    <t>111年新明青創基地營運管理計畫</t>
  </si>
  <si>
    <t>TYY-110-C028</t>
  </si>
  <si>
    <t>11103E11</t>
  </si>
  <si>
    <t>111年桃園市立圖書館桃園、蘆竹、龜山、大園區分館委託環境清潔案</t>
  </si>
  <si>
    <t>11103E12</t>
  </si>
  <si>
    <t>桃園市111年度裁決處資訊機房軟硬體設備及系統整體維護案</t>
  </si>
  <si>
    <t>TYLEE111008</t>
  </si>
  <si>
    <t>11103E13</t>
  </si>
  <si>
    <t>桃園市大園區陳康國民小學</t>
  </si>
  <si>
    <t>110年度教育部補助非山非市學校設備採購</t>
  </si>
  <si>
    <t>C1012-11101</t>
  </si>
  <si>
    <t>11103E14</t>
  </si>
  <si>
    <t>110學年度教學設備-移動式觸控液晶顯示器採購案。</t>
  </si>
  <si>
    <t>11103E15</t>
  </si>
  <si>
    <t>桃園市大園區沙崙國民小學</t>
  </si>
  <si>
    <t>專科教室觸屏設備採購</t>
  </si>
  <si>
    <t>新屋區110年度其他排水清疏及維護工程(開口契約)</t>
  </si>
  <si>
    <t>110-12-110E-7</t>
  </si>
  <si>
    <t>110年度龜山區其他排水系統巡檢、維護及清疏(開口契約)工程</t>
  </si>
  <si>
    <t>e109031</t>
  </si>
  <si>
    <t>複查紅燈級
前案編號1100201
(專案)</t>
  </si>
  <si>
    <t>楊梅區草湳坡段埔心小段18-1地號綠美化工程</t>
  </si>
  <si>
    <t>YM-110022</t>
  </si>
  <si>
    <t>複查紅燈級
前案編號1100203
(專案)</t>
  </si>
  <si>
    <t>操場周邊綠美化及節能照明設施改善工程</t>
  </si>
  <si>
    <t>政風處交辦
加強查察原住民地區採購
(專案)
kh-11001未見無法決標公告kh-11002流標6次
kh-11004流標5次</t>
  </si>
  <si>
    <t>桃園市復興區光華國民小學</t>
  </si>
  <si>
    <t>光華國小教師宿舍D棟耐震補強</t>
  </si>
  <si>
    <t>kh-11007</t>
  </si>
  <si>
    <t>政風處交辦
加強查察原住民地區採購
(專案)</t>
  </si>
  <si>
    <t>復興區110年度全區簡易自來水緊急維修工程增購(開口契約)</t>
  </si>
  <si>
    <t>110A108</t>
  </si>
  <si>
    <t>桃園市中小學電力系統改善工程委託設計監造案(第13群)</t>
  </si>
  <si>
    <t>三至六年級戶外教育探索體驗學習活動</t>
  </si>
  <si>
    <t>XR10907</t>
  </si>
  <si>
    <t>辦公環境清潔服務</t>
  </si>
  <si>
    <t>110年道路安全駕駛訓練採購案</t>
  </si>
  <si>
    <t>Y11005</t>
  </si>
  <si>
    <t>110年度通借通還服務委託專業服務採購案</t>
  </si>
  <si>
    <t>110年觀音區公園、運動休閒場所及埤塘委外清潔及植栽維護勞務案</t>
  </si>
  <si>
    <t>109-56</t>
  </si>
  <si>
    <t>三家投標
兩家不合格
(專案)</t>
  </si>
  <si>
    <t>110學年度新生服裝及配件採</t>
  </si>
  <si>
    <t>GOODS-514</t>
  </si>
  <si>
    <t>建置教室數位互動教學設備</t>
  </si>
  <si>
    <t>11007</t>
  </si>
  <si>
    <t>複查紅燈級
前案編號1091013
(專案)</t>
  </si>
  <si>
    <t>桃園市平鎮區文化國民小學</t>
  </si>
  <si>
    <t>桃園市110學年度中小學校外訂午餐有機蔬菜及配送作業</t>
  </si>
  <si>
    <t>C0311-109C15</t>
  </si>
  <si>
    <t>智慧教室數位互動教學設備</t>
  </si>
  <si>
    <t>桃園市政府民政局110年度役男徵集入營用IC公用電話卡採購案</t>
  </si>
  <si>
    <t>11017</t>
  </si>
  <si>
    <t>110年度桃園市橋梁及地下道燈具更換財物採購(開口契約)案</t>
  </si>
  <si>
    <t>1091027-1</t>
  </si>
  <si>
    <t>11104E1</t>
  </si>
  <si>
    <t>11104E2</t>
  </si>
  <si>
    <t>11104E3</t>
  </si>
  <si>
    <t>11104E4</t>
  </si>
  <si>
    <t>11104E5</t>
  </si>
  <si>
    <t>11104E6</t>
  </si>
  <si>
    <t>11104E7</t>
  </si>
  <si>
    <t>11104E8</t>
  </si>
  <si>
    <t>11104E9</t>
  </si>
  <si>
    <t>11104E10</t>
  </si>
  <si>
    <t>11104E11</t>
  </si>
  <si>
    <t>11104E12</t>
  </si>
  <si>
    <t>11104E13</t>
  </si>
  <si>
    <t>11104E14</t>
  </si>
  <si>
    <t>11104E15</t>
  </si>
  <si>
    <t>11105E1</t>
  </si>
  <si>
    <t>11105E2</t>
  </si>
  <si>
    <t>11105E3</t>
  </si>
  <si>
    <t>11105E4</t>
  </si>
  <si>
    <t>11105E5</t>
  </si>
  <si>
    <t>11105E6</t>
  </si>
  <si>
    <t>11105E7</t>
  </si>
  <si>
    <t>11105E8</t>
  </si>
  <si>
    <t>11105E9</t>
  </si>
  <si>
    <t>中庭地坪改善工程</t>
  </si>
  <si>
    <t>gsjh111-02</t>
  </si>
  <si>
    <t>創課學習教室改善工程</t>
  </si>
  <si>
    <t>c0110-10923</t>
  </si>
  <si>
    <t>無障礙電梯新建工程</t>
  </si>
  <si>
    <t>C0304-11009</t>
  </si>
  <si>
    <t>和平樓補強工程</t>
  </si>
  <si>
    <t>C0102-11015</t>
  </si>
  <si>
    <t>111年度第二期校舍防水隔熱改善工程</t>
  </si>
  <si>
    <t>111年度楊梅區轄內雨水下水道普查及清淤工程(開口合約)</t>
  </si>
  <si>
    <t>YM-110034</t>
  </si>
  <si>
    <t>「111年度學童上下學交通車」採購</t>
  </si>
  <si>
    <t>111年度桃園市中壢區廣播系統養護案</t>
  </si>
  <si>
    <t>110-12-114</t>
  </si>
  <si>
    <t>博物館公共服務勞務承攬案</t>
  </si>
  <si>
    <t>111WEM-004</t>
  </si>
  <si>
    <t>桃園市立福豐國民中學</t>
  </si>
  <si>
    <t>生物實驗室整修工程暨充實實驗器材設備採購案</t>
  </si>
  <si>
    <t>ffjh1110125</t>
  </si>
  <si>
    <t>110年校園安全緊急求救按鈕暨電子式交換機系統     設置工程</t>
  </si>
  <si>
    <t>桃園市楊梅區富岡國民小學</t>
  </si>
  <si>
    <t>校園智慧教室設備</t>
  </si>
  <si>
    <t>C0405-11011</t>
  </si>
  <si>
    <t>整合改善班級教室設備暨專任教師辦公室遷移建置</t>
  </si>
  <si>
    <t>桃園市蘆竹區公埔國民小學</t>
  </si>
  <si>
    <t>桃園市111年度市立暨私立幼兒園幼生兒童節禮物採購</t>
  </si>
  <si>
    <t>C0903-11008</t>
  </si>
  <si>
    <t>桃園市政府衛生局辦公室OA家具財物採購案</t>
  </si>
  <si>
    <t>1101116-B083</t>
  </si>
  <si>
    <t>應完工(超過12個月)尚未完成驗收
(專案)</t>
  </si>
  <si>
    <t>藝術與人文大樓結構耐震補強工程</t>
  </si>
  <si>
    <t>桃園市復興區義盛國民小學</t>
  </si>
  <si>
    <t>110年度活動中心整修工程</t>
  </si>
  <si>
    <t>YS11002</t>
  </si>
  <si>
    <t>桃園市復興區介壽國民小學</t>
  </si>
  <si>
    <t>兒童遊戲場改善計畫工程</t>
  </si>
  <si>
    <t>JS-1100301</t>
  </si>
  <si>
    <t>桃園市復興區奎輝國民小學</t>
  </si>
  <si>
    <t>110年度補助本市市立各級學校什項修繕工程及教學設備計畫-教室油漆</t>
  </si>
  <si>
    <t>kh-11006</t>
  </si>
  <si>
    <t>桃園市復興區霞雲國民小學</t>
  </si>
  <si>
    <t>原住民重點學校新校園運動計畫</t>
  </si>
  <si>
    <t>HSIAYUN109001</t>
  </si>
  <si>
    <t>羅浮國小第3期校舍(含原民高中羅浮校區)工程</t>
  </si>
  <si>
    <t>110年度外籍移工才藝競賽計畫</t>
  </si>
  <si>
    <t>1100318WA</t>
  </si>
  <si>
    <t>110年度桃園市環境景觀總顧問服務計畫</t>
  </si>
  <si>
    <t>1090117-3-4</t>
  </si>
  <si>
    <t>2021桃園城市紀錄影像培力工作坊專業服務案</t>
  </si>
  <si>
    <t>1100730-3</t>
  </si>
  <si>
    <t>110年度航空噪音防制區暨各類噪音管制區繪製及查詢系統功能維護計畫</t>
  </si>
  <si>
    <t>1090112594</t>
  </si>
  <si>
    <t>110年行政大樓委外清潔維護</t>
  </si>
  <si>
    <t>109-05</t>
  </si>
  <si>
    <t>桃園市八德地政事務所</t>
  </si>
  <si>
    <t>110年度數值區圖根點清理及新補建測量作業</t>
  </si>
  <si>
    <t>85</t>
  </si>
  <si>
    <t>110年度充實公立國民中學生活科技教室-擴充設備</t>
  </si>
  <si>
    <t>xwsh110031A</t>
  </si>
  <si>
    <t>桃園市龜山區文欣國民小學</t>
  </si>
  <si>
    <t>智慧校門建置計畫</t>
  </si>
  <si>
    <t>C110007</t>
  </si>
  <si>
    <t>大崙國中109年度建置多媒體校園行動教學整合控制系統設備案</t>
  </si>
  <si>
    <t>110006</t>
  </si>
  <si>
    <t>110龍星國小智慧學習教室-觸控液晶顯示器及開合式黑板採購</t>
  </si>
  <si>
    <t>c0509-110355</t>
  </si>
  <si>
    <t>檢舉-部份稽核
(專案)</t>
  </si>
  <si>
    <t>111年度環保志工反光背心(開口契約)</t>
  </si>
  <si>
    <t>1110000256</t>
  </si>
  <si>
    <t>110年度交通違規舉發藍芽印表機設備財物採購案</t>
  </si>
  <si>
    <t>110traffic008</t>
  </si>
  <si>
    <t>巴崚國小行政大樓後棟邊坡滑落工程</t>
  </si>
  <si>
    <t>BL11009</t>
  </si>
  <si>
    <t>桃園市復興區羅浮國民小學</t>
  </si>
  <si>
    <t>桃園市羅浮國民小學110年度非山非市學校設施設備計畫-泳池修繕工程案</t>
  </si>
  <si>
    <t>LF11002-1</t>
  </si>
  <si>
    <t>義盛里卡普4鄰部落環境及聯外道路改善工程</t>
  </si>
  <si>
    <t>111A017</t>
  </si>
  <si>
    <t>111年度桃園市政府航空城工程處資訊設備維護管理服務案</t>
  </si>
  <si>
    <t>1110125-4</t>
  </si>
  <si>
    <t>111年度桃園區火化爐戴奧辛採樣及檢驗</t>
  </si>
  <si>
    <t>111-02-05</t>
  </si>
  <si>
    <t>111年度桃園市內轄管公有土地除草暨廢棄物處理清運(開口契約)</t>
  </si>
  <si>
    <t>「智慧學習教室設備改善」採購案</t>
  </si>
  <si>
    <t>fd1110302</t>
  </si>
  <si>
    <t>「111年度國樂團購置樂器」財物採購案</t>
  </si>
  <si>
    <t>B11107</t>
  </si>
  <si>
    <t>111年天羅地網監視錄影系統建置案</t>
  </si>
  <si>
    <t>111police027</t>
  </si>
  <si>
    <t>教學大樓E棟校舍防水隔熱-屋頂花園整修工程</t>
  </si>
  <si>
    <t>tajh1101227</t>
  </si>
  <si>
    <t>桃園市立建國國民中學</t>
  </si>
  <si>
    <t>哺乳室整修工程</t>
  </si>
  <si>
    <t>110090901</t>
  </si>
  <si>
    <t>桃園市中壢區山東國民小學</t>
  </si>
  <si>
    <t>校舍防水隔熱工程</t>
  </si>
  <si>
    <t>SD11001001</t>
  </si>
  <si>
    <t>複查紅燈級
前案10811E1
(專案)</t>
  </si>
  <si>
    <t>桃園市大溪區中興國民小學</t>
  </si>
  <si>
    <t>學生創意學習教室整修工程</t>
  </si>
  <si>
    <t>內厝市民活動中心圍牆拆除新建工程</t>
  </si>
  <si>
    <t>110-11-102</t>
  </si>
  <si>
    <t>108年度油彈庫睦鄰捐助專案計畫-上華里環境綠美化整治工程</t>
  </si>
  <si>
    <t>110A1002</t>
  </si>
  <si>
    <t>110年辦公廳舍環境清潔勞務採購案</t>
  </si>
  <si>
    <t>TMP110001</t>
  </si>
  <si>
    <t>蘆竹分局「110年度廳舍清潔外包」勞務採購案</t>
  </si>
  <si>
    <t>LUP109011</t>
  </si>
  <si>
    <t>110年度大園區公園設施新增修繕工程(開口契約)委託設計監造技術服務</t>
  </si>
  <si>
    <t>110年度桃園市植樹節活動規劃案</t>
  </si>
  <si>
    <t>AD1100004</t>
  </si>
  <si>
    <t>110年度建物商業火災及公共意外責任保險採購案</t>
  </si>
  <si>
    <t>110WEM-011</t>
  </si>
  <si>
    <t>2019桃園國際風箏節</t>
  </si>
  <si>
    <t>1080812-2</t>
  </si>
  <si>
    <t>WT認證跆拳道電子護具組</t>
  </si>
  <si>
    <t>HFJH1100707</t>
  </si>
  <si>
    <t xml:space="preserve">複查紅燈級
1100214
(專案)
</t>
  </si>
  <si>
    <t>110年度建物消設備修繕財物採購</t>
  </si>
  <si>
    <t>C0814-1110106</t>
  </si>
  <si>
    <t xml:space="preserve">複查紅燈級
前案1100416
(專案)
</t>
  </si>
  <si>
    <t>110年度觸控螢幕設備採購案</t>
  </si>
  <si>
    <t>1101015</t>
  </si>
  <si>
    <t>網路應用程式防火牆採購案</t>
  </si>
  <si>
    <t>LA000230</t>
  </si>
  <si>
    <t>桃園市蘆竹區111年度愛心關懷活動</t>
  </si>
  <si>
    <t>110-529</t>
  </si>
  <si>
    <t>桃園區「長安里民活動場所音響設備」採購</t>
  </si>
  <si>
    <t>110-TY-058</t>
  </si>
  <si>
    <t>11106E1</t>
  </si>
  <si>
    <t>桃園市龍潭區三和國民小學</t>
  </si>
  <si>
    <t>校園環境整建工程</t>
  </si>
  <si>
    <t>11103</t>
  </si>
  <si>
    <t>11106E2</t>
  </si>
  <si>
    <t>大溪區太武新村部分眷舍浴廁及廚房改善工程</t>
  </si>
  <si>
    <t>tyc1110217</t>
  </si>
  <si>
    <t>11106E3</t>
  </si>
  <si>
    <t>111學年度附設幼兒園增班環境設備改善工程</t>
  </si>
  <si>
    <t>11101</t>
  </si>
  <si>
    <t>11106E4</t>
  </si>
  <si>
    <t>教室油漆修繕工程</t>
  </si>
  <si>
    <t>110B005</t>
  </si>
  <si>
    <t>11106E5</t>
  </si>
  <si>
    <t>桃園市復興區長興國民小學</t>
  </si>
  <si>
    <t>校園安全防護暨樓梯改善工程</t>
  </si>
  <si>
    <t>1110302</t>
  </si>
  <si>
    <t>11106E6</t>
  </si>
  <si>
    <t>龜山區中正公園沙坑周圍護欄工程</t>
  </si>
  <si>
    <t>e11103</t>
  </si>
  <si>
    <t>11106E7</t>
  </si>
  <si>
    <t>111年度「2022桃源美展」視覺整合設計案</t>
  </si>
  <si>
    <t>111tm14</t>
  </si>
  <si>
    <t>11106E8</t>
  </si>
  <si>
    <t>走廊天花板油漆改善</t>
  </si>
  <si>
    <t>1110218</t>
  </si>
  <si>
    <t>11106E9</t>
  </si>
  <si>
    <t>桃園市111年度智慧教育聯隊市外參訪增能活動</t>
  </si>
  <si>
    <t>c0904-11102</t>
  </si>
  <si>
    <t>11106E10</t>
  </si>
  <si>
    <t>桃園市政府勞動局委託辦理111年促進就業業務報紙及網路新聞宣導案</t>
  </si>
  <si>
    <t>1110111ZA</t>
  </si>
  <si>
    <t>11106E11</t>
  </si>
  <si>
    <t>110學年度學生游泳教學</t>
  </si>
  <si>
    <t>11028</t>
  </si>
  <si>
    <t>11106E12</t>
  </si>
  <si>
    <t>111年度學生游泳教學</t>
  </si>
  <si>
    <t>BSES111-3-01</t>
  </si>
  <si>
    <t>11106E13</t>
  </si>
  <si>
    <t>桃園市中壢區華勛國民小學</t>
  </si>
  <si>
    <t>建置一年級及專科教室E化教學設備</t>
  </si>
  <si>
    <t>110015</t>
  </si>
  <si>
    <t>11106E14</t>
  </si>
  <si>
    <t>活動中心舞台燈光音響更新</t>
  </si>
  <si>
    <t>1110008</t>
  </si>
  <si>
    <t>11106E15</t>
  </si>
  <si>
    <t>桃園市立平鎮幼兒園</t>
  </si>
  <si>
    <t>111學年度2歲專班教具設備採購案</t>
  </si>
  <si>
    <t>H056-11103</t>
  </si>
  <si>
    <t>觀音區廣興市民活動中心修繕工程</t>
  </si>
  <si>
    <t>110-13</t>
  </si>
  <si>
    <t>桃園市平鎮棒球場新設管制設施工程</t>
  </si>
  <si>
    <t>活動中心更換輕鋼架板材工程</t>
  </si>
  <si>
    <t>桃園市社會住宅服務中心辦公室新增消防設備案</t>
  </si>
  <si>
    <t>OHD1100625-1</t>
  </si>
  <si>
    <t>校舍屋頂防水隔熱工程(藝文館及警衛室)及外牆滲水整修工程</t>
  </si>
  <si>
    <t>勤正樓二樓北側廁所整修美化工程</t>
  </si>
  <si>
    <t>C0804-11007-01</t>
  </si>
  <si>
    <t>專案
民眾檢舉
(本府補助)</t>
  </si>
  <si>
    <t>「大河與小飛動畫片」動畫製作委辦案</t>
  </si>
  <si>
    <t>111003</t>
  </si>
  <si>
    <t xml:space="preserve">本局「110年度績優人員國內旅遊」勞務採購招標案 </t>
  </si>
  <si>
    <t>TYHP-Sec-110004</t>
  </si>
  <si>
    <t>桃園市政府教育局</t>
  </si>
  <si>
    <t>110年度檔案搬遷暨裝箱上架勞務採購案</t>
  </si>
  <si>
    <t>1100118</t>
  </si>
  <si>
    <t>「美術家薪傳展37 超以象外－黃哲夫畫展」委託專業服務採購案</t>
  </si>
  <si>
    <t>1100945</t>
  </si>
  <si>
    <t>110學年度高一新生健康檢查案</t>
  </si>
  <si>
    <t>110-14</t>
  </si>
  <si>
    <t>桃園市同安國小110學年度二三四五年級戶外教育採購</t>
  </si>
  <si>
    <t>TA1101013</t>
  </si>
  <si>
    <t>桃園市立平鎮高級中等學校</t>
  </si>
  <si>
    <t>桃園考區111年國中教育會考防疫物資採購案( 口罩、75%酒精液及防護衣組)</t>
  </si>
  <si>
    <t>111-14</t>
  </si>
  <si>
    <t>桃園市立富岡國民中學</t>
  </si>
  <si>
    <t>110學年度英語特色桌遊教材製作</t>
  </si>
  <si>
    <t>11010</t>
  </si>
  <si>
    <t>桃園市楊梅區四維國民小學</t>
  </si>
  <si>
    <t>四維國小平板電腦採購</t>
  </si>
  <si>
    <t>swps110007</t>
  </si>
  <si>
    <t>桃園市同安國小110學年度美勞教材及簿本採購</t>
  </si>
  <si>
    <t>TA1100705</t>
  </si>
  <si>
    <t>110年度動保園區犬籠採購案</t>
  </si>
  <si>
    <t>1100805</t>
  </si>
  <si>
    <t>110年桃園市兒童美術館展覽用短焦雷射投影機採購案</t>
  </si>
  <si>
    <t>110tm33</t>
  </si>
  <si>
    <t>11107E1</t>
  </si>
  <si>
    <t>桃園市政府警察局八德分局</t>
  </si>
  <si>
    <t>八德分局111年度八德派出所臨時辦公廳舍整修工程</t>
  </si>
  <si>
    <t>11107E2</t>
  </si>
  <si>
    <t>桃園市大園區大園國民小學</t>
  </si>
  <si>
    <t>110年度噪音防制工程</t>
  </si>
  <si>
    <t>c1001-487</t>
  </si>
  <si>
    <t>11107E3</t>
  </si>
  <si>
    <t>桃園市龜山區大埔國民小學</t>
  </si>
  <si>
    <t>111年度創新樓防水隔熱工程</t>
  </si>
  <si>
    <t>DP11102</t>
  </si>
  <si>
    <t>11107E4</t>
  </si>
  <si>
    <t>111年度桃園市市管河川水體生物汙染檢測計畫</t>
  </si>
  <si>
    <t>AD1110006</t>
  </si>
  <si>
    <t>11107E5</t>
  </si>
  <si>
    <t>111年度公務車駕駛人力勞務承攬採購案</t>
  </si>
  <si>
    <t>1110629-010</t>
  </si>
  <si>
    <t>11107E6</t>
  </si>
  <si>
    <t>桃園市龜山區大坑國民小學</t>
  </si>
  <si>
    <t>110年度食農戶外教育活動</t>
  </si>
  <si>
    <t>110-005</t>
  </si>
  <si>
    <t>11107E7</t>
  </si>
  <si>
    <t>111年補助各級學校新建、修整建棒球運動場地計畫-青溪國中室內打擊場</t>
  </si>
  <si>
    <t>11107E8</t>
  </si>
  <si>
    <t>桃園市立觀音幼兒園111學年度課桌椅採購案</t>
  </si>
  <si>
    <t>111-05</t>
  </si>
  <si>
    <t>11107E9</t>
  </si>
  <si>
    <t>桃園市立大溪高級中等學校</t>
  </si>
  <si>
    <t>111年度國教署補助一般科目教學設備採購案</t>
  </si>
  <si>
    <t>dssh1110419</t>
  </si>
  <si>
    <t>紅</t>
  </si>
  <si>
    <t xml:space="preserve">桃 園 市 政 府 採 購 稽 核 小 組 稽 核 案 件 分 級 管 制 評 核 表 </t>
  </si>
  <si>
    <t>111年度</t>
  </si>
  <si>
    <t>總計：</t>
  </si>
  <si>
    <t>*衛生所</t>
  </si>
  <si>
    <t>查核金額</t>
  </si>
  <si>
    <t>公告金額</t>
  </si>
  <si>
    <t>未達公告金額</t>
  </si>
  <si>
    <t>綠</t>
  </si>
  <si>
    <t>111年度大溪區公有步道燈,騎樓燈,景觀燈修理維護工程(開口契約)</t>
  </si>
  <si>
    <t>平鎮區高連市民活動中心廚房、桌球室、地下室工程維修</t>
  </si>
  <si>
    <t>三民里3、13、15及17鄰部落社區聯外道路環境改善工程</t>
  </si>
  <si>
    <t>行政辦公室及專科教室門窗整建工程</t>
  </si>
  <si>
    <t>桃園市立瑞坪國民中學</t>
  </si>
  <si>
    <t>110年度改善無障礙校園環境工程</t>
  </si>
  <si>
    <t>桃園市新屋區笨港國民小學</t>
  </si>
  <si>
    <t>勤學樓校舍結構耐震補強暨校園環境整修工程</t>
  </si>
  <si>
    <t>L1110108</t>
  </si>
  <si>
    <t>1110324A01</t>
  </si>
  <si>
    <t>110A134</t>
  </si>
  <si>
    <t>1100824</t>
  </si>
  <si>
    <t>11005</t>
  </si>
  <si>
    <t>BGES109-3-1</t>
  </si>
  <si>
    <t>3家投標2家不合格
(專案)</t>
  </si>
  <si>
    <t>專案
(廠商施作與
開口契約工項不符)</t>
  </si>
  <si>
    <t>111年桃園市立圖書館亮點漫讀推廣活動規劃執行開口契約採購案</t>
  </si>
  <si>
    <t>11001061</t>
  </si>
  <si>
    <t>專案
(3家投標2家不合格)</t>
  </si>
  <si>
    <t>網路公民素養推廣計畫</t>
  </si>
  <si>
    <t>TYY-110-C019</t>
  </si>
  <si>
    <t>111年龍潭區元宵燈海裝置藝術規劃及設置採購案</t>
  </si>
  <si>
    <t>110B1003</t>
  </si>
  <si>
    <t>桃園市111年度特優里長及績優民政人員表揚活動案</t>
  </si>
  <si>
    <t>11104</t>
  </si>
  <si>
    <t>桃園市政府捷運工程局</t>
  </si>
  <si>
    <t>110年度桃園市政府捷運工程局辦公廳舍搬遷委託勞務採購案</t>
  </si>
  <si>
    <t>1100120</t>
  </si>
  <si>
    <t>桃園市政府就業職訓服務處</t>
  </si>
  <si>
    <t>桃園市政府就業職訓服務處辦公廳舍搬遷案</t>
  </si>
  <si>
    <t>1100226</t>
  </si>
  <si>
    <t>複查紅燈級
(專案)
前案1100716</t>
  </si>
  <si>
    <t>桃園市中壢區普仁國民小學</t>
  </si>
  <si>
    <t>幼兒園遊戲場器材改善採購案</t>
  </si>
  <si>
    <t>C0207-11103</t>
  </si>
  <si>
    <t>桃園市中壢區青埔國民小學</t>
  </si>
  <si>
    <t>110學年度雙語創新教學計畫之虛擬攝影棚建置</t>
  </si>
  <si>
    <t>桃園市桃園區建國國民小學</t>
  </si>
  <si>
    <t xml:space="preserve">110年建國國小智慧互動教室-觸控液晶顯示器及開合式黑白板採購 </t>
  </si>
  <si>
    <t>ta11008</t>
  </si>
  <si>
    <t>桃園市立龍興國民中學</t>
  </si>
  <si>
    <t>視聽教室廣播系統設備更新計畫採購案</t>
  </si>
  <si>
    <t>111Y-01</t>
  </si>
  <si>
    <t>桃園市立龍岡國民中學</t>
  </si>
  <si>
    <t>校園有聲廣播與活動中心音控設備改善財物採購</t>
  </si>
  <si>
    <t>B11015</t>
  </si>
  <si>
    <t>桃園市楊梅區瑞塘國民小學</t>
  </si>
  <si>
    <t>111年度運動代表隊服裝採購案</t>
  </si>
  <si>
    <t>C0413-11103</t>
  </si>
  <si>
    <t>11108E1</t>
  </si>
  <si>
    <t>桃園市大溪區田心國民小學</t>
  </si>
  <si>
    <t>運動操場及周邊設施整建工程</t>
  </si>
  <si>
    <t>TH110010</t>
  </si>
  <si>
    <t>11108E2</t>
  </si>
  <si>
    <t>桃園市中壢區大崙國民小學</t>
  </si>
  <si>
    <t>D棟校舍耐震補強工程</t>
  </si>
  <si>
    <t>DLES111002</t>
  </si>
  <si>
    <t>11108E3</t>
  </si>
  <si>
    <t>桃園市大園區菓林國民小學</t>
  </si>
  <si>
    <t>午餐廚房屋頂改善工程</t>
  </si>
  <si>
    <t>C1007-111002</t>
  </si>
  <si>
    <t>11108E4</t>
  </si>
  <si>
    <t>1110330-06</t>
  </si>
  <si>
    <t>11108E5</t>
  </si>
  <si>
    <t>桃園市立自強國民中學</t>
  </si>
  <si>
    <t>111學年度9年級戶外教育</t>
  </si>
  <si>
    <t>TC11104</t>
  </si>
  <si>
    <t>11108E6</t>
  </si>
  <si>
    <t>桃園市立平南國民中學</t>
  </si>
  <si>
    <t>110學年度八年級戶外教育活動採購</t>
  </si>
  <si>
    <t>111PN-003</t>
  </si>
  <si>
    <t>11108E7</t>
  </si>
  <si>
    <t>桃園市大溪區福安國民小學</t>
  </si>
  <si>
    <t>校舍鋁窗更新工程</t>
  </si>
  <si>
    <t>FA-11104</t>
  </si>
  <si>
    <t>11108E8</t>
  </si>
  <si>
    <t>111學年度學校午餐外訂盒(桶)餐採購</t>
  </si>
  <si>
    <t>C0814-1110506</t>
  </si>
  <si>
    <t>11108E9</t>
  </si>
  <si>
    <t>桃園市立仁和國民中學</t>
  </si>
  <si>
    <t>111學年度學生服裝採購</t>
  </si>
  <si>
    <t>11102</t>
  </si>
  <si>
    <t>11108E10</t>
  </si>
  <si>
    <t>桃園市中壢區富台國民小學</t>
  </si>
  <si>
    <t>校園數位教學環境改善</t>
  </si>
  <si>
    <t>1110201</t>
  </si>
  <si>
    <t>11108E11</t>
  </si>
  <si>
    <t>桃園市桃園區南門國民小學</t>
  </si>
  <si>
    <t>111學年度學校外訂餐盒採購</t>
  </si>
  <si>
    <t>111006</t>
  </si>
  <si>
    <t>11108E12</t>
  </si>
  <si>
    <t>桃園市龜山區幸福國民小學</t>
  </si>
  <si>
    <t>111學年度學校午餐委外辦理</t>
  </si>
  <si>
    <t>B111-0501</t>
  </si>
  <si>
    <t>新屋區九斗社區多功能廣場植栽工程</t>
  </si>
  <si>
    <t>110-64</t>
  </si>
  <si>
    <t>111年度八德區大安公墓墓基建造及棺木清除整地作業工程(開口契約)</t>
  </si>
  <si>
    <t>BB1101210</t>
  </si>
  <si>
    <t>桃園市立草漯國民中學</t>
  </si>
  <si>
    <t>圍牆整修工程</t>
  </si>
  <si>
    <t>11013</t>
  </si>
  <si>
    <t>桃園市平鎮區衛生所</t>
  </si>
  <si>
    <t>桃園市平鎮區衛生所辦公廳舍電源改善工程</t>
  </si>
  <si>
    <t>1100916A</t>
  </si>
  <si>
    <t>廠商於他案機關有履約爭議
(專案)
案件編號1110501</t>
  </si>
  <si>
    <t>桃園市八德區霄裡國民小學</t>
  </si>
  <si>
    <t>第二棟校舍耐震補強工程</t>
  </si>
  <si>
    <t>C0705-10904</t>
  </si>
  <si>
    <t>桃園市政府警察局龍潭分局</t>
  </si>
  <si>
    <t>石門派出所外牆整修工程</t>
  </si>
  <si>
    <t>專案
(標比偏低)</t>
  </si>
  <si>
    <t>桃園市政府建築管理處</t>
  </si>
  <si>
    <t>110年度桃園市山坡地住宅社區安全監測作業</t>
  </si>
  <si>
    <t>110012604</t>
  </si>
  <si>
    <t>專案
(流標4次)</t>
  </si>
  <si>
    <t>111年度資源回收廠非允收一般廢棄物委託清運計畫(開口契約)</t>
  </si>
  <si>
    <t>「2021海客文化藝術季暨海螺文化體驗園區營運管理」勞務採購案</t>
  </si>
  <si>
    <t>110-023</t>
  </si>
  <si>
    <t>111年度校園志工觀摩活動</t>
  </si>
  <si>
    <t>桃園市桃園區同德國民小學</t>
  </si>
  <si>
    <t>111年度校園志工觀摩活動勞務採購案</t>
  </si>
  <si>
    <t>TDES1110302</t>
  </si>
  <si>
    <t>桃園市桃園區成功國民小學</t>
  </si>
  <si>
    <t>K11105</t>
  </si>
  <si>
    <t>桃園市中壢區中平國民小學</t>
  </si>
  <si>
    <t>110學年度午餐外訂盒(桶)餐採購</t>
  </si>
  <si>
    <t>10919</t>
  </si>
  <si>
    <t>110年購製重陽敬老金、鑽及白金婚紀念獎牌</t>
  </si>
  <si>
    <t>1100628-1</t>
  </si>
  <si>
    <t>桃園市政府勞動檢查處</t>
  </si>
  <si>
    <t>110年度職業安全衛生四國語言宣導手冊印製</t>
  </si>
  <si>
    <t>2021061500</t>
  </si>
  <si>
    <t>桃園市桃園區永順國民小學</t>
  </si>
  <si>
    <t>111學年度非營利幼兒園經國園永順分校教材教具採購</t>
  </si>
  <si>
    <t>Y110-002</t>
  </si>
  <si>
    <r>
      <t>警示專區(1年同一機關遴聘同一外聘委員10次以上，陳</t>
    </r>
    <r>
      <rPr>
        <sz val="14"/>
        <rFont val="新細明體"/>
        <family val="1"/>
      </rPr>
      <t>○</t>
    </r>
    <r>
      <rPr>
        <sz val="14"/>
        <rFont val="微軟正黑體"/>
        <family val="2"/>
      </rPr>
      <t>宇)
(專案)</t>
    </r>
  </si>
  <si>
    <t>11109E1</t>
  </si>
  <si>
    <t>桃園市立武陵高級中等學校</t>
  </si>
  <si>
    <t>志清樓老舊電力改善工程採購案</t>
  </si>
  <si>
    <t>wlsh1110601</t>
  </si>
  <si>
    <t>11109E2</t>
  </si>
  <si>
    <t>111年度機場回饋金-廣福里道路及排水改善工程</t>
  </si>
  <si>
    <t>111-29</t>
  </si>
  <si>
    <t>11109E3</t>
  </si>
  <si>
    <t>歸還二河局5噸協克塊製作工程</t>
  </si>
  <si>
    <t>1110407-AA1</t>
  </si>
  <si>
    <t>11109E4</t>
  </si>
  <si>
    <t>桃園市平鎮區山豐國民小學</t>
  </si>
  <si>
    <t>111年度山豐國小學校運動操場及周邊設施整建工程</t>
  </si>
  <si>
    <t>11109E5</t>
  </si>
  <si>
    <t>桃園市立楊梅幼兒園</t>
  </si>
  <si>
    <t>桃園市立楊梅幼兒園楊梅分班建築物外觀拉皮暨室內空間規劃工程</t>
  </si>
  <si>
    <t>111Y0502</t>
  </si>
  <si>
    <t>11109E6</t>
  </si>
  <si>
    <t>桃園市龜山區自強國民小學</t>
  </si>
  <si>
    <t>校門前庭整修工程</t>
  </si>
  <si>
    <t>C0816-11014</t>
  </si>
  <si>
    <t>11109E7</t>
  </si>
  <si>
    <t>111年度桃園動保園區犬貓絕育工作</t>
  </si>
  <si>
    <t>1101227-1</t>
  </si>
  <si>
    <t>11109E8</t>
  </si>
  <si>
    <t>111年度昇降設備服務品質提升計畫</t>
  </si>
  <si>
    <t>11109E9</t>
  </si>
  <si>
    <t>桃園市立壽山高級中等學校</t>
  </si>
  <si>
    <t>一樓教室及圍牆周邊環境改善工程採購</t>
  </si>
  <si>
    <t>SSSH11108</t>
  </si>
  <si>
    <t>11109E10</t>
  </si>
  <si>
    <t>桃園市立大園國民中學</t>
  </si>
  <si>
    <t>110學年度第二學期上下學交通車勞務採購案</t>
  </si>
  <si>
    <t>11109E11</t>
  </si>
  <si>
    <t>桃園市立瑞原國民中學</t>
  </si>
  <si>
    <t>「110學年度第2學期學生搭乘專車租用」勞務採購</t>
  </si>
  <si>
    <t>110-010</t>
  </si>
  <si>
    <t>11109E12</t>
  </si>
  <si>
    <t>111年度桃園市環保科技園區空氣污染改善輔導暨事業廢棄物查核計畫</t>
  </si>
  <si>
    <t>11109E13</t>
  </si>
  <si>
    <t>桃園市立八德幼兒園</t>
  </si>
  <si>
    <t>111年度教室教學設備採購</t>
  </si>
  <si>
    <t>A11106-03</t>
  </si>
  <si>
    <t>11109E14</t>
  </si>
  <si>
    <t>專科教室教學設備更新</t>
  </si>
  <si>
    <t>C0816-11016</t>
  </si>
  <si>
    <t>11109E15</t>
  </si>
  <si>
    <t>桃園市蘆竹區錦興國民小學</t>
  </si>
  <si>
    <t>111學年度簿本及美勞材料採購</t>
  </si>
  <si>
    <t>C0909-111007</t>
  </si>
  <si>
    <t>11109E16</t>
  </si>
  <si>
    <t>桃園市桃園區新埔國民小學</t>
  </si>
  <si>
    <t>111學年度學校午餐外訂盒（桶）餐採購</t>
  </si>
  <si>
    <t>C0123-11104</t>
  </si>
  <si>
    <t>11109E17</t>
  </si>
  <si>
    <t>桃園市桃園區桃園國民小學</t>
  </si>
  <si>
    <t>教室教學擴音設備採購</t>
  </si>
  <si>
    <t>TY11105</t>
  </si>
  <si>
    <t>11109E18</t>
  </si>
  <si>
    <t>111學年度學校午餐委外採購</t>
  </si>
  <si>
    <t>11105-1</t>
  </si>
  <si>
    <t>複查紅燈
(專案)
前案編號；1100605</t>
  </si>
  <si>
    <t>活動中心老舊外牆磁磚改建工程採購案</t>
  </si>
  <si>
    <t>11032</t>
  </si>
  <si>
    <t>109年、110年宜蘭及花蓮地震復興區小烏來、拉拉山風景區暨巴陵隧道災後復建工程</t>
  </si>
  <si>
    <t>11040</t>
  </si>
  <si>
    <t>桃園區社福館舍整修工程</t>
  </si>
  <si>
    <t>1100127-AA5</t>
  </si>
  <si>
    <t>復興區桃113線(0K+000~4K+000)道路品質改善計畫</t>
  </si>
  <si>
    <t>1101123-AA11</t>
  </si>
  <si>
    <t>溪洲園區建物周邊排水溝建置及建物穿廊地坪改善統包工程</t>
  </si>
  <si>
    <t>1100924-AA5</t>
  </si>
  <si>
    <t>桃園市觀音區上大國民小學</t>
  </si>
  <si>
    <t>校門入口暨中廊整修工程</t>
  </si>
  <si>
    <t>1100901</t>
  </si>
  <si>
    <t>專案
(檢舉、租牌簽證情形待查)</t>
  </si>
  <si>
    <t xml:space="preserve">111年度本局暨所屬各大(分)隊辦公處所消防安全設備檢修申報及設備維修採購案 </t>
  </si>
  <si>
    <t>W111-16</t>
  </si>
  <si>
    <t>110年度資訊設備維護案</t>
  </si>
  <si>
    <t>桃園市立八德國民中學</t>
  </si>
  <si>
    <t>110學年度七年級戶外教育</t>
  </si>
  <si>
    <t>PD1101103</t>
  </si>
  <si>
    <t>桃園市大溪區員樹林國民小學</t>
  </si>
  <si>
    <t>110學年度六年級戶外教育活動</t>
  </si>
  <si>
    <t>0346611101130</t>
  </si>
  <si>
    <t>桃園市政府孔廟忠烈祠聯合管理所</t>
  </si>
  <si>
    <t>111年度釋奠典禮獻官衣服、禮生鞋子、樂生帽子財物採購案</t>
  </si>
  <si>
    <t>tycy111006</t>
  </si>
  <si>
    <t>桃園市桃園區文山國民小學</t>
  </si>
  <si>
    <t>110學年度午餐外訂餐盒採購</t>
  </si>
  <si>
    <t>桃園市龜山區龍壽國民小學</t>
  </si>
  <si>
    <t>110學年度上學期學校午餐外訂盒(桶)餐採購</t>
  </si>
  <si>
    <t>C0808-11005</t>
  </si>
  <si>
    <t>桃園市立光明國民中學</t>
  </si>
  <si>
    <t>110學年度學生午餐合菜</t>
  </si>
  <si>
    <t>B0904-304</t>
  </si>
  <si>
    <t>桃園市龍潭區龍潭國民小學</t>
  </si>
  <si>
    <t>桃園市龍潭區110學年度學校自辦午餐聯合採購</t>
  </si>
  <si>
    <t>c0501-1100707</t>
  </si>
  <si>
    <t>111年印表機原廠耗材採購案</t>
  </si>
  <si>
    <t>11110E1</t>
  </si>
  <si>
    <t>桃園市政府工務局</t>
  </si>
  <si>
    <t>111年度桃園市公園綠地草坪維護及改善工程開口契約</t>
  </si>
  <si>
    <t>1110222-AA7</t>
  </si>
  <si>
    <t>11110E2</t>
  </si>
  <si>
    <t>桃園市觀音區育仁國民小學</t>
  </si>
  <si>
    <t>外牆整修工程</t>
  </si>
  <si>
    <t>YR-1110629</t>
  </si>
  <si>
    <t>11110E3</t>
  </si>
  <si>
    <t>桃園市桃園區莊敬國民小學</t>
  </si>
  <si>
    <t>司令臺暨視訊牆建置工程</t>
  </si>
  <si>
    <t>c0120-11105</t>
  </si>
  <si>
    <t>11110E4</t>
  </si>
  <si>
    <t>桃園市平鎮區忠貞國民小學</t>
  </si>
  <si>
    <t>111學年度六年級校外教育採購</t>
  </si>
  <si>
    <t>C0305-11106</t>
  </si>
  <si>
    <t>11110E5</t>
  </si>
  <si>
    <t>桃園市觀音區草漯國民小學</t>
  </si>
  <si>
    <t>多功能活動中心清淨空氣綠牆設置</t>
  </si>
  <si>
    <t>ttes111006</t>
  </si>
  <si>
    <t>11110E6</t>
  </si>
  <si>
    <t>桃園市政府原住民族行政局</t>
  </si>
  <si>
    <t>「111年度桃園市《桃原文化》期刊勞務採購案」</t>
  </si>
  <si>
    <t>11110E7</t>
  </si>
  <si>
    <t>桃園市八德區茄苳國民小學</t>
  </si>
  <si>
    <t>111學年度學生交通車承載服務</t>
  </si>
  <si>
    <t>11110E8</t>
  </si>
  <si>
    <t>111學年度六年級學生戶外教育活動</t>
  </si>
  <si>
    <t>C0304-11026</t>
  </si>
  <si>
    <t>11110E9</t>
  </si>
  <si>
    <t>桃園市龜山區文華國民小學</t>
  </si>
  <si>
    <t>111學年度六年級校外教學委外服務採購</t>
  </si>
  <si>
    <t>c0813-11104</t>
  </si>
  <si>
    <t>11110E10</t>
  </si>
  <si>
    <t>111年度基層運動選手訓練站射擊裝備器材採購</t>
  </si>
  <si>
    <t>GOODS-555</t>
  </si>
  <si>
    <t>11110E11</t>
  </si>
  <si>
    <t>桃園市龜山區新路國民小學</t>
  </si>
  <si>
    <t>智慧學習教室設備採購</t>
  </si>
  <si>
    <t>SL11106-3</t>
  </si>
  <si>
    <t>11110E12</t>
  </si>
  <si>
    <t>桃園市觀音區崙坪國民小學</t>
  </si>
  <si>
    <t>111學年度公立幼兒園設園增班-教保設備購置採購</t>
  </si>
  <si>
    <t>034716-1110702</t>
  </si>
  <si>
    <t>流廢標8次
(專案)</t>
  </si>
  <si>
    <t>山豐國小兒童遊戲場改善計畫工程</t>
  </si>
  <si>
    <t>10901</t>
  </si>
  <si>
    <t>桃園市觀音區富林國民小學</t>
  </si>
  <si>
    <t>兒童遊戲場設施改善計畫統包工程採購案</t>
  </si>
  <si>
    <t>1091202-2</t>
  </si>
  <si>
    <t>桃園市新屋區新屋國民小學</t>
  </si>
  <si>
    <t>111年度「公立國民中小學校舍防水隔熱工程計畫(第二梯次)」 活動中心(群英樓)</t>
  </si>
  <si>
    <t>中平路故事館圍籬更新統包工程</t>
  </si>
  <si>
    <t>tyc1110209</t>
  </si>
  <si>
    <t>標比過低
（專案）</t>
  </si>
  <si>
    <t>桃園市立慈文國民中學</t>
  </si>
  <si>
    <t>111年度雜項修繕工程-勵進樓門窗整修工程</t>
  </si>
  <si>
    <t>110TW016</t>
  </si>
  <si>
    <t>110年度桃園市（南區/北區）渠道疏濬清淤整理防洪工程</t>
  </si>
  <si>
    <t>1091208-P1</t>
  </si>
  <si>
    <t>專案
(工程會交辦)</t>
  </si>
  <si>
    <t>桃園市政府家庭暴力暨性侵害防治中心</t>
  </si>
  <si>
    <t>委託辦理家庭暴力被害人培力暨中長期庇護中心</t>
  </si>
  <si>
    <t>1110516-1</t>
  </si>
  <si>
    <t>桃園市政府社會局委託辦理龜山親子館</t>
  </si>
  <si>
    <t>1110503-2</t>
  </si>
  <si>
    <t>桃園市政府養護工程處轄管道路範圍私設斜坡道調查及成果分類建置計畫(桃園區)</t>
  </si>
  <si>
    <t>1100104-1</t>
  </si>
  <si>
    <t>桃園市政府養護工程處轄管道路範圍私設斜坡道調查及成果分類建置計畫第四期(略)</t>
  </si>
  <si>
    <t>1110106-2</t>
  </si>
  <si>
    <t>桃園市大溪區仁和國民小學</t>
  </si>
  <si>
    <t>桃園市「數位學習推動計畫-居家學習服務營運中心採購案」</t>
  </si>
  <si>
    <t>桃園市大溪阿姆坪水上運動訓練基地訓練器材設備採購</t>
  </si>
  <si>
    <t>110041</t>
  </si>
  <si>
    <t>午餐收斂
（專案）</t>
  </si>
  <si>
    <t>110學年度學校午餐外訂盒(桶)餐採購</t>
  </si>
  <si>
    <t>110PN-012</t>
  </si>
  <si>
    <t>類型似有認定錯誤
（專案）</t>
  </si>
  <si>
    <t>校園安全防護暨電話交換機及二樓視聽教室音響設備改善工程</t>
  </si>
  <si>
    <t>1110310-03</t>
  </si>
  <si>
    <t>桃園市中壢區中正國民小學</t>
  </si>
  <si>
    <t>111學年度學校午餐食材採購</t>
  </si>
  <si>
    <t>1110202</t>
  </si>
  <si>
    <t>桃園市楊梅區楊梅國民小學</t>
  </si>
  <si>
    <t>111年度更新普通教室設備</t>
  </si>
  <si>
    <t>1110501</t>
  </si>
  <si>
    <t>11111E1</t>
  </si>
  <si>
    <t>桃園市八德區大安國民小學</t>
  </si>
  <si>
    <t>幼兒園</t>
  </si>
  <si>
    <t>C070611101</t>
  </si>
  <si>
    <t>11111E2</t>
  </si>
  <si>
    <t>桃園市政府警察局大溪分局</t>
  </si>
  <si>
    <t>圳頂派出所廳舍採光罩整修工程</t>
  </si>
  <si>
    <t>11111E3</t>
  </si>
  <si>
    <t>圳頭社區守望相助隊辦公室整修工程</t>
  </si>
  <si>
    <t>11111E4</t>
  </si>
  <si>
    <t>新永和市場庫體攤棚設置工程</t>
  </si>
  <si>
    <t>1110513-AA1</t>
  </si>
  <si>
    <t>11111E5</t>
  </si>
  <si>
    <t>桃園市龍潭區綠杉林公園景觀工程</t>
  </si>
  <si>
    <t>1110409-AA1</t>
  </si>
  <si>
    <t>11111E6</t>
  </si>
  <si>
    <t>大溪交通分隊停車場整建工程採購案</t>
  </si>
  <si>
    <t>111traffic015</t>
  </si>
  <si>
    <t>11111E7</t>
  </si>
  <si>
    <t>桃園市中壢區龍岡國民小學</t>
  </si>
  <si>
    <t>111學年度六年級戶外教育活動採購</t>
  </si>
  <si>
    <t>C0215-1110005</t>
  </si>
  <si>
    <t>11111E8</t>
  </si>
  <si>
    <t>111年度志工環保生態觀摩活動採購</t>
  </si>
  <si>
    <t>11111E9</t>
  </si>
  <si>
    <t>桃園市龜山區第一公墓墳墓遷葬作業</t>
  </si>
  <si>
    <t>111-06-15</t>
  </si>
  <si>
    <t>11111E10</t>
  </si>
  <si>
    <t>111學年度戶外教育</t>
  </si>
  <si>
    <t>kses11115</t>
  </si>
  <si>
    <t>11111E11</t>
  </si>
  <si>
    <t>桃園市政府風景區管理處</t>
  </si>
  <si>
    <t>角板山行館戶外藝術品修復案</t>
  </si>
  <si>
    <t>11111E12</t>
  </si>
  <si>
    <t>桃園市蘆竹區南崁國民小學</t>
  </si>
  <si>
    <t>111學年度二、三、四、五年級校外教學勞務採購</t>
  </si>
  <si>
    <t>11111E13</t>
  </si>
  <si>
    <t>112年日曆印製</t>
  </si>
  <si>
    <t>11111E14</t>
  </si>
  <si>
    <t>桃園市大溪地政事務所</t>
  </si>
  <si>
    <t>110年電梯設備修繕更新採購案</t>
  </si>
  <si>
    <t>HC110004</t>
  </si>
  <si>
    <t>11111E15</t>
  </si>
  <si>
    <t>虎頭山創新園區二期網路建置財物採購案</t>
  </si>
  <si>
    <t>111A11</t>
  </si>
  <si>
    <t>11111E16</t>
  </si>
  <si>
    <t>桃園市111年度中小學資訊(科技)教室電腦設備汰舊換新</t>
  </si>
  <si>
    <t>11111E17</t>
  </si>
  <si>
    <t>桃園市巴崚國民小學辦理桃園市復興區111學年度後山四校自辦供餐聯合採購」(含11</t>
  </si>
  <si>
    <t>BL11104</t>
  </si>
  <si>
    <t>11111E18</t>
  </si>
  <si>
    <t>111學年度午餐外訂盒(桶)餐採購案</t>
  </si>
  <si>
    <t>TDES1110602</t>
  </si>
  <si>
    <t>桃園市觀音區草漯第一、三、六區整體開發單元市地重劃統包工程</t>
  </si>
  <si>
    <t>1060815-AA2</t>
  </si>
  <si>
    <t>機捷田園景觀大道(A9a至A11)道路改善</t>
  </si>
  <si>
    <t>1070905-AA3</t>
  </si>
  <si>
    <t>規格設計綁標疑慮
(專案)</t>
  </si>
  <si>
    <t>會議室整修工程</t>
  </si>
  <si>
    <t>桃園市大園區埔心國民小學</t>
  </si>
  <si>
    <t>埔心國小附設公共化幼兒園新建工程</t>
  </si>
  <si>
    <t>11001</t>
  </si>
  <si>
    <t>專案
(副召交辦)</t>
  </si>
  <si>
    <t>桃園市觀音區草漯第一、三、六區整體開發單元市地重劃統包工程委託監造技術服務案</t>
  </si>
  <si>
    <t>1060817-3</t>
  </si>
  <si>
    <t>桃園機場捷運(A9a)至(A11)改善工程委託規劃設計技術服務(詳附加說明欄)</t>
  </si>
  <si>
    <t>1060125-6</t>
  </si>
  <si>
    <t>111年度桃園區1、2、7、8號火化爐及其空氣污染防制設備維修開口合約</t>
  </si>
  <si>
    <t>110-12-34</t>
  </si>
  <si>
    <t>書面（未履約、部份稽核）</t>
  </si>
  <si>
    <t>111年度掃街車輛採購案</t>
  </si>
  <si>
    <t>1110002892</t>
  </si>
  <si>
    <t>11112E1</t>
  </si>
  <si>
    <t>11112E2</t>
  </si>
  <si>
    <t>桃園市龜山區壽山國民小學</t>
  </si>
  <si>
    <t>校舍紗窗汰舊換新工程</t>
  </si>
  <si>
    <t>SSES-1110905</t>
  </si>
  <si>
    <t>11112E3</t>
  </si>
  <si>
    <t>蘆竹心理衛生中心室內裝修工程採購案</t>
  </si>
  <si>
    <t>1110824-C074</t>
  </si>
  <si>
    <t>11112E4</t>
  </si>
  <si>
    <t>111年桃園市八德區全民健走活動</t>
  </si>
  <si>
    <t>BB1110914</t>
  </si>
  <si>
    <t>11112E5</t>
  </si>
  <si>
    <t>蘆竹區111年溪望之秋-響樂蘆竹音樂會</t>
  </si>
  <si>
    <t>111-512</t>
  </si>
  <si>
    <t>11112E6</t>
  </si>
  <si>
    <t>桃園市楊梅區楊心國民小學</t>
  </si>
  <si>
    <t>111學年度六年級畢業旅行勞務採購</t>
  </si>
  <si>
    <t>11112E7</t>
  </si>
  <si>
    <t>建置STEAM機器人教學設備</t>
  </si>
  <si>
    <t>C1110008</t>
  </si>
  <si>
    <t>11112E8</t>
  </si>
  <si>
    <t>幸福國小111學年度改善校內治安死角</t>
  </si>
  <si>
    <t>B111-0901</t>
  </si>
  <si>
    <t>11112E9</t>
  </si>
  <si>
    <t>射擊運動用器材採購案</t>
  </si>
  <si>
    <t>111-46</t>
  </si>
  <si>
    <t>預算金額不公開</t>
  </si>
  <si>
    <t>111評核案件</t>
  </si>
  <si>
    <t>分級管制</t>
  </si>
  <si>
    <t>件數</t>
  </si>
  <si>
    <t>比例</t>
  </si>
  <si>
    <t>紅燈級</t>
  </si>
  <si>
    <t>黃燈級</t>
  </si>
  <si>
    <t>綠燈級</t>
  </si>
  <si>
    <t>學校</t>
  </si>
  <si>
    <t>機關</t>
  </si>
  <si>
    <t>桃園市政府採購稽核小組111年度稽核案件情形總表(含二級單位)</t>
  </si>
  <si>
    <t>桃園市政府新建工程處</t>
  </si>
  <si>
    <t>桃園市政府海岸管理工程處</t>
  </si>
  <si>
    <t>桃園市政府原住民族行政局</t>
  </si>
  <si>
    <t>桃園市政府交通局</t>
  </si>
  <si>
    <t>桃園市政府社會局</t>
  </si>
  <si>
    <t>桃園市政府秘書處</t>
  </si>
  <si>
    <t>桃園市政府住宅發展處</t>
  </si>
  <si>
    <t>桃園市政府警察局刑事警察大隊</t>
  </si>
  <si>
    <t>桃園市政府研究發展考核委員會</t>
  </si>
  <si>
    <t>桃園市政府就業職訓服務處</t>
  </si>
  <si>
    <t>桃園市政府觀光旅遊局</t>
  </si>
  <si>
    <t>桃園市政府養護工程處</t>
  </si>
  <si>
    <t>桃園市立羅浮高級中等學校</t>
  </si>
  <si>
    <t>桃園市政府新聞處</t>
  </si>
  <si>
    <t>桃園市政府航空城工程處</t>
  </si>
  <si>
    <t>桃園市政府農業局</t>
  </si>
  <si>
    <t>桃園市政府動物保護處</t>
  </si>
  <si>
    <t>桃園市政府風景區管理處</t>
  </si>
  <si>
    <t>桃園市政府家庭暴力暨性侵害防治中心</t>
  </si>
  <si>
    <t>桃園市政府經濟發展局</t>
  </si>
  <si>
    <t>桃園市政府警察局交通警察大隊</t>
  </si>
  <si>
    <t>桃園市八德區公所</t>
  </si>
  <si>
    <t>桃園市政府秘書處</t>
  </si>
  <si>
    <t>桃園市政府新建工程處</t>
  </si>
  <si>
    <t>桃園市政府海岸管理工程處</t>
  </si>
  <si>
    <t>*分局</t>
  </si>
  <si>
    <t xml:space="preserve">桃園果菜市場股份有限公司 </t>
  </si>
  <si>
    <t>桃園市大園區公所</t>
  </si>
  <si>
    <t>桃園市大溪區公所</t>
  </si>
  <si>
    <t>*戶政事務所</t>
  </si>
  <si>
    <t>*地政事務所</t>
  </si>
  <si>
    <t>*衛生所</t>
  </si>
  <si>
    <t>桃園市政府人事處</t>
  </si>
  <si>
    <t>桃園市政府主計處</t>
  </si>
  <si>
    <t>桃園市政府法務局</t>
  </si>
  <si>
    <t>桃園市政府研究發展考核委員會</t>
  </si>
  <si>
    <t>財團法人大嵙崁文教基金會</t>
  </si>
  <si>
    <t>財團法人大嵙崁文教基金會</t>
  </si>
  <si>
    <t>桃園市政府就業職訓服務處</t>
  </si>
  <si>
    <t>*學校</t>
  </si>
  <si>
    <t>*中學</t>
  </si>
  <si>
    <t>*小學</t>
  </si>
  <si>
    <t>*幼兒園</t>
  </si>
  <si>
    <t>*基金會</t>
  </si>
  <si>
    <t>黃</t>
  </si>
  <si>
    <t>*警察大隊</t>
  </si>
  <si>
    <t>*捷運警察隊</t>
  </si>
  <si>
    <t>桃園市政府警察局捷運警察隊</t>
  </si>
  <si>
    <t>警察局各分局</t>
  </si>
  <si>
    <t>警察各大隊</t>
  </si>
  <si>
    <t>桃園市政府航空城工程處</t>
  </si>
  <si>
    <t>租賃111學年度學生上下學交通車招標案</t>
  </si>
  <si>
    <t>政風處交辦
加強查察原住民地區採購
(專案)
(巨額)</t>
  </si>
  <si>
    <t>副召集人交辦
(專案)
(巨額)</t>
  </si>
  <si>
    <t>專案
(最有利標)</t>
  </si>
  <si>
    <t>午餐收斂
（專案）
(最有利標)</t>
  </si>
  <si>
    <t>完工六個
月未結案
(專案)
(最有利標)</t>
  </si>
  <si>
    <t>流標4次
(專案)</t>
  </si>
  <si>
    <t>2021【LALAI桃園】原住民族國際音樂節勞務採購案</t>
  </si>
  <si>
    <t>桃園市政府養護工程處</t>
  </si>
  <si>
    <t>桃園市大園區公所</t>
  </si>
  <si>
    <t>大園區沙灘排球場環境改善工程</t>
  </si>
  <si>
    <t>北勢及宋屋派出所廁所整修工程</t>
  </si>
  <si>
    <t>北景雲計畫(八德國民運動中心、大湳消防分隊、市民活動中心暨公托日照中心)統包工程</t>
  </si>
  <si>
    <t>「循著浪漫的茶香味，探索三坑茶的起源-三坑茶港水與綠營造工程」</t>
  </si>
  <si>
    <t>新屋分隊拆除重建統包工程</t>
  </si>
  <si>
    <t>專案
(巨額採購)</t>
  </si>
  <si>
    <t>專案
評委與廠商有異常</t>
  </si>
  <si>
    <t>專案
複查紅燈級
前案編號10912E3</t>
  </si>
  <si>
    <t>XD-10805</t>
  </si>
  <si>
    <t>桃園市平鎮區南勢國民小學</t>
  </si>
  <si>
    <t>新大樓風雨窗及圍籬美化工程</t>
  </si>
  <si>
    <t>1110209B1</t>
  </si>
  <si>
    <t>351件</t>
  </si>
  <si>
    <t>評核結果：紅燈71件(20.23%)、黃燈162件(46.15%)、綠燈118件(33.62%)</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</si>
</sst>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m&quot;月&quot;d&quot;日&quot;"/>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404]e/m/d;@"/>
    <numFmt numFmtId="184" formatCode="#,##0;[Red]#,##0"/>
    <numFmt numFmtId="185" formatCode="_-* #,##0_-;\-* #,##0_-;_-* &quot;-&quot;??_-;_-@_-"/>
    <numFmt numFmtId="186" formatCode="m&quot;月&quot;d&quot;日&quot;;@"/>
    <numFmt numFmtId="187" formatCode="&quot;$&quot;#,##0_);[Red]\(&quot;$&quot;#,##0\)"/>
    <numFmt numFmtId="188" formatCode="_-* #,##0_-;\-* #,##0_-;_-* &quot;-&quot;??_-;_-@"/>
    <numFmt numFmtId="189" formatCode="[$-404]AM/PM\ hh:mm:ss"/>
    <numFmt numFmtId="190" formatCode="0.00_);[Red]\(0.00\)"/>
    <numFmt numFmtId="191" formatCode="0_);[Red]\(0\)"/>
    <numFmt numFmtId="192" formatCode="#,##0_);[Red]\(#,##0\)"/>
    <numFmt numFmtId="193" formatCode="0.0%"/>
    <numFmt numFmtId="194" formatCode="m/d"/>
    <numFmt numFmtId="195" formatCode="0;[Red]0"/>
    <numFmt numFmtId="196" formatCode="000"/>
    <numFmt numFmtId="197" formatCode="&quot;$&quot;#,##0.00_);[Red]\(&quot;$&quot;#,##0.00\)"/>
    <numFmt numFmtId="198" formatCode="_-&quot;$&quot;* #,##0_-;\-&quot;$&quot;* #,##0_-;_-&quot;$&quot;* &quot;-&quot;??_-;_-@_-"/>
    <numFmt numFmtId="199" formatCode="0.000%"/>
    <numFmt numFmtId="200" formatCode="0.0000%"/>
  </numFmts>
  <fonts count="71">
    <font>
      <sz val="12"/>
      <name val="新細明體"/>
      <family val="1"/>
    </font>
    <font>
      <sz val="9"/>
      <name val="新細明體"/>
      <family val="1"/>
    </font>
    <font>
      <sz val="12"/>
      <name val="Times New Roman"/>
      <family val="1"/>
    </font>
    <font>
      <sz val="14"/>
      <name val="標楷體"/>
      <family val="4"/>
    </font>
    <font>
      <sz val="14"/>
      <name val="Times New Roman"/>
      <family val="1"/>
    </font>
    <font>
      <sz val="14"/>
      <name val="微軟正黑體"/>
      <family val="2"/>
    </font>
    <font>
      <sz val="16"/>
      <name val="標楷體"/>
      <family val="4"/>
    </font>
    <font>
      <sz val="12"/>
      <color indexed="8"/>
      <name val="新細明體"/>
      <family val="1"/>
    </font>
    <font>
      <sz val="12"/>
      <color indexed="8"/>
      <name val="標楷體"/>
      <family val="4"/>
    </font>
    <font>
      <sz val="10"/>
      <name val="Arial"/>
      <family val="2"/>
    </font>
    <font>
      <b/>
      <sz val="28"/>
      <name val="微軟正黑體"/>
      <family val="2"/>
    </font>
    <font>
      <sz val="12"/>
      <name val="微軟正黑體"/>
      <family val="2"/>
    </font>
    <font>
      <sz val="16"/>
      <name val="微軟正黑體"/>
      <family val="2"/>
    </font>
    <font>
      <sz val="12"/>
      <color indexed="8"/>
      <name val="微軟正黑體"/>
      <family val="2"/>
    </font>
    <font>
      <sz val="9"/>
      <name val="細明體"/>
      <family val="3"/>
    </font>
    <font>
      <sz val="9"/>
      <name val="標楷體"/>
      <family val="4"/>
    </font>
    <font>
      <sz val="14"/>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標楷體"/>
      <family val="4"/>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1"/>
      <color indexed="8"/>
      <name val="微軟正黑體"/>
      <family val="2"/>
    </font>
    <font>
      <sz val="11"/>
      <color indexed="8"/>
      <name val="微軟正黑體"/>
      <family val="2"/>
    </font>
    <font>
      <sz val="10"/>
      <color indexed="8"/>
      <name val="微軟正黑體"/>
      <family val="2"/>
    </font>
    <font>
      <sz val="14"/>
      <color indexed="8"/>
      <name val="微軟正黑體"/>
      <family val="2"/>
    </font>
    <font>
      <b/>
      <sz val="14"/>
      <color indexed="8"/>
      <name val="微軟正黑體"/>
      <family val="2"/>
    </font>
    <font>
      <sz val="16"/>
      <color indexed="8"/>
      <name val="微軟正黑體"/>
      <family val="2"/>
    </font>
    <font>
      <sz val="9"/>
      <name val="Microsoft JhengHei UI"/>
      <family val="2"/>
    </font>
    <font>
      <sz val="12"/>
      <color theme="1"/>
      <name val="Calibri"/>
      <family val="1"/>
    </font>
    <font>
      <sz val="12"/>
      <color theme="0"/>
      <name val="Calibri"/>
      <family val="1"/>
    </font>
    <font>
      <sz val="12"/>
      <color rgb="FF000000"/>
      <name val="標楷體"/>
      <family val="4"/>
    </font>
    <font>
      <sz val="12"/>
      <color theme="1"/>
      <name val="標楷體"/>
      <family val="4"/>
    </font>
    <font>
      <sz val="12"/>
      <color rgb="FF000000"/>
      <name val="新細明體"/>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標楷體"/>
      <family val="4"/>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微軟正黑體"/>
      <family val="2"/>
    </font>
    <font>
      <b/>
      <sz val="11"/>
      <color theme="1"/>
      <name val="微軟正黑體"/>
      <family val="2"/>
    </font>
    <font>
      <sz val="11"/>
      <color theme="1"/>
      <name val="微軟正黑體"/>
      <family val="2"/>
    </font>
    <font>
      <sz val="10"/>
      <color theme="1"/>
      <name val="微軟正黑體"/>
      <family val="2"/>
    </font>
    <font>
      <sz val="14"/>
      <color theme="1"/>
      <name val="微軟正黑體"/>
      <family val="2"/>
    </font>
    <font>
      <b/>
      <sz val="14"/>
      <color theme="1"/>
      <name val="微軟正黑體"/>
      <family val="2"/>
    </font>
    <font>
      <sz val="16"/>
      <color theme="1"/>
      <name val="微軟正黑體"/>
      <family val="2"/>
    </font>
  </fonts>
  <fills count="4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99"/>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4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top style="medium"/>
      <bottom style="thin"/>
    </border>
    <border>
      <left style="medium"/>
      <right style="medium"/>
      <top style="medium"/>
      <bottom style="thin"/>
    </border>
    <border>
      <left/>
      <right/>
      <top style="medium"/>
      <bottom style="thin"/>
    </border>
    <border>
      <left/>
      <right style="medium"/>
      <top style="medium"/>
      <bottom style="thin"/>
    </border>
    <border>
      <left style="medium"/>
      <right style="medium"/>
      <top style="thin"/>
      <bottom style="thin"/>
    </border>
    <border>
      <left/>
      <right/>
      <top style="thin"/>
      <bottom style="thin"/>
    </border>
    <border>
      <left/>
      <right style="medium"/>
      <top style="thin"/>
      <bottom style="thin"/>
    </border>
    <border>
      <left style="medium"/>
      <right/>
      <top style="medium"/>
      <bottom style="medium"/>
    </border>
    <border>
      <left style="medium"/>
      <right style="medium"/>
      <top style="medium"/>
      <bottom style="medium"/>
    </border>
    <border>
      <left style="medium"/>
      <right/>
      <top style="thin"/>
      <bottom style="thin"/>
    </border>
    <border>
      <left style="medium"/>
      <right style="medium"/>
      <top style="thin"/>
      <bottom style="medium"/>
    </border>
    <border>
      <left style="medium"/>
      <right/>
      <top style="thin"/>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thin"/>
      <top style="thin"/>
      <bottom style="medium"/>
    </border>
    <border>
      <left style="medium"/>
      <right/>
      <top/>
      <bottom/>
    </border>
    <border>
      <left style="medium"/>
      <right style="medium"/>
      <top>
        <color indexed="63"/>
      </top>
      <bottom>
        <color indexed="63"/>
      </bottom>
    </border>
    <border>
      <left style="medium"/>
      <right style="medium"/>
      <top style="thin"/>
      <bottom/>
    </border>
    <border>
      <left style="thin"/>
      <right style="medium"/>
      <top style="medium"/>
      <bottom style="medium"/>
    </border>
    <border>
      <left style="thin"/>
      <right style="medium"/>
      <top>
        <color indexed="63"/>
      </top>
      <bottom style="thin"/>
    </border>
    <border>
      <left style="medium"/>
      <right/>
      <top style="medium"/>
      <bottom/>
    </border>
    <border>
      <left/>
      <right/>
      <top style="medium"/>
      <bottom/>
    </border>
    <border>
      <left/>
      <right style="medium"/>
      <top style="medium"/>
      <bottom/>
    </border>
    <border>
      <left/>
      <right/>
      <top style="medium"/>
      <bottom style="medium"/>
    </border>
    <border>
      <left/>
      <right style="medium"/>
      <top style="medium"/>
      <bottom style="medium"/>
    </border>
  </borders>
  <cellStyleXfs count="150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14"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0" fillId="0" borderId="0">
      <alignment vertical="center"/>
      <protection/>
    </xf>
    <xf numFmtId="0" fontId="0"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0"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4" fillId="0" borderId="0">
      <alignment/>
      <protection/>
    </xf>
    <xf numFmtId="0" fontId="44" fillId="0" borderId="0">
      <alignment/>
      <protection/>
    </xf>
    <xf numFmtId="0" fontId="0" fillId="0" borderId="0">
      <alignment vertical="center"/>
      <protection/>
    </xf>
    <xf numFmtId="0" fontId="44" fillId="0" borderId="0">
      <alignment/>
      <protection/>
    </xf>
    <xf numFmtId="0" fontId="42" fillId="0" borderId="0">
      <alignment vertical="center"/>
      <protection/>
    </xf>
    <xf numFmtId="0" fontId="45" fillId="0" borderId="0">
      <alignment vertical="center"/>
      <protection/>
    </xf>
    <xf numFmtId="0" fontId="42" fillId="0" borderId="0">
      <alignment vertical="center"/>
      <protection/>
    </xf>
    <xf numFmtId="0" fontId="0" fillId="0" borderId="0">
      <alignment vertical="center"/>
      <protection/>
    </xf>
    <xf numFmtId="0" fontId="42" fillId="0" borderId="0">
      <alignment vertical="center"/>
      <protection/>
    </xf>
    <xf numFmtId="0" fontId="44" fillId="0" borderId="0">
      <alignment/>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0" fillId="0" borderId="0">
      <alignment vertical="center"/>
      <protection/>
    </xf>
    <xf numFmtId="0" fontId="42" fillId="0" borderId="0">
      <alignment vertical="center"/>
      <protection/>
    </xf>
    <xf numFmtId="43" fontId="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46" fillId="0" borderId="0">
      <alignment vertical="center"/>
      <protection/>
    </xf>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1" fontId="0" fillId="0" borderId="0" applyFont="0" applyFill="0" applyBorder="0" applyAlignment="0" applyProtection="0"/>
    <xf numFmtId="0" fontId="47" fillId="0" borderId="0" applyNumberFormat="0" applyFill="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2"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9" fontId="9" fillId="0" borderId="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4" fillId="0" borderId="0" applyFont="0" applyFill="0" applyBorder="0" applyAlignment="0" applyProtection="0"/>
    <xf numFmtId="0" fontId="51" fillId="29" borderId="2" applyNumberFormat="0" applyAlignment="0" applyProtection="0"/>
    <xf numFmtId="0" fontId="51" fillId="29" borderId="2" applyNumberFormat="0" applyAlignment="0" applyProtection="0"/>
    <xf numFmtId="0" fontId="51" fillId="29" borderId="2" applyNumberFormat="0" applyAlignment="0" applyProtection="0"/>
    <xf numFmtId="0" fontId="51" fillId="29" borderId="2" applyNumberFormat="0" applyAlignment="0" applyProtection="0"/>
    <xf numFmtId="0" fontId="51" fillId="29" borderId="2" applyNumberFormat="0" applyAlignment="0" applyProtection="0"/>
    <xf numFmtId="0" fontId="51" fillId="29" borderId="2" applyNumberFormat="0" applyAlignment="0" applyProtection="0"/>
    <xf numFmtId="0" fontId="51" fillId="29" borderId="2" applyNumberFormat="0" applyAlignment="0" applyProtection="0"/>
    <xf numFmtId="0" fontId="51" fillId="29" borderId="2" applyNumberFormat="0" applyAlignment="0" applyProtection="0"/>
    <xf numFmtId="0" fontId="51" fillId="29" borderId="2" applyNumberFormat="0" applyAlignment="0" applyProtection="0"/>
    <xf numFmtId="0" fontId="51" fillId="29" borderId="2" applyNumberFormat="0" applyAlignment="0" applyProtection="0"/>
    <xf numFmtId="0" fontId="51" fillId="29" borderId="2" applyNumberFormat="0" applyAlignment="0" applyProtection="0"/>
    <xf numFmtId="0" fontId="51" fillId="29" borderId="2" applyNumberFormat="0" applyAlignment="0" applyProtection="0"/>
    <xf numFmtId="0" fontId="51" fillId="29" borderId="2" applyNumberFormat="0" applyAlignment="0" applyProtection="0"/>
    <xf numFmtId="0" fontId="51" fillId="29" borderId="2" applyNumberFormat="0" applyAlignment="0" applyProtection="0"/>
    <xf numFmtId="0" fontId="51" fillId="29" borderId="2" applyNumberFormat="0" applyAlignment="0" applyProtection="0"/>
    <xf numFmtId="0" fontId="51" fillId="29" borderId="2" applyNumberFormat="0" applyAlignment="0" applyProtection="0"/>
    <xf numFmtId="0" fontId="51" fillId="29" borderId="2" applyNumberFormat="0" applyAlignment="0" applyProtection="0"/>
    <xf numFmtId="0" fontId="51" fillId="29" borderId="2" applyNumberFormat="0" applyAlignment="0" applyProtection="0"/>
    <xf numFmtId="0" fontId="51" fillId="29" borderId="2" applyNumberFormat="0" applyAlignment="0" applyProtection="0"/>
    <xf numFmtId="0" fontId="51" fillId="29" borderId="2" applyNumberFormat="0" applyAlignment="0" applyProtection="0"/>
    <xf numFmtId="0" fontId="51" fillId="29" borderId="2" applyNumberFormat="0" applyAlignment="0" applyProtection="0"/>
    <xf numFmtId="0" fontId="51" fillId="29" borderId="2" applyNumberFormat="0" applyAlignment="0" applyProtection="0"/>
    <xf numFmtId="0" fontId="51" fillId="29" borderId="2" applyNumberFormat="0" applyAlignment="0" applyProtection="0"/>
    <xf numFmtId="0" fontId="51" fillId="29" borderId="2" applyNumberFormat="0" applyAlignment="0" applyProtection="0"/>
    <xf numFmtId="0" fontId="51" fillId="29" borderId="2" applyNumberFormat="0" applyAlignment="0" applyProtection="0"/>
    <xf numFmtId="0" fontId="51" fillId="29" borderId="2" applyNumberFormat="0" applyAlignment="0" applyProtection="0"/>
    <xf numFmtId="0" fontId="51" fillId="29" borderId="2" applyNumberFormat="0" applyAlignment="0" applyProtection="0"/>
    <xf numFmtId="0" fontId="51" fillId="29" borderId="2" applyNumberFormat="0" applyAlignment="0" applyProtection="0"/>
    <xf numFmtId="0" fontId="51" fillId="29" borderId="2" applyNumberFormat="0" applyAlignment="0" applyProtection="0"/>
    <xf numFmtId="0" fontId="51" fillId="29" borderId="2" applyNumberFormat="0" applyAlignment="0" applyProtection="0"/>
    <xf numFmtId="0" fontId="51" fillId="29" borderId="2" applyNumberFormat="0" applyAlignment="0" applyProtection="0"/>
    <xf numFmtId="0" fontId="51" fillId="2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0"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42"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42"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42"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42"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42"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42"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42"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42"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42"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42"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42"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42" fillId="30" borderId="4" applyNumberFormat="0" applyFon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9" fillId="37" borderId="2" applyNumberFormat="0" applyAlignment="0" applyProtection="0"/>
    <xf numFmtId="0" fontId="59" fillId="37" borderId="2" applyNumberFormat="0" applyAlignment="0" applyProtection="0"/>
    <xf numFmtId="0" fontId="59" fillId="37" borderId="2" applyNumberFormat="0" applyAlignment="0" applyProtection="0"/>
    <xf numFmtId="0" fontId="59" fillId="37" borderId="2" applyNumberFormat="0" applyAlignment="0" applyProtection="0"/>
    <xf numFmtId="0" fontId="59" fillId="37" borderId="2" applyNumberFormat="0" applyAlignment="0" applyProtection="0"/>
    <xf numFmtId="0" fontId="59" fillId="37" borderId="2" applyNumberFormat="0" applyAlignment="0" applyProtection="0"/>
    <xf numFmtId="0" fontId="59" fillId="37" borderId="2" applyNumberFormat="0" applyAlignment="0" applyProtection="0"/>
    <xf numFmtId="0" fontId="59" fillId="37" borderId="2" applyNumberFormat="0" applyAlignment="0" applyProtection="0"/>
    <xf numFmtId="0" fontId="59" fillId="37" borderId="2" applyNumberFormat="0" applyAlignment="0" applyProtection="0"/>
    <xf numFmtId="0" fontId="59" fillId="37" borderId="2" applyNumberFormat="0" applyAlignment="0" applyProtection="0"/>
    <xf numFmtId="0" fontId="59" fillId="37" borderId="2" applyNumberFormat="0" applyAlignment="0" applyProtection="0"/>
    <xf numFmtId="0" fontId="59" fillId="37" borderId="2" applyNumberFormat="0" applyAlignment="0" applyProtection="0"/>
    <xf numFmtId="0" fontId="59" fillId="37" borderId="2" applyNumberFormat="0" applyAlignment="0" applyProtection="0"/>
    <xf numFmtId="0" fontId="59" fillId="37" borderId="2" applyNumberFormat="0" applyAlignment="0" applyProtection="0"/>
    <xf numFmtId="0" fontId="59" fillId="37" borderId="2" applyNumberFormat="0" applyAlignment="0" applyProtection="0"/>
    <xf numFmtId="0" fontId="59" fillId="37" borderId="2" applyNumberFormat="0" applyAlignment="0" applyProtection="0"/>
    <xf numFmtId="0" fontId="59" fillId="37" borderId="2" applyNumberFormat="0" applyAlignment="0" applyProtection="0"/>
    <xf numFmtId="0" fontId="59" fillId="37" borderId="2" applyNumberFormat="0" applyAlignment="0" applyProtection="0"/>
    <xf numFmtId="0" fontId="59" fillId="37" borderId="2" applyNumberFormat="0" applyAlignment="0" applyProtection="0"/>
    <xf numFmtId="0" fontId="59" fillId="37" borderId="2" applyNumberFormat="0" applyAlignment="0" applyProtection="0"/>
    <xf numFmtId="0" fontId="59" fillId="37" borderId="2" applyNumberFormat="0" applyAlignment="0" applyProtection="0"/>
    <xf numFmtId="0" fontId="59" fillId="37" borderId="2" applyNumberFormat="0" applyAlignment="0" applyProtection="0"/>
    <xf numFmtId="0" fontId="59" fillId="37" borderId="2" applyNumberFormat="0" applyAlignment="0" applyProtection="0"/>
    <xf numFmtId="0" fontId="59" fillId="37" borderId="2" applyNumberFormat="0" applyAlignment="0" applyProtection="0"/>
    <xf numFmtId="0" fontId="59" fillId="37" borderId="2" applyNumberFormat="0" applyAlignment="0" applyProtection="0"/>
    <xf numFmtId="0" fontId="59" fillId="37" borderId="2" applyNumberFormat="0" applyAlignment="0" applyProtection="0"/>
    <xf numFmtId="0" fontId="59" fillId="37" borderId="2" applyNumberFormat="0" applyAlignment="0" applyProtection="0"/>
    <xf numFmtId="0" fontId="59" fillId="37" borderId="2" applyNumberFormat="0" applyAlignment="0" applyProtection="0"/>
    <xf numFmtId="0" fontId="59" fillId="37" borderId="2" applyNumberFormat="0" applyAlignment="0" applyProtection="0"/>
    <xf numFmtId="0" fontId="59" fillId="37" borderId="2" applyNumberFormat="0" applyAlignment="0" applyProtection="0"/>
    <xf numFmtId="0" fontId="59" fillId="37" borderId="2" applyNumberFormat="0" applyAlignment="0" applyProtection="0"/>
    <xf numFmtId="0" fontId="59" fillId="37" borderId="2" applyNumberFormat="0" applyAlignment="0" applyProtection="0"/>
    <xf numFmtId="0" fontId="60" fillId="29" borderId="8" applyNumberFormat="0" applyAlignment="0" applyProtection="0"/>
    <xf numFmtId="0" fontId="60" fillId="29" borderId="8" applyNumberFormat="0" applyAlignment="0" applyProtection="0"/>
    <xf numFmtId="0" fontId="60" fillId="29" borderId="8" applyNumberFormat="0" applyAlignment="0" applyProtection="0"/>
    <xf numFmtId="0" fontId="60" fillId="29" borderId="8" applyNumberFormat="0" applyAlignment="0" applyProtection="0"/>
    <xf numFmtId="0" fontId="60" fillId="29" borderId="8" applyNumberFormat="0" applyAlignment="0" applyProtection="0"/>
    <xf numFmtId="0" fontId="60" fillId="29" borderId="8" applyNumberFormat="0" applyAlignment="0" applyProtection="0"/>
    <xf numFmtId="0" fontId="60" fillId="29" borderId="8" applyNumberFormat="0" applyAlignment="0" applyProtection="0"/>
    <xf numFmtId="0" fontId="60" fillId="29" borderId="8" applyNumberFormat="0" applyAlignment="0" applyProtection="0"/>
    <xf numFmtId="0" fontId="60" fillId="29" borderId="8" applyNumberFormat="0" applyAlignment="0" applyProtection="0"/>
    <xf numFmtId="0" fontId="60" fillId="29" borderId="8" applyNumberFormat="0" applyAlignment="0" applyProtection="0"/>
    <xf numFmtId="0" fontId="60" fillId="29" borderId="8" applyNumberFormat="0" applyAlignment="0" applyProtection="0"/>
    <xf numFmtId="0" fontId="60" fillId="29" borderId="8" applyNumberFormat="0" applyAlignment="0" applyProtection="0"/>
    <xf numFmtId="0" fontId="60" fillId="29" borderId="8" applyNumberFormat="0" applyAlignment="0" applyProtection="0"/>
    <xf numFmtId="0" fontId="60" fillId="29" borderId="8" applyNumberFormat="0" applyAlignment="0" applyProtection="0"/>
    <xf numFmtId="0" fontId="60" fillId="29" borderId="8" applyNumberFormat="0" applyAlignment="0" applyProtection="0"/>
    <xf numFmtId="0" fontId="60" fillId="29" borderId="8" applyNumberFormat="0" applyAlignment="0" applyProtection="0"/>
    <xf numFmtId="0" fontId="60" fillId="29" borderId="8" applyNumberFormat="0" applyAlignment="0" applyProtection="0"/>
    <xf numFmtId="0" fontId="60" fillId="29" borderId="8" applyNumberFormat="0" applyAlignment="0" applyProtection="0"/>
    <xf numFmtId="0" fontId="60" fillId="29" borderId="8" applyNumberFormat="0" applyAlignment="0" applyProtection="0"/>
    <xf numFmtId="0" fontId="60" fillId="29" borderId="8" applyNumberFormat="0" applyAlignment="0" applyProtection="0"/>
    <xf numFmtId="0" fontId="60" fillId="29" borderId="8" applyNumberFormat="0" applyAlignment="0" applyProtection="0"/>
    <xf numFmtId="0" fontId="60" fillId="29" borderId="8" applyNumberFormat="0" applyAlignment="0" applyProtection="0"/>
    <xf numFmtId="0" fontId="60" fillId="29" borderId="8" applyNumberFormat="0" applyAlignment="0" applyProtection="0"/>
    <xf numFmtId="0" fontId="60" fillId="29" borderId="8" applyNumberFormat="0" applyAlignment="0" applyProtection="0"/>
    <xf numFmtId="0" fontId="60" fillId="29" borderId="8" applyNumberFormat="0" applyAlignment="0" applyProtection="0"/>
    <xf numFmtId="0" fontId="60" fillId="29" borderId="8" applyNumberFormat="0" applyAlignment="0" applyProtection="0"/>
    <xf numFmtId="0" fontId="60" fillId="29" borderId="8" applyNumberFormat="0" applyAlignment="0" applyProtection="0"/>
    <xf numFmtId="0" fontId="60" fillId="29" borderId="8" applyNumberFormat="0" applyAlignment="0" applyProtection="0"/>
    <xf numFmtId="0" fontId="60" fillId="29" borderId="8" applyNumberFormat="0" applyAlignment="0" applyProtection="0"/>
    <xf numFmtId="0" fontId="60" fillId="29" borderId="8" applyNumberFormat="0" applyAlignment="0" applyProtection="0"/>
    <xf numFmtId="0" fontId="60" fillId="29" borderId="8" applyNumberFormat="0" applyAlignment="0" applyProtection="0"/>
    <xf numFmtId="0" fontId="60" fillId="29" borderId="8" applyNumberFormat="0" applyAlignment="0" applyProtection="0"/>
    <xf numFmtId="0" fontId="61" fillId="38" borderId="9" applyNumberFormat="0" applyAlignment="0" applyProtection="0"/>
    <xf numFmtId="0" fontId="61" fillId="38" borderId="9" applyNumberFormat="0" applyAlignment="0" applyProtection="0"/>
    <xf numFmtId="0" fontId="61" fillId="38" borderId="9" applyNumberFormat="0" applyAlignment="0" applyProtection="0"/>
    <xf numFmtId="0" fontId="61" fillId="38" borderId="9" applyNumberFormat="0" applyAlignment="0" applyProtection="0"/>
    <xf numFmtId="0" fontId="61" fillId="38" borderId="9" applyNumberFormat="0" applyAlignment="0" applyProtection="0"/>
    <xf numFmtId="0" fontId="61" fillId="38" borderId="9" applyNumberFormat="0" applyAlignment="0" applyProtection="0"/>
    <xf numFmtId="0" fontId="61" fillId="38" borderId="9" applyNumberFormat="0" applyAlignment="0" applyProtection="0"/>
    <xf numFmtId="0" fontId="61" fillId="38" borderId="9" applyNumberFormat="0" applyAlignment="0" applyProtection="0"/>
    <xf numFmtId="0" fontId="61" fillId="38" borderId="9" applyNumberFormat="0" applyAlignment="0" applyProtection="0"/>
    <xf numFmtId="0" fontId="61" fillId="38" borderId="9" applyNumberFormat="0" applyAlignment="0" applyProtection="0"/>
    <xf numFmtId="0" fontId="61" fillId="38" borderId="9" applyNumberFormat="0" applyAlignment="0" applyProtection="0"/>
    <xf numFmtId="0" fontId="61" fillId="38" borderId="9" applyNumberFormat="0" applyAlignment="0" applyProtection="0"/>
    <xf numFmtId="0" fontId="61" fillId="38" borderId="9" applyNumberFormat="0" applyAlignment="0" applyProtection="0"/>
    <xf numFmtId="0" fontId="61" fillId="38" borderId="9" applyNumberFormat="0" applyAlignment="0" applyProtection="0"/>
    <xf numFmtId="0" fontId="61" fillId="38" borderId="9" applyNumberFormat="0" applyAlignment="0" applyProtection="0"/>
    <xf numFmtId="0" fontId="61" fillId="38" borderId="9" applyNumberFormat="0" applyAlignment="0" applyProtection="0"/>
    <xf numFmtId="0" fontId="61" fillId="38" borderId="9" applyNumberFormat="0" applyAlignment="0" applyProtection="0"/>
    <xf numFmtId="0" fontId="61" fillId="38" borderId="9" applyNumberFormat="0" applyAlignment="0" applyProtection="0"/>
    <xf numFmtId="0" fontId="61" fillId="38" borderId="9" applyNumberFormat="0" applyAlignment="0" applyProtection="0"/>
    <xf numFmtId="0" fontId="61" fillId="38" borderId="9" applyNumberFormat="0" applyAlignment="0" applyProtection="0"/>
    <xf numFmtId="0" fontId="61" fillId="38" borderId="9" applyNumberFormat="0" applyAlignment="0" applyProtection="0"/>
    <xf numFmtId="0" fontId="61" fillId="38" borderId="9" applyNumberFormat="0" applyAlignment="0" applyProtection="0"/>
    <xf numFmtId="0" fontId="61" fillId="38" borderId="9" applyNumberFormat="0" applyAlignment="0" applyProtection="0"/>
    <xf numFmtId="0" fontId="61" fillId="38" borderId="9" applyNumberFormat="0" applyAlignment="0" applyProtection="0"/>
    <xf numFmtId="0" fontId="61" fillId="38" borderId="9" applyNumberFormat="0" applyAlignment="0" applyProtection="0"/>
    <xf numFmtId="0" fontId="61" fillId="38" borderId="9" applyNumberFormat="0" applyAlignment="0" applyProtection="0"/>
    <xf numFmtId="0" fontId="61" fillId="38" borderId="9" applyNumberFormat="0" applyAlignment="0" applyProtection="0"/>
    <xf numFmtId="0" fontId="61" fillId="38" borderId="9" applyNumberFormat="0" applyAlignment="0" applyProtection="0"/>
    <xf numFmtId="0" fontId="61" fillId="38" borderId="9" applyNumberFormat="0" applyAlignment="0" applyProtection="0"/>
    <xf numFmtId="0" fontId="61" fillId="38" borderId="9" applyNumberFormat="0" applyAlignment="0" applyProtection="0"/>
    <xf numFmtId="0" fontId="61" fillId="38" borderId="9" applyNumberFormat="0" applyAlignment="0" applyProtection="0"/>
    <xf numFmtId="0" fontId="61" fillId="38" borderId="9"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cellStyleXfs>
  <cellXfs count="157">
    <xf numFmtId="0" fontId="0" fillId="0" borderId="0" xfId="0" applyAlignment="1">
      <alignment vertical="center"/>
    </xf>
    <xf numFmtId="0" fontId="64" fillId="26" borderId="10" xfId="0" applyFont="1" applyFill="1" applyBorder="1" applyAlignment="1" applyProtection="1">
      <alignment horizontal="center" vertical="center"/>
      <protection/>
    </xf>
    <xf numFmtId="0" fontId="64" fillId="26" borderId="11" xfId="0" applyNumberFormat="1" applyFont="1" applyFill="1" applyBorder="1" applyAlignment="1" applyProtection="1">
      <alignment horizontal="center" vertical="center"/>
      <protection/>
    </xf>
    <xf numFmtId="0" fontId="64" fillId="13" borderId="12" xfId="0" applyNumberFormat="1" applyFont="1" applyFill="1" applyBorder="1" applyAlignment="1" applyProtection="1">
      <alignment horizontal="center" vertical="center"/>
      <protection/>
    </xf>
    <xf numFmtId="0" fontId="64" fillId="40" borderId="11" xfId="0" applyNumberFormat="1" applyFont="1" applyFill="1" applyBorder="1" applyAlignment="1" applyProtection="1">
      <alignment horizontal="center" vertical="center"/>
      <protection/>
    </xf>
    <xf numFmtId="0" fontId="64" fillId="41" borderId="13" xfId="0" applyNumberFormat="1" applyFont="1" applyFill="1" applyBorder="1" applyAlignment="1" applyProtection="1">
      <alignment horizontal="center" vertical="center"/>
      <protection/>
    </xf>
    <xf numFmtId="0" fontId="64" fillId="26" borderId="13" xfId="0" applyFont="1" applyFill="1" applyBorder="1" applyAlignment="1" applyProtection="1">
      <alignment horizontal="center" vertical="center"/>
      <protection/>
    </xf>
    <xf numFmtId="0" fontId="64" fillId="13" borderId="11" xfId="0" applyNumberFormat="1" applyFont="1" applyFill="1" applyBorder="1" applyAlignment="1" applyProtection="1">
      <alignment horizontal="center" vertical="center"/>
      <protection/>
    </xf>
    <xf numFmtId="0" fontId="64" fillId="41" borderId="11" xfId="0" applyNumberFormat="1" applyFont="1" applyFill="1" applyBorder="1" applyAlignment="1" applyProtection="1">
      <alignment horizontal="center" vertical="center"/>
      <protection/>
    </xf>
    <xf numFmtId="0" fontId="5" fillId="42" borderId="14" xfId="607" applyNumberFormat="1" applyFont="1" applyFill="1" applyBorder="1" applyAlignment="1" applyProtection="1">
      <alignment horizontal="center" vertical="center" wrapText="1"/>
      <protection/>
    </xf>
    <xf numFmtId="0" fontId="5" fillId="13" borderId="15" xfId="607" applyNumberFormat="1" applyFont="1" applyFill="1" applyBorder="1" applyAlignment="1" applyProtection="1">
      <alignment horizontal="center" vertical="center" wrapText="1"/>
      <protection/>
    </xf>
    <xf numFmtId="0" fontId="5" fillId="40" borderId="14" xfId="607" applyNumberFormat="1" applyFont="1" applyFill="1" applyBorder="1" applyAlignment="1" applyProtection="1">
      <alignment horizontal="center" vertical="center" wrapText="1"/>
      <protection/>
    </xf>
    <xf numFmtId="0" fontId="5" fillId="41" borderId="16" xfId="607" applyNumberFormat="1" applyFont="1" applyFill="1" applyBorder="1" applyAlignment="1" applyProtection="1">
      <alignment horizontal="center" vertical="center" wrapText="1"/>
      <protection/>
    </xf>
    <xf numFmtId="0" fontId="0" fillId="0" borderId="0" xfId="0" applyAlignment="1" applyProtection="1">
      <alignment vertical="center"/>
      <protection/>
    </xf>
    <xf numFmtId="0" fontId="11" fillId="42" borderId="17" xfId="607" applyFont="1" applyFill="1" applyBorder="1" applyAlignment="1" applyProtection="1">
      <alignment horizontal="center" vertical="center" wrapText="1"/>
      <protection/>
    </xf>
    <xf numFmtId="0" fontId="65" fillId="42" borderId="17" xfId="0" applyFont="1" applyFill="1" applyBorder="1" applyAlignment="1" applyProtection="1">
      <alignment horizontal="center" vertical="center"/>
      <protection/>
    </xf>
    <xf numFmtId="0" fontId="65" fillId="42" borderId="18" xfId="0" applyFont="1" applyFill="1" applyBorder="1" applyAlignment="1" applyProtection="1">
      <alignment horizontal="center" vertical="center"/>
      <protection/>
    </xf>
    <xf numFmtId="0" fontId="65" fillId="13" borderId="10" xfId="0" applyFont="1" applyFill="1" applyBorder="1" applyAlignment="1" applyProtection="1">
      <alignment horizontal="center" vertical="center"/>
      <protection/>
    </xf>
    <xf numFmtId="0" fontId="66" fillId="13" borderId="11" xfId="0" applyFont="1" applyFill="1" applyBorder="1" applyAlignment="1" applyProtection="1">
      <alignment horizontal="center" vertical="center"/>
      <protection/>
    </xf>
    <xf numFmtId="193" fontId="67" fillId="13" borderId="13" xfId="808" applyNumberFormat="1" applyFont="1" applyFill="1" applyBorder="1" applyAlignment="1" applyProtection="1">
      <alignment horizontal="center" vertical="center"/>
      <protection/>
    </xf>
    <xf numFmtId="0" fontId="11" fillId="43" borderId="18" xfId="607" applyFont="1" applyFill="1" applyBorder="1" applyAlignment="1" applyProtection="1">
      <alignment horizontal="center" vertical="center" wrapText="1"/>
      <protection/>
    </xf>
    <xf numFmtId="0" fontId="5" fillId="42" borderId="11" xfId="607" applyNumberFormat="1" applyFont="1" applyFill="1" applyBorder="1" applyAlignment="1" applyProtection="1">
      <alignment horizontal="center" vertical="center" wrapText="1"/>
      <protection/>
    </xf>
    <xf numFmtId="0" fontId="5" fillId="13" borderId="18" xfId="607" applyNumberFormat="1" applyFont="1" applyFill="1" applyBorder="1" applyAlignment="1" applyProtection="1">
      <alignment horizontal="center" vertical="center" wrapText="1"/>
      <protection/>
    </xf>
    <xf numFmtId="0" fontId="5" fillId="40" borderId="18" xfId="607" applyNumberFormat="1" applyFont="1" applyFill="1" applyBorder="1" applyAlignment="1" applyProtection="1">
      <alignment horizontal="center" vertical="center" wrapText="1"/>
      <protection/>
    </xf>
    <xf numFmtId="0" fontId="5" fillId="41" borderId="18" xfId="607" applyNumberFormat="1" applyFont="1" applyFill="1" applyBorder="1" applyAlignment="1" applyProtection="1">
      <alignment horizontal="center" vertical="center" wrapText="1"/>
      <protection/>
    </xf>
    <xf numFmtId="0" fontId="65" fillId="40" borderId="19" xfId="0" applyFont="1" applyFill="1" applyBorder="1" applyAlignment="1" applyProtection="1">
      <alignment horizontal="center" vertical="center"/>
      <protection/>
    </xf>
    <xf numFmtId="0" fontId="66" fillId="40" borderId="14" xfId="0" applyFont="1" applyFill="1" applyBorder="1" applyAlignment="1" applyProtection="1">
      <alignment horizontal="center" vertical="center"/>
      <protection/>
    </xf>
    <xf numFmtId="193" fontId="67" fillId="40" borderId="16" xfId="808" applyNumberFormat="1" applyFont="1" applyFill="1" applyBorder="1" applyAlignment="1" applyProtection="1">
      <alignment horizontal="center" vertical="center"/>
      <protection/>
    </xf>
    <xf numFmtId="0" fontId="11" fillId="43" borderId="20" xfId="607" applyFont="1" applyFill="1" applyBorder="1" applyAlignment="1" applyProtection="1">
      <alignment horizontal="center" vertical="center" wrapText="1"/>
      <protection/>
    </xf>
    <xf numFmtId="0" fontId="65" fillId="41" borderId="21" xfId="0" applyFont="1" applyFill="1" applyBorder="1" applyAlignment="1" applyProtection="1">
      <alignment horizontal="center" vertical="center"/>
      <protection/>
    </xf>
    <xf numFmtId="0" fontId="66" fillId="41" borderId="20" xfId="0" applyFont="1" applyFill="1" applyBorder="1" applyAlignment="1" applyProtection="1">
      <alignment horizontal="center" vertical="center"/>
      <protection/>
    </xf>
    <xf numFmtId="193" fontId="67" fillId="41" borderId="22" xfId="808" applyNumberFormat="1" applyFont="1" applyFill="1" applyBorder="1" applyAlignment="1" applyProtection="1">
      <alignment horizontal="center" vertical="center"/>
      <protection/>
    </xf>
    <xf numFmtId="0" fontId="5" fillId="42" borderId="18" xfId="607" applyNumberFormat="1" applyFont="1" applyFill="1" applyBorder="1" applyAlignment="1" applyProtection="1">
      <alignment horizontal="center" vertical="center" wrapText="1"/>
      <protection/>
    </xf>
    <xf numFmtId="0" fontId="2" fillId="0" borderId="0" xfId="0" applyFont="1" applyAlignment="1" applyProtection="1">
      <alignment vertical="center"/>
      <protection/>
    </xf>
    <xf numFmtId="0" fontId="3" fillId="0" borderId="0" xfId="0" applyFont="1" applyAlignment="1" applyProtection="1">
      <alignmen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3" fillId="0" borderId="0" xfId="0" applyFont="1" applyAlignment="1" applyProtection="1">
      <alignment horizontal="center" vertical="center"/>
      <protection/>
    </xf>
    <xf numFmtId="0" fontId="3" fillId="44" borderId="0" xfId="0" applyFont="1" applyFill="1" applyAlignment="1" applyProtection="1">
      <alignment horizontal="center" vertical="center"/>
      <protection/>
    </xf>
    <xf numFmtId="0" fontId="5" fillId="42" borderId="0" xfId="0" applyFont="1" applyFill="1" applyAlignment="1" applyProtection="1">
      <alignment horizontal="center" vertical="center"/>
      <protection/>
    </xf>
    <xf numFmtId="0" fontId="11" fillId="0" borderId="23" xfId="0" applyFont="1" applyBorder="1" applyAlignment="1" applyProtection="1">
      <alignment horizontal="center" vertical="center"/>
      <protection/>
    </xf>
    <xf numFmtId="0" fontId="11" fillId="0" borderId="24" xfId="0" applyFont="1" applyBorder="1" applyAlignment="1" applyProtection="1">
      <alignment horizontal="center" vertical="center"/>
      <protection/>
    </xf>
    <xf numFmtId="10" fontId="2" fillId="0" borderId="0" xfId="808" applyNumberFormat="1" applyFont="1" applyAlignment="1" applyProtection="1">
      <alignment vertical="center"/>
      <protection/>
    </xf>
    <xf numFmtId="10" fontId="2" fillId="0" borderId="0" xfId="0" applyNumberFormat="1" applyFont="1" applyAlignment="1" applyProtection="1">
      <alignment vertical="center"/>
      <protection/>
    </xf>
    <xf numFmtId="0" fontId="10" fillId="44" borderId="0" xfId="0" applyFont="1" applyFill="1" applyBorder="1" applyAlignment="1" applyProtection="1">
      <alignment horizontal="center" vertical="center" wrapText="1"/>
      <protection/>
    </xf>
    <xf numFmtId="193" fontId="2" fillId="0" borderId="0" xfId="808" applyNumberFormat="1" applyFont="1" applyAlignment="1" applyProtection="1">
      <alignment vertical="center"/>
      <protection/>
    </xf>
    <xf numFmtId="0" fontId="0" fillId="0" borderId="0" xfId="0" applyFont="1" applyAlignment="1" applyProtection="1">
      <alignment horizontal="center" vertical="center"/>
      <protection/>
    </xf>
    <xf numFmtId="0" fontId="2" fillId="0" borderId="0" xfId="0" applyFont="1" applyAlignment="1" applyProtection="1">
      <alignment horizontal="center" vertical="center"/>
      <protection/>
    </xf>
    <xf numFmtId="0" fontId="4" fillId="0" borderId="0" xfId="0" applyFont="1" applyFill="1" applyAlignment="1" applyProtection="1">
      <alignment vertical="center"/>
      <protection/>
    </xf>
    <xf numFmtId="0" fontId="5" fillId="42" borderId="25" xfId="0" applyFont="1" applyFill="1" applyBorder="1" applyAlignment="1" applyProtection="1">
      <alignment horizontal="center" vertical="center"/>
      <protection/>
    </xf>
    <xf numFmtId="0" fontId="5" fillId="42" borderId="26" xfId="0" applyFont="1" applyFill="1" applyBorder="1" applyAlignment="1" applyProtection="1">
      <alignment horizontal="center" vertical="center"/>
      <protection/>
    </xf>
    <xf numFmtId="0" fontId="4" fillId="0" borderId="0" xfId="0" applyFont="1" applyAlignment="1" applyProtection="1">
      <alignment vertical="center"/>
      <protection/>
    </xf>
    <xf numFmtId="0" fontId="3" fillId="0" borderId="0" xfId="0" applyFont="1" applyFill="1" applyAlignment="1" applyProtection="1">
      <alignment vertical="center"/>
      <protection/>
    </xf>
    <xf numFmtId="0" fontId="64" fillId="26" borderId="27" xfId="0" applyFont="1" applyFill="1" applyBorder="1" applyAlignment="1" applyProtection="1">
      <alignment horizontal="center" vertical="center"/>
      <protection/>
    </xf>
    <xf numFmtId="0" fontId="64" fillId="26" borderId="27" xfId="0" applyNumberFormat="1" applyFont="1" applyFill="1" applyBorder="1" applyAlignment="1" applyProtection="1">
      <alignment horizontal="center" vertical="center"/>
      <protection/>
    </xf>
    <xf numFmtId="0" fontId="64" fillId="13" borderId="27" xfId="0" applyNumberFormat="1" applyFont="1" applyFill="1" applyBorder="1" applyAlignment="1" applyProtection="1">
      <alignment horizontal="center" vertical="center"/>
      <protection/>
    </xf>
    <xf numFmtId="0" fontId="64" fillId="40" borderId="27" xfId="0" applyNumberFormat="1" applyFont="1" applyFill="1" applyBorder="1" applyAlignment="1" applyProtection="1">
      <alignment horizontal="center" vertical="center"/>
      <protection/>
    </xf>
    <xf numFmtId="0" fontId="64" fillId="41" borderId="27" xfId="0" applyNumberFormat="1" applyFont="1" applyFill="1" applyBorder="1" applyAlignment="1" applyProtection="1">
      <alignment horizontal="center" vertical="center"/>
      <protection/>
    </xf>
    <xf numFmtId="0" fontId="5" fillId="42" borderId="0" xfId="0" applyFont="1" applyFill="1" applyBorder="1" applyAlignment="1" applyProtection="1">
      <alignment horizontal="center" vertical="center"/>
      <protection/>
    </xf>
    <xf numFmtId="0" fontId="3" fillId="44" borderId="0" xfId="0" applyFont="1" applyFill="1" applyAlignment="1" applyProtection="1">
      <alignment vertical="center"/>
      <protection/>
    </xf>
    <xf numFmtId="0" fontId="3" fillId="44" borderId="25" xfId="0" applyFont="1" applyFill="1" applyBorder="1" applyAlignment="1" applyProtection="1">
      <alignment horizontal="center" vertical="center"/>
      <protection/>
    </xf>
    <xf numFmtId="193" fontId="6" fillId="44" borderId="25" xfId="808" applyNumberFormat="1" applyFont="1" applyFill="1" applyBorder="1" applyAlignment="1" applyProtection="1">
      <alignment horizontal="center" vertical="center" wrapText="1"/>
      <protection/>
    </xf>
    <xf numFmtId="0" fontId="5" fillId="44" borderId="25" xfId="0" applyFont="1" applyFill="1" applyBorder="1" applyAlignment="1" applyProtection="1">
      <alignment horizontal="center" vertical="center" wrapText="1"/>
      <protection/>
    </xf>
    <xf numFmtId="0" fontId="6" fillId="44" borderId="25"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11" fillId="42" borderId="15" xfId="607" applyFont="1" applyFill="1" applyBorder="1" applyAlignment="1" applyProtection="1">
      <alignment horizontal="center" vertical="center" wrapText="1"/>
      <protection/>
    </xf>
    <xf numFmtId="0" fontId="5" fillId="42" borderId="15" xfId="607" applyNumberFormat="1" applyFont="1" applyFill="1" applyBorder="1" applyAlignment="1" applyProtection="1">
      <alignment horizontal="center" vertical="center" wrapText="1"/>
      <protection/>
    </xf>
    <xf numFmtId="0" fontId="3" fillId="44" borderId="26" xfId="0" applyFont="1" applyFill="1" applyBorder="1" applyAlignment="1" applyProtection="1">
      <alignment horizontal="center" vertical="center"/>
      <protection/>
    </xf>
    <xf numFmtId="193" fontId="6" fillId="44" borderId="26" xfId="808" applyNumberFormat="1" applyFont="1" applyFill="1" applyBorder="1" applyAlignment="1" applyProtection="1">
      <alignment horizontal="center" vertical="center" wrapText="1"/>
      <protection/>
    </xf>
    <xf numFmtId="0" fontId="5" fillId="44" borderId="26" xfId="0" applyFont="1" applyFill="1" applyBorder="1" applyAlignment="1" applyProtection="1">
      <alignment horizontal="center" vertical="center" wrapText="1"/>
      <protection/>
    </xf>
    <xf numFmtId="0" fontId="6" fillId="44" borderId="26" xfId="0" applyFont="1" applyFill="1" applyBorder="1" applyAlignment="1" applyProtection="1">
      <alignment horizontal="center" vertical="center"/>
      <protection/>
    </xf>
    <xf numFmtId="0" fontId="3" fillId="44" borderId="0" xfId="0" applyFont="1" applyFill="1" applyAlignment="1" applyProtection="1">
      <alignment vertical="center" wrapText="1"/>
      <protection/>
    </xf>
    <xf numFmtId="0" fontId="5" fillId="44" borderId="28" xfId="0" applyFont="1" applyFill="1" applyBorder="1" applyAlignment="1" applyProtection="1">
      <alignment horizontal="center" vertical="center" wrapText="1"/>
      <protection/>
    </xf>
    <xf numFmtId="0" fontId="3" fillId="44" borderId="29" xfId="0" applyFont="1" applyFill="1" applyBorder="1" applyAlignment="1" applyProtection="1">
      <alignment horizontal="center" vertical="center" wrapText="1"/>
      <protection/>
    </xf>
    <xf numFmtId="0" fontId="3" fillId="0" borderId="15" xfId="0" applyFont="1" applyFill="1" applyBorder="1" applyAlignment="1" applyProtection="1">
      <alignment vertical="center"/>
      <protection/>
    </xf>
    <xf numFmtId="0" fontId="3" fillId="0" borderId="15" xfId="0" applyFont="1" applyFill="1" applyBorder="1" applyAlignment="1" applyProtection="1">
      <alignment horizontal="center" vertical="center"/>
      <protection/>
    </xf>
    <xf numFmtId="0" fontId="3" fillId="44" borderId="0" xfId="0" applyFont="1" applyFill="1" applyAlignment="1" applyProtection="1">
      <alignment vertical="center"/>
      <protection/>
    </xf>
    <xf numFmtId="0" fontId="3" fillId="44" borderId="29" xfId="0" applyFont="1" applyFill="1" applyBorder="1" applyAlignment="1" applyProtection="1">
      <alignment horizontal="center" vertical="center"/>
      <protection/>
    </xf>
    <xf numFmtId="0" fontId="6" fillId="42" borderId="26" xfId="0" applyFont="1" applyFill="1" applyBorder="1" applyAlignment="1" applyProtection="1">
      <alignment horizontal="center" vertical="center"/>
      <protection/>
    </xf>
    <xf numFmtId="0" fontId="5" fillId="44" borderId="30" xfId="0" applyFont="1" applyFill="1" applyBorder="1" applyAlignment="1" applyProtection="1">
      <alignment horizontal="center" vertical="center" wrapText="1"/>
      <protection/>
    </xf>
    <xf numFmtId="0" fontId="3" fillId="44" borderId="31" xfId="0" applyFont="1" applyFill="1" applyBorder="1" applyAlignment="1" applyProtection="1">
      <alignment horizontal="center" vertical="center"/>
      <protection/>
    </xf>
    <xf numFmtId="0" fontId="3" fillId="0" borderId="27" xfId="0" applyFont="1" applyFill="1" applyBorder="1" applyAlignment="1" applyProtection="1">
      <alignment vertical="center"/>
      <protection/>
    </xf>
    <xf numFmtId="0" fontId="3" fillId="0" borderId="27" xfId="0" applyFont="1" applyFill="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193" fontId="3" fillId="0" borderId="26" xfId="808" applyNumberFormat="1"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42" borderId="23" xfId="0" applyFont="1" applyFill="1" applyBorder="1" applyAlignment="1" applyProtection="1">
      <alignment horizontal="center" vertical="center"/>
      <protection locked="0"/>
    </xf>
    <xf numFmtId="0" fontId="5" fillId="42" borderId="24" xfId="0" applyFont="1" applyFill="1" applyBorder="1" applyAlignment="1" applyProtection="1">
      <alignment horizontal="center" vertical="center"/>
      <protection locked="0"/>
    </xf>
    <xf numFmtId="0" fontId="5" fillId="42" borderId="24" xfId="0" applyFont="1" applyFill="1" applyBorder="1" applyAlignment="1" applyProtection="1">
      <alignment horizontal="center" vertical="center" wrapText="1"/>
      <protection locked="0"/>
    </xf>
    <xf numFmtId="0" fontId="11" fillId="42" borderId="24" xfId="0" applyFont="1" applyFill="1" applyBorder="1" applyAlignment="1" applyProtection="1">
      <alignment horizontal="center" vertical="center" wrapText="1"/>
      <protection locked="0"/>
    </xf>
    <xf numFmtId="0" fontId="5" fillId="42" borderId="32" xfId="0" applyFont="1" applyFill="1" applyBorder="1" applyAlignment="1" applyProtection="1">
      <alignment horizontal="center" vertical="center"/>
      <protection locked="0"/>
    </xf>
    <xf numFmtId="0" fontId="5" fillId="42" borderId="25" xfId="0" applyFont="1" applyFill="1" applyBorder="1" applyAlignment="1" applyProtection="1">
      <alignment horizontal="center" vertical="center"/>
      <protection locked="0"/>
    </xf>
    <xf numFmtId="0" fontId="5" fillId="42" borderId="25" xfId="625" applyFont="1" applyFill="1" applyBorder="1" applyAlignment="1" applyProtection="1">
      <alignment horizontal="center" vertical="center" wrapText="1"/>
      <protection locked="0"/>
    </xf>
    <xf numFmtId="0" fontId="5" fillId="42" borderId="25" xfId="628" applyFont="1" applyFill="1" applyBorder="1" applyAlignment="1" applyProtection="1">
      <alignment horizontal="center" vertical="center" wrapText="1"/>
      <protection locked="0"/>
    </xf>
    <xf numFmtId="0" fontId="12" fillId="42" borderId="25" xfId="625" applyFont="1" applyFill="1" applyBorder="1" applyAlignment="1" applyProtection="1">
      <alignment horizontal="center" vertical="center" wrapText="1"/>
      <protection locked="0"/>
    </xf>
    <xf numFmtId="0" fontId="11" fillId="42" borderId="25" xfId="625" applyFont="1" applyFill="1" applyBorder="1" applyAlignment="1" applyProtection="1">
      <alignment horizontal="center" vertical="center" wrapText="1"/>
      <protection locked="0"/>
    </xf>
    <xf numFmtId="187" fontId="11" fillId="42" borderId="25" xfId="0" applyNumberFormat="1" applyFont="1" applyFill="1" applyBorder="1" applyAlignment="1" applyProtection="1">
      <alignment horizontal="center" vertical="center"/>
      <protection locked="0"/>
    </xf>
    <xf numFmtId="0" fontId="5" fillId="42" borderId="28" xfId="0" applyFont="1" applyFill="1" applyBorder="1" applyAlignment="1" applyProtection="1">
      <alignment horizontal="center" vertical="center"/>
      <protection locked="0"/>
    </xf>
    <xf numFmtId="0" fontId="5" fillId="42" borderId="26" xfId="0" applyFont="1" applyFill="1" applyBorder="1" applyAlignment="1" applyProtection="1">
      <alignment horizontal="center" vertical="center"/>
      <protection locked="0"/>
    </xf>
    <xf numFmtId="0" fontId="5" fillId="42" borderId="26" xfId="625" applyFont="1" applyFill="1" applyBorder="1" applyAlignment="1" applyProtection="1">
      <alignment horizontal="center" vertical="center" wrapText="1"/>
      <protection locked="0"/>
    </xf>
    <xf numFmtId="0" fontId="5" fillId="42" borderId="26" xfId="628" applyFont="1" applyFill="1" applyBorder="1" applyAlignment="1" applyProtection="1">
      <alignment horizontal="center" vertical="center" wrapText="1"/>
      <protection locked="0"/>
    </xf>
    <xf numFmtId="0" fontId="12" fillId="42" borderId="26" xfId="625" applyFont="1" applyFill="1" applyBorder="1" applyAlignment="1" applyProtection="1">
      <alignment horizontal="center" vertical="center" wrapText="1"/>
      <protection locked="0"/>
    </xf>
    <xf numFmtId="0" fontId="11" fillId="42" borderId="26" xfId="625" applyFont="1" applyFill="1" applyBorder="1" applyAlignment="1" applyProtection="1">
      <alignment horizontal="center" vertical="center" wrapText="1"/>
      <protection locked="0"/>
    </xf>
    <xf numFmtId="187" fontId="11" fillId="42" borderId="26" xfId="0" applyNumberFormat="1" applyFont="1" applyFill="1" applyBorder="1" applyAlignment="1" applyProtection="1">
      <alignment horizontal="center" vertical="center"/>
      <protection locked="0"/>
    </xf>
    <xf numFmtId="0" fontId="5" fillId="42" borderId="26" xfId="626" applyFont="1" applyFill="1" applyBorder="1" applyAlignment="1" applyProtection="1">
      <alignment horizontal="center" vertical="center" wrapText="1"/>
      <protection locked="0"/>
    </xf>
    <xf numFmtId="0" fontId="12" fillId="42" borderId="26" xfId="626" applyFont="1" applyFill="1" applyBorder="1" applyAlignment="1" applyProtection="1">
      <alignment horizontal="center" vertical="center" wrapText="1"/>
      <protection locked="0"/>
    </xf>
    <xf numFmtId="187" fontId="5" fillId="42" borderId="26" xfId="0" applyNumberFormat="1" applyFont="1" applyFill="1" applyBorder="1" applyAlignment="1" applyProtection="1">
      <alignment horizontal="center" vertical="center"/>
      <protection locked="0"/>
    </xf>
    <xf numFmtId="0" fontId="68" fillId="42" borderId="29" xfId="0" applyFont="1" applyFill="1" applyBorder="1" applyAlignment="1" applyProtection="1">
      <alignment horizontal="center" vertical="center"/>
      <protection locked="0"/>
    </xf>
    <xf numFmtId="0" fontId="68" fillId="45" borderId="29" xfId="642" applyFont="1" applyFill="1" applyBorder="1" applyAlignment="1" applyProtection="1">
      <alignment horizontal="center" vertical="center"/>
      <protection locked="0"/>
    </xf>
    <xf numFmtId="187" fontId="5" fillId="42" borderId="26" xfId="0" applyNumberFormat="1" applyFont="1" applyFill="1" applyBorder="1" applyAlignment="1" applyProtection="1">
      <alignment horizontal="center" vertical="center" wrapText="1"/>
      <protection locked="0"/>
    </xf>
    <xf numFmtId="0" fontId="5" fillId="42" borderId="30" xfId="0" applyFont="1" applyFill="1" applyBorder="1" applyAlignment="1" applyProtection="1">
      <alignment horizontal="center" vertical="center"/>
      <protection locked="0"/>
    </xf>
    <xf numFmtId="0" fontId="5" fillId="42" borderId="33" xfId="0" applyFont="1" applyFill="1" applyBorder="1" applyAlignment="1" applyProtection="1">
      <alignment horizontal="center" vertical="center"/>
      <protection locked="0"/>
    </xf>
    <xf numFmtId="0" fontId="5" fillId="42" borderId="33" xfId="625" applyFont="1" applyFill="1" applyBorder="1" applyAlignment="1" applyProtection="1">
      <alignment horizontal="center" vertical="center" wrapText="1"/>
      <protection locked="0"/>
    </xf>
    <xf numFmtId="0" fontId="5" fillId="42" borderId="33" xfId="628" applyFont="1" applyFill="1" applyBorder="1" applyAlignment="1" applyProtection="1">
      <alignment horizontal="center" vertical="center" wrapText="1"/>
      <protection locked="0"/>
    </xf>
    <xf numFmtId="187" fontId="5" fillId="42" borderId="33" xfId="0" applyNumberFormat="1" applyFont="1" applyFill="1" applyBorder="1" applyAlignment="1" applyProtection="1">
      <alignment horizontal="center" vertical="center"/>
      <protection locked="0"/>
    </xf>
    <xf numFmtId="0" fontId="11" fillId="42" borderId="19" xfId="607" applyFont="1" applyFill="1" applyBorder="1" applyAlignment="1" applyProtection="1">
      <alignment horizontal="center" vertical="center" wrapText="1"/>
      <protection/>
    </xf>
    <xf numFmtId="0" fontId="11" fillId="42" borderId="14" xfId="607" applyFont="1" applyFill="1" applyBorder="1" applyAlignment="1" applyProtection="1">
      <alignment horizontal="center" vertical="center" wrapText="1"/>
      <protection/>
    </xf>
    <xf numFmtId="49" fontId="13" fillId="42" borderId="19" xfId="607" applyNumberFormat="1" applyFont="1" applyFill="1" applyBorder="1" applyAlignment="1" applyProtection="1">
      <alignment horizontal="center" vertical="center" wrapText="1"/>
      <protection/>
    </xf>
    <xf numFmtId="0" fontId="64" fillId="42" borderId="34" xfId="0" applyFont="1" applyFill="1" applyBorder="1" applyAlignment="1" applyProtection="1">
      <alignment horizontal="center" vertical="center"/>
      <protection/>
    </xf>
    <xf numFmtId="0" fontId="11" fillId="42" borderId="35" xfId="607" applyFont="1" applyFill="1" applyBorder="1" applyAlignment="1" applyProtection="1">
      <alignment horizontal="center" vertical="center" wrapText="1"/>
      <protection/>
    </xf>
    <xf numFmtId="0" fontId="11" fillId="42" borderId="36" xfId="607" applyFont="1" applyFill="1" applyBorder="1" applyAlignment="1" applyProtection="1">
      <alignment horizontal="center" vertical="center" wrapText="1"/>
      <protection/>
    </xf>
    <xf numFmtId="0" fontId="11" fillId="42" borderId="20" xfId="607" applyFont="1" applyFill="1" applyBorder="1" applyAlignment="1" applyProtection="1">
      <alignment horizontal="center" vertical="center" wrapText="1"/>
      <protection/>
    </xf>
    <xf numFmtId="0" fontId="10" fillId="42" borderId="0" xfId="0" applyFont="1" applyFill="1" applyBorder="1" applyAlignment="1" applyProtection="1">
      <alignment horizontal="center" wrapText="1"/>
      <protection/>
    </xf>
    <xf numFmtId="0" fontId="68" fillId="42" borderId="0" xfId="0" applyFont="1" applyFill="1" applyAlignment="1" applyProtection="1">
      <alignment horizontal="center" vertical="center"/>
      <protection/>
    </xf>
    <xf numFmtId="0" fontId="68" fillId="42" borderId="37" xfId="0" applyFont="1" applyFill="1" applyBorder="1" applyAlignment="1" applyProtection="1">
      <alignment horizontal="center" vertical="center" wrapText="1"/>
      <protection locked="0"/>
    </xf>
    <xf numFmtId="0" fontId="68" fillId="42" borderId="29" xfId="597" applyFont="1" applyFill="1" applyBorder="1" applyAlignment="1" applyProtection="1">
      <alignment horizontal="center" vertical="center"/>
      <protection locked="0"/>
    </xf>
    <xf numFmtId="57" fontId="68" fillId="42" borderId="29" xfId="0" applyNumberFormat="1" applyFont="1" applyFill="1" applyBorder="1" applyAlignment="1" applyProtection="1">
      <alignment horizontal="center" vertical="center" wrapText="1"/>
      <protection locked="0"/>
    </xf>
    <xf numFmtId="0" fontId="68" fillId="42" borderId="29" xfId="597" applyFont="1" applyFill="1" applyBorder="1" applyAlignment="1" applyProtection="1">
      <alignment horizontal="center" vertical="center" wrapText="1"/>
      <protection locked="0"/>
    </xf>
    <xf numFmtId="177" fontId="68" fillId="42" borderId="29" xfId="0" applyNumberFormat="1" applyFont="1" applyFill="1" applyBorder="1" applyAlignment="1" applyProtection="1">
      <alignment horizontal="center" vertical="center"/>
      <protection locked="0"/>
    </xf>
    <xf numFmtId="0" fontId="68" fillId="42" borderId="29" xfId="0" applyFont="1" applyFill="1" applyBorder="1" applyAlignment="1" applyProtection="1">
      <alignment horizontal="center" vertical="center" wrapText="1"/>
      <protection locked="0"/>
    </xf>
    <xf numFmtId="177" fontId="68" fillId="42" borderId="29" xfId="0" applyNumberFormat="1" applyFont="1" applyFill="1" applyBorder="1" applyAlignment="1" applyProtection="1">
      <alignment horizontal="center" vertical="center" wrapText="1"/>
      <protection locked="0"/>
    </xf>
    <xf numFmtId="186" fontId="68" fillId="42" borderId="29" xfId="0" applyNumberFormat="1" applyFont="1" applyFill="1" applyBorder="1" applyAlignment="1" applyProtection="1">
      <alignment horizontal="center" vertical="center" wrapText="1"/>
      <protection locked="0"/>
    </xf>
    <xf numFmtId="177" fontId="68" fillId="46" borderId="29" xfId="0" applyNumberFormat="1" applyFont="1" applyFill="1" applyBorder="1" applyAlignment="1" applyProtection="1">
      <alignment horizontal="center" vertical="center"/>
      <protection locked="0"/>
    </xf>
    <xf numFmtId="0" fontId="69" fillId="42" borderId="0" xfId="0" applyFont="1" applyFill="1" applyBorder="1" applyAlignment="1" applyProtection="1">
      <alignment horizontal="center" wrapText="1"/>
      <protection/>
    </xf>
    <xf numFmtId="177" fontId="68" fillId="42" borderId="38" xfId="607" applyNumberFormat="1" applyFont="1" applyFill="1" applyBorder="1" applyAlignment="1" applyProtection="1">
      <alignment horizontal="center" vertical="center" wrapText="1"/>
      <protection locked="0"/>
    </xf>
    <xf numFmtId="177" fontId="68" fillId="42" borderId="29" xfId="607" applyNumberFormat="1" applyFont="1" applyFill="1" applyBorder="1" applyAlignment="1" applyProtection="1">
      <alignment horizontal="center" vertical="center" wrapText="1"/>
      <protection locked="0"/>
    </xf>
    <xf numFmtId="183" fontId="68" fillId="42" borderId="29" xfId="0" applyNumberFormat="1" applyFont="1" applyFill="1" applyBorder="1" applyAlignment="1" applyProtection="1">
      <alignment horizontal="center" vertical="center" wrapText="1"/>
      <protection locked="0"/>
    </xf>
    <xf numFmtId="49" fontId="68" fillId="42" borderId="29" xfId="0" applyNumberFormat="1" applyFont="1" applyFill="1" applyBorder="1" applyAlignment="1" applyProtection="1">
      <alignment horizontal="center" vertical="center" wrapText="1"/>
      <protection locked="0"/>
    </xf>
    <xf numFmtId="177" fontId="68" fillId="47" borderId="29" xfId="642" applyNumberFormat="1" applyFont="1" applyFill="1" applyBorder="1" applyAlignment="1" applyProtection="1">
      <alignment horizontal="center" vertical="center"/>
      <protection locked="0"/>
    </xf>
    <xf numFmtId="177" fontId="68" fillId="48" borderId="29" xfId="642" applyNumberFormat="1" applyFont="1" applyFill="1" applyBorder="1" applyAlignment="1" applyProtection="1">
      <alignment horizontal="center" vertical="center"/>
      <protection locked="0"/>
    </xf>
    <xf numFmtId="177" fontId="68" fillId="42" borderId="29" xfId="607" applyNumberFormat="1" applyFont="1" applyFill="1" applyBorder="1" applyAlignment="1" applyProtection="1">
      <alignment horizontal="center" vertical="center"/>
      <protection locked="0"/>
    </xf>
    <xf numFmtId="0" fontId="68" fillId="46" borderId="29" xfId="642" applyFont="1" applyFill="1" applyBorder="1" applyAlignment="1" applyProtection="1">
      <alignment horizontal="center" vertical="center"/>
      <protection locked="0"/>
    </xf>
    <xf numFmtId="0" fontId="68" fillId="46" borderId="31" xfId="642" applyFont="1" applyFill="1" applyBorder="1" applyAlignment="1" applyProtection="1">
      <alignment horizontal="center" vertical="center"/>
      <protection locked="0"/>
    </xf>
    <xf numFmtId="0" fontId="68" fillId="0" borderId="0" xfId="0" applyFont="1" applyFill="1" applyAlignment="1" applyProtection="1">
      <alignment vertical="center"/>
      <protection/>
    </xf>
    <xf numFmtId="0" fontId="68" fillId="0" borderId="0" xfId="0" applyFont="1" applyAlignment="1" applyProtection="1">
      <alignment vertical="center"/>
      <protection/>
    </xf>
    <xf numFmtId="0" fontId="5" fillId="44" borderId="32" xfId="0" applyFont="1" applyFill="1" applyBorder="1" applyAlignment="1" applyProtection="1">
      <alignment horizontal="center" vertical="center" wrapText="1"/>
      <protection/>
    </xf>
    <xf numFmtId="0" fontId="5" fillId="44" borderId="38" xfId="0" applyFont="1" applyFill="1" applyBorder="1" applyAlignment="1" applyProtection="1">
      <alignment horizontal="center" vertical="center" wrapText="1"/>
      <protection/>
    </xf>
    <xf numFmtId="0" fontId="10" fillId="42" borderId="0" xfId="0" applyFont="1" applyFill="1" applyBorder="1" applyAlignment="1" applyProtection="1">
      <alignment horizontal="center" wrapText="1"/>
      <protection/>
    </xf>
    <xf numFmtId="0" fontId="12" fillId="44" borderId="39" xfId="598" applyFont="1" applyFill="1" applyBorder="1" applyAlignment="1" applyProtection="1">
      <alignment horizontal="right" wrapText="1"/>
      <protection/>
    </xf>
    <xf numFmtId="0" fontId="12" fillId="44" borderId="40" xfId="598" applyFont="1" applyFill="1" applyBorder="1" applyAlignment="1" applyProtection="1">
      <alignment horizontal="right" wrapText="1"/>
      <protection/>
    </xf>
    <xf numFmtId="0" fontId="12" fillId="44" borderId="40" xfId="598" applyFont="1" applyFill="1" applyBorder="1" applyAlignment="1" applyProtection="1">
      <alignment horizontal="left"/>
      <protection/>
    </xf>
    <xf numFmtId="0" fontId="12" fillId="44" borderId="40" xfId="0" applyFont="1" applyFill="1" applyBorder="1" applyAlignment="1" applyProtection="1">
      <alignment horizontal="right"/>
      <protection/>
    </xf>
    <xf numFmtId="0" fontId="12" fillId="44" borderId="41" xfId="0" applyFont="1" applyFill="1" applyBorder="1" applyAlignment="1" applyProtection="1">
      <alignment horizontal="right"/>
      <protection/>
    </xf>
    <xf numFmtId="0" fontId="70" fillId="42" borderId="17" xfId="0" applyFont="1" applyFill="1" applyBorder="1" applyAlignment="1" applyProtection="1">
      <alignment horizontal="center" vertical="center" wrapText="1"/>
      <protection/>
    </xf>
    <xf numFmtId="0" fontId="70" fillId="42" borderId="42" xfId="0" applyFont="1" applyFill="1" applyBorder="1" applyAlignment="1" applyProtection="1">
      <alignment horizontal="center" vertical="center"/>
      <protection/>
    </xf>
    <xf numFmtId="0" fontId="70" fillId="42" borderId="43" xfId="0" applyFont="1" applyFill="1" applyBorder="1" applyAlignment="1" applyProtection="1">
      <alignment horizontal="center" vertical="center"/>
      <protection/>
    </xf>
  </cellXfs>
  <cellStyles count="1491">
    <cellStyle name="Normal" xfId="0"/>
    <cellStyle name="20% - 輔色1" xfId="15"/>
    <cellStyle name="20% - 輔色1 10" xfId="16"/>
    <cellStyle name="20% - 輔色1 11" xfId="17"/>
    <cellStyle name="20% - 輔色1 11 2" xfId="18"/>
    <cellStyle name="20% - 輔色1 11 3" xfId="19"/>
    <cellStyle name="20% - 輔色1 12" xfId="20"/>
    <cellStyle name="20% - 輔色1 13" xfId="21"/>
    <cellStyle name="20% - 輔色1 14" xfId="22"/>
    <cellStyle name="20% - 輔色1 15" xfId="23"/>
    <cellStyle name="20% - 輔色1 16" xfId="24"/>
    <cellStyle name="20% - 輔色1 17" xfId="25"/>
    <cellStyle name="20% - 輔色1 18" xfId="26"/>
    <cellStyle name="20% - 輔色1 19" xfId="27"/>
    <cellStyle name="20% - 輔色1 19 2" xfId="28"/>
    <cellStyle name="20% - 輔色1 19 3" xfId="29"/>
    <cellStyle name="20% - 輔色1 2" xfId="30"/>
    <cellStyle name="20% - 輔色1 20" xfId="31"/>
    <cellStyle name="20% - 輔色1 21" xfId="32"/>
    <cellStyle name="20% - 輔色1 22" xfId="33"/>
    <cellStyle name="20% - 輔色1 23" xfId="34"/>
    <cellStyle name="20% - 輔色1 3" xfId="35"/>
    <cellStyle name="20% - 輔色1 4" xfId="36"/>
    <cellStyle name="20% - 輔色1 4 2" xfId="37"/>
    <cellStyle name="20% - 輔色1 4 3" xfId="38"/>
    <cellStyle name="20% - 輔色1 4 4" xfId="39"/>
    <cellStyle name="20% - 輔色1 5" xfId="40"/>
    <cellStyle name="20% - 輔色1 6" xfId="41"/>
    <cellStyle name="20% - 輔色1 7" xfId="42"/>
    <cellStyle name="20% - 輔色1 8" xfId="43"/>
    <cellStyle name="20% - 輔色1 8 2" xfId="44"/>
    <cellStyle name="20% - 輔色1 8 3" xfId="45"/>
    <cellStyle name="20% - 輔色1 9" xfId="46"/>
    <cellStyle name="20% - 輔色2" xfId="47"/>
    <cellStyle name="20% - 輔色2 10" xfId="48"/>
    <cellStyle name="20% - 輔色2 11" xfId="49"/>
    <cellStyle name="20% - 輔色2 11 2" xfId="50"/>
    <cellStyle name="20% - 輔色2 11 3" xfId="51"/>
    <cellStyle name="20% - 輔色2 12" xfId="52"/>
    <cellStyle name="20% - 輔色2 13" xfId="53"/>
    <cellStyle name="20% - 輔色2 14" xfId="54"/>
    <cellStyle name="20% - 輔色2 15" xfId="55"/>
    <cellStyle name="20% - 輔色2 16" xfId="56"/>
    <cellStyle name="20% - 輔色2 17" xfId="57"/>
    <cellStyle name="20% - 輔色2 18" xfId="58"/>
    <cellStyle name="20% - 輔色2 19" xfId="59"/>
    <cellStyle name="20% - 輔色2 19 2" xfId="60"/>
    <cellStyle name="20% - 輔色2 19 3" xfId="61"/>
    <cellStyle name="20% - 輔色2 2" xfId="62"/>
    <cellStyle name="20% - 輔色2 20" xfId="63"/>
    <cellStyle name="20% - 輔色2 21" xfId="64"/>
    <cellStyle name="20% - 輔色2 22" xfId="65"/>
    <cellStyle name="20% - 輔色2 23" xfId="66"/>
    <cellStyle name="20% - 輔色2 3" xfId="67"/>
    <cellStyle name="20% - 輔色2 4" xfId="68"/>
    <cellStyle name="20% - 輔色2 4 2" xfId="69"/>
    <cellStyle name="20% - 輔色2 4 3" xfId="70"/>
    <cellStyle name="20% - 輔色2 4 4" xfId="71"/>
    <cellStyle name="20% - 輔色2 5" xfId="72"/>
    <cellStyle name="20% - 輔色2 6" xfId="73"/>
    <cellStyle name="20% - 輔色2 7" xfId="74"/>
    <cellStyle name="20% - 輔色2 8" xfId="75"/>
    <cellStyle name="20% - 輔色2 8 2" xfId="76"/>
    <cellStyle name="20% - 輔色2 8 3" xfId="77"/>
    <cellStyle name="20% - 輔色2 9" xfId="78"/>
    <cellStyle name="20% - 輔色3" xfId="79"/>
    <cellStyle name="20% - 輔色3 10" xfId="80"/>
    <cellStyle name="20% - 輔色3 11" xfId="81"/>
    <cellStyle name="20% - 輔色3 11 2" xfId="82"/>
    <cellStyle name="20% - 輔色3 11 3" xfId="83"/>
    <cellStyle name="20% - 輔色3 12" xfId="84"/>
    <cellStyle name="20% - 輔色3 13" xfId="85"/>
    <cellStyle name="20% - 輔色3 14" xfId="86"/>
    <cellStyle name="20% - 輔色3 15" xfId="87"/>
    <cellStyle name="20% - 輔色3 16" xfId="88"/>
    <cellStyle name="20% - 輔色3 17" xfId="89"/>
    <cellStyle name="20% - 輔色3 18" xfId="90"/>
    <cellStyle name="20% - 輔色3 19" xfId="91"/>
    <cellStyle name="20% - 輔色3 19 2" xfId="92"/>
    <cellStyle name="20% - 輔色3 19 3" xfId="93"/>
    <cellStyle name="20% - 輔色3 2" xfId="94"/>
    <cellStyle name="20% - 輔色3 20" xfId="95"/>
    <cellStyle name="20% - 輔色3 21" xfId="96"/>
    <cellStyle name="20% - 輔色3 22" xfId="97"/>
    <cellStyle name="20% - 輔色3 23" xfId="98"/>
    <cellStyle name="20% - 輔色3 3" xfId="99"/>
    <cellStyle name="20% - 輔色3 4" xfId="100"/>
    <cellStyle name="20% - 輔色3 4 2" xfId="101"/>
    <cellStyle name="20% - 輔色3 4 3" xfId="102"/>
    <cellStyle name="20% - 輔色3 4 4" xfId="103"/>
    <cellStyle name="20% - 輔色3 5" xfId="104"/>
    <cellStyle name="20% - 輔色3 6" xfId="105"/>
    <cellStyle name="20% - 輔色3 7" xfId="106"/>
    <cellStyle name="20% - 輔色3 8" xfId="107"/>
    <cellStyle name="20% - 輔色3 8 2" xfId="108"/>
    <cellStyle name="20% - 輔色3 8 3" xfId="109"/>
    <cellStyle name="20% - 輔色3 9" xfId="110"/>
    <cellStyle name="20% - 輔色4" xfId="111"/>
    <cellStyle name="20% - 輔色4 10" xfId="112"/>
    <cellStyle name="20% - 輔色4 11" xfId="113"/>
    <cellStyle name="20% - 輔色4 11 2" xfId="114"/>
    <cellStyle name="20% - 輔色4 11 3" xfId="115"/>
    <cellStyle name="20% - 輔色4 12" xfId="116"/>
    <cellStyle name="20% - 輔色4 13" xfId="117"/>
    <cellStyle name="20% - 輔色4 14" xfId="118"/>
    <cellStyle name="20% - 輔色4 15" xfId="119"/>
    <cellStyle name="20% - 輔色4 16" xfId="120"/>
    <cellStyle name="20% - 輔色4 17" xfId="121"/>
    <cellStyle name="20% - 輔色4 18" xfId="122"/>
    <cellStyle name="20% - 輔色4 19" xfId="123"/>
    <cellStyle name="20% - 輔色4 19 2" xfId="124"/>
    <cellStyle name="20% - 輔色4 19 3" xfId="125"/>
    <cellStyle name="20% - 輔色4 2" xfId="126"/>
    <cellStyle name="20% - 輔色4 20" xfId="127"/>
    <cellStyle name="20% - 輔色4 21" xfId="128"/>
    <cellStyle name="20% - 輔色4 22" xfId="129"/>
    <cellStyle name="20% - 輔色4 23" xfId="130"/>
    <cellStyle name="20% - 輔色4 3" xfId="131"/>
    <cellStyle name="20% - 輔色4 4" xfId="132"/>
    <cellStyle name="20% - 輔色4 4 2" xfId="133"/>
    <cellStyle name="20% - 輔色4 4 3" xfId="134"/>
    <cellStyle name="20% - 輔色4 4 4" xfId="135"/>
    <cellStyle name="20% - 輔色4 5" xfId="136"/>
    <cellStyle name="20% - 輔色4 6" xfId="137"/>
    <cellStyle name="20% - 輔色4 7" xfId="138"/>
    <cellStyle name="20% - 輔色4 8" xfId="139"/>
    <cellStyle name="20% - 輔色4 8 2" xfId="140"/>
    <cellStyle name="20% - 輔色4 8 3" xfId="141"/>
    <cellStyle name="20% - 輔色4 9" xfId="142"/>
    <cellStyle name="20% - 輔色5" xfId="143"/>
    <cellStyle name="20% - 輔色5 10" xfId="144"/>
    <cellStyle name="20% - 輔色5 11" xfId="145"/>
    <cellStyle name="20% - 輔色5 11 2" xfId="146"/>
    <cellStyle name="20% - 輔色5 11 3" xfId="147"/>
    <cellStyle name="20% - 輔色5 12" xfId="148"/>
    <cellStyle name="20% - 輔色5 13" xfId="149"/>
    <cellStyle name="20% - 輔色5 14" xfId="150"/>
    <cellStyle name="20% - 輔色5 15" xfId="151"/>
    <cellStyle name="20% - 輔色5 16" xfId="152"/>
    <cellStyle name="20% - 輔色5 17" xfId="153"/>
    <cellStyle name="20% - 輔色5 18" xfId="154"/>
    <cellStyle name="20% - 輔色5 19" xfId="155"/>
    <cellStyle name="20% - 輔色5 19 2" xfId="156"/>
    <cellStyle name="20% - 輔色5 19 3" xfId="157"/>
    <cellStyle name="20% - 輔色5 2" xfId="158"/>
    <cellStyle name="20% - 輔色5 20" xfId="159"/>
    <cellStyle name="20% - 輔色5 21" xfId="160"/>
    <cellStyle name="20% - 輔色5 22" xfId="161"/>
    <cellStyle name="20% - 輔色5 23" xfId="162"/>
    <cellStyle name="20% - 輔色5 3" xfId="163"/>
    <cellStyle name="20% - 輔色5 4" xfId="164"/>
    <cellStyle name="20% - 輔色5 4 2" xfId="165"/>
    <cellStyle name="20% - 輔色5 4 3" xfId="166"/>
    <cellStyle name="20% - 輔色5 4 4" xfId="167"/>
    <cellStyle name="20% - 輔色5 5" xfId="168"/>
    <cellStyle name="20% - 輔色5 6" xfId="169"/>
    <cellStyle name="20% - 輔色5 7" xfId="170"/>
    <cellStyle name="20% - 輔色5 8" xfId="171"/>
    <cellStyle name="20% - 輔色5 8 2" xfId="172"/>
    <cellStyle name="20% - 輔色5 8 3" xfId="173"/>
    <cellStyle name="20% - 輔色5 9" xfId="174"/>
    <cellStyle name="20% - 輔色6" xfId="175"/>
    <cellStyle name="20% - 輔色6 10" xfId="176"/>
    <cellStyle name="20% - 輔色6 11" xfId="177"/>
    <cellStyle name="20% - 輔色6 11 2" xfId="178"/>
    <cellStyle name="20% - 輔色6 11 3" xfId="179"/>
    <cellStyle name="20% - 輔色6 12" xfId="180"/>
    <cellStyle name="20% - 輔色6 13" xfId="181"/>
    <cellStyle name="20% - 輔色6 14" xfId="182"/>
    <cellStyle name="20% - 輔色6 15" xfId="183"/>
    <cellStyle name="20% - 輔色6 16" xfId="184"/>
    <cellStyle name="20% - 輔色6 17" xfId="185"/>
    <cellStyle name="20% - 輔色6 18" xfId="186"/>
    <cellStyle name="20% - 輔色6 19" xfId="187"/>
    <cellStyle name="20% - 輔色6 19 2" xfId="188"/>
    <cellStyle name="20% - 輔色6 19 3" xfId="189"/>
    <cellStyle name="20% - 輔色6 2" xfId="190"/>
    <cellStyle name="20% - 輔色6 20" xfId="191"/>
    <cellStyle name="20% - 輔色6 21" xfId="192"/>
    <cellStyle name="20% - 輔色6 22" xfId="193"/>
    <cellStyle name="20% - 輔色6 23" xfId="194"/>
    <cellStyle name="20% - 輔色6 3" xfId="195"/>
    <cellStyle name="20% - 輔色6 4" xfId="196"/>
    <cellStyle name="20% - 輔色6 4 2" xfId="197"/>
    <cellStyle name="20% - 輔色6 4 3" xfId="198"/>
    <cellStyle name="20% - 輔色6 4 4" xfId="199"/>
    <cellStyle name="20% - 輔色6 5" xfId="200"/>
    <cellStyle name="20% - 輔色6 6" xfId="201"/>
    <cellStyle name="20% - 輔色6 7" xfId="202"/>
    <cellStyle name="20% - 輔色6 8" xfId="203"/>
    <cellStyle name="20% - 輔色6 8 2" xfId="204"/>
    <cellStyle name="20% - 輔色6 8 3" xfId="205"/>
    <cellStyle name="20% - 輔色6 9" xfId="206"/>
    <cellStyle name="40% - 輔色1" xfId="207"/>
    <cellStyle name="40% - 輔色1 10" xfId="208"/>
    <cellStyle name="40% - 輔色1 11" xfId="209"/>
    <cellStyle name="40% - 輔色1 11 2" xfId="210"/>
    <cellStyle name="40% - 輔色1 11 3" xfId="211"/>
    <cellStyle name="40% - 輔色1 12" xfId="212"/>
    <cellStyle name="40% - 輔色1 13" xfId="213"/>
    <cellStyle name="40% - 輔色1 14" xfId="214"/>
    <cellStyle name="40% - 輔色1 15" xfId="215"/>
    <cellStyle name="40% - 輔色1 16" xfId="216"/>
    <cellStyle name="40% - 輔色1 17" xfId="217"/>
    <cellStyle name="40% - 輔色1 18" xfId="218"/>
    <cellStyle name="40% - 輔色1 19" xfId="219"/>
    <cellStyle name="40% - 輔色1 19 2" xfId="220"/>
    <cellStyle name="40% - 輔色1 19 3" xfId="221"/>
    <cellStyle name="40% - 輔色1 2" xfId="222"/>
    <cellStyle name="40% - 輔色1 20" xfId="223"/>
    <cellStyle name="40% - 輔色1 21" xfId="224"/>
    <cellStyle name="40% - 輔色1 22" xfId="225"/>
    <cellStyle name="40% - 輔色1 23" xfId="226"/>
    <cellStyle name="40% - 輔色1 3" xfId="227"/>
    <cellStyle name="40% - 輔色1 4" xfId="228"/>
    <cellStyle name="40% - 輔色1 4 2" xfId="229"/>
    <cellStyle name="40% - 輔色1 4 3" xfId="230"/>
    <cellStyle name="40% - 輔色1 4 4" xfId="231"/>
    <cellStyle name="40% - 輔色1 5" xfId="232"/>
    <cellStyle name="40% - 輔色1 6" xfId="233"/>
    <cellStyle name="40% - 輔色1 7" xfId="234"/>
    <cellStyle name="40% - 輔色1 8" xfId="235"/>
    <cellStyle name="40% - 輔色1 8 2" xfId="236"/>
    <cellStyle name="40% - 輔色1 8 3" xfId="237"/>
    <cellStyle name="40% - 輔色1 9" xfId="238"/>
    <cellStyle name="40% - 輔色2" xfId="239"/>
    <cellStyle name="40% - 輔色2 10" xfId="240"/>
    <cellStyle name="40% - 輔色2 11" xfId="241"/>
    <cellStyle name="40% - 輔色2 11 2" xfId="242"/>
    <cellStyle name="40% - 輔色2 11 3" xfId="243"/>
    <cellStyle name="40% - 輔色2 12" xfId="244"/>
    <cellStyle name="40% - 輔色2 13" xfId="245"/>
    <cellStyle name="40% - 輔色2 14" xfId="246"/>
    <cellStyle name="40% - 輔色2 15" xfId="247"/>
    <cellStyle name="40% - 輔色2 16" xfId="248"/>
    <cellStyle name="40% - 輔色2 17" xfId="249"/>
    <cellStyle name="40% - 輔色2 18" xfId="250"/>
    <cellStyle name="40% - 輔色2 19" xfId="251"/>
    <cellStyle name="40% - 輔色2 19 2" xfId="252"/>
    <cellStyle name="40% - 輔色2 19 3" xfId="253"/>
    <cellStyle name="40% - 輔色2 2" xfId="254"/>
    <cellStyle name="40% - 輔色2 20" xfId="255"/>
    <cellStyle name="40% - 輔色2 21" xfId="256"/>
    <cellStyle name="40% - 輔色2 22" xfId="257"/>
    <cellStyle name="40% - 輔色2 23" xfId="258"/>
    <cellStyle name="40% - 輔色2 3" xfId="259"/>
    <cellStyle name="40% - 輔色2 4" xfId="260"/>
    <cellStyle name="40% - 輔色2 4 2" xfId="261"/>
    <cellStyle name="40% - 輔色2 4 3" xfId="262"/>
    <cellStyle name="40% - 輔色2 4 4" xfId="263"/>
    <cellStyle name="40% - 輔色2 5" xfId="264"/>
    <cellStyle name="40% - 輔色2 6" xfId="265"/>
    <cellStyle name="40% - 輔色2 7" xfId="266"/>
    <cellStyle name="40% - 輔色2 8" xfId="267"/>
    <cellStyle name="40% - 輔色2 8 2" xfId="268"/>
    <cellStyle name="40% - 輔色2 8 3" xfId="269"/>
    <cellStyle name="40% - 輔色2 9" xfId="270"/>
    <cellStyle name="40% - 輔色3" xfId="271"/>
    <cellStyle name="40% - 輔色3 10" xfId="272"/>
    <cellStyle name="40% - 輔色3 11" xfId="273"/>
    <cellStyle name="40% - 輔色3 11 2" xfId="274"/>
    <cellStyle name="40% - 輔色3 11 3" xfId="275"/>
    <cellStyle name="40% - 輔色3 12" xfId="276"/>
    <cellStyle name="40% - 輔色3 13" xfId="277"/>
    <cellStyle name="40% - 輔色3 14" xfId="278"/>
    <cellStyle name="40% - 輔色3 15" xfId="279"/>
    <cellStyle name="40% - 輔色3 16" xfId="280"/>
    <cellStyle name="40% - 輔色3 17" xfId="281"/>
    <cellStyle name="40% - 輔色3 18" xfId="282"/>
    <cellStyle name="40% - 輔色3 19" xfId="283"/>
    <cellStyle name="40% - 輔色3 19 2" xfId="284"/>
    <cellStyle name="40% - 輔色3 19 3" xfId="285"/>
    <cellStyle name="40% - 輔色3 2" xfId="286"/>
    <cellStyle name="40% - 輔色3 20" xfId="287"/>
    <cellStyle name="40% - 輔色3 21" xfId="288"/>
    <cellStyle name="40% - 輔色3 22" xfId="289"/>
    <cellStyle name="40% - 輔色3 23" xfId="290"/>
    <cellStyle name="40% - 輔色3 3" xfId="291"/>
    <cellStyle name="40% - 輔色3 4" xfId="292"/>
    <cellStyle name="40% - 輔色3 4 2" xfId="293"/>
    <cellStyle name="40% - 輔色3 4 3" xfId="294"/>
    <cellStyle name="40% - 輔色3 4 4" xfId="295"/>
    <cellStyle name="40% - 輔色3 5" xfId="296"/>
    <cellStyle name="40% - 輔色3 6" xfId="297"/>
    <cellStyle name="40% - 輔色3 7" xfId="298"/>
    <cellStyle name="40% - 輔色3 8" xfId="299"/>
    <cellStyle name="40% - 輔色3 8 2" xfId="300"/>
    <cellStyle name="40% - 輔色3 8 3" xfId="301"/>
    <cellStyle name="40% - 輔色3 9" xfId="302"/>
    <cellStyle name="40% - 輔色4" xfId="303"/>
    <cellStyle name="40% - 輔色4 10" xfId="304"/>
    <cellStyle name="40% - 輔色4 11" xfId="305"/>
    <cellStyle name="40% - 輔色4 11 2" xfId="306"/>
    <cellStyle name="40% - 輔色4 11 3" xfId="307"/>
    <cellStyle name="40% - 輔色4 12" xfId="308"/>
    <cellStyle name="40% - 輔色4 13" xfId="309"/>
    <cellStyle name="40% - 輔色4 14" xfId="310"/>
    <cellStyle name="40% - 輔色4 15" xfId="311"/>
    <cellStyle name="40% - 輔色4 16" xfId="312"/>
    <cellStyle name="40% - 輔色4 17" xfId="313"/>
    <cellStyle name="40% - 輔色4 18" xfId="314"/>
    <cellStyle name="40% - 輔色4 19" xfId="315"/>
    <cellStyle name="40% - 輔色4 19 2" xfId="316"/>
    <cellStyle name="40% - 輔色4 19 3" xfId="317"/>
    <cellStyle name="40% - 輔色4 2" xfId="318"/>
    <cellStyle name="40% - 輔色4 20" xfId="319"/>
    <cellStyle name="40% - 輔色4 21" xfId="320"/>
    <cellStyle name="40% - 輔色4 22" xfId="321"/>
    <cellStyle name="40% - 輔色4 23" xfId="322"/>
    <cellStyle name="40% - 輔色4 3" xfId="323"/>
    <cellStyle name="40% - 輔色4 4" xfId="324"/>
    <cellStyle name="40% - 輔色4 4 2" xfId="325"/>
    <cellStyle name="40% - 輔色4 4 3" xfId="326"/>
    <cellStyle name="40% - 輔色4 4 4" xfId="327"/>
    <cellStyle name="40% - 輔色4 5" xfId="328"/>
    <cellStyle name="40% - 輔色4 6" xfId="329"/>
    <cellStyle name="40% - 輔色4 7" xfId="330"/>
    <cellStyle name="40% - 輔色4 8" xfId="331"/>
    <cellStyle name="40% - 輔色4 8 2" xfId="332"/>
    <cellStyle name="40% - 輔色4 8 3" xfId="333"/>
    <cellStyle name="40% - 輔色4 9" xfId="334"/>
    <cellStyle name="40% - 輔色5" xfId="335"/>
    <cellStyle name="40% - 輔色5 10" xfId="336"/>
    <cellStyle name="40% - 輔色5 11" xfId="337"/>
    <cellStyle name="40% - 輔色5 11 2" xfId="338"/>
    <cellStyle name="40% - 輔色5 11 3" xfId="339"/>
    <cellStyle name="40% - 輔色5 12" xfId="340"/>
    <cellStyle name="40% - 輔色5 13" xfId="341"/>
    <cellStyle name="40% - 輔色5 14" xfId="342"/>
    <cellStyle name="40% - 輔色5 15" xfId="343"/>
    <cellStyle name="40% - 輔色5 16" xfId="344"/>
    <cellStyle name="40% - 輔色5 17" xfId="345"/>
    <cellStyle name="40% - 輔色5 18" xfId="346"/>
    <cellStyle name="40% - 輔色5 19" xfId="347"/>
    <cellStyle name="40% - 輔色5 19 2" xfId="348"/>
    <cellStyle name="40% - 輔色5 19 3" xfId="349"/>
    <cellStyle name="40% - 輔色5 2" xfId="350"/>
    <cellStyle name="40% - 輔色5 20" xfId="351"/>
    <cellStyle name="40% - 輔色5 21" xfId="352"/>
    <cellStyle name="40% - 輔色5 22" xfId="353"/>
    <cellStyle name="40% - 輔色5 23" xfId="354"/>
    <cellStyle name="40% - 輔色5 3" xfId="355"/>
    <cellStyle name="40% - 輔色5 4" xfId="356"/>
    <cellStyle name="40% - 輔色5 4 2" xfId="357"/>
    <cellStyle name="40% - 輔色5 4 3" xfId="358"/>
    <cellStyle name="40% - 輔色5 4 4" xfId="359"/>
    <cellStyle name="40% - 輔色5 5" xfId="360"/>
    <cellStyle name="40% - 輔色5 6" xfId="361"/>
    <cellStyle name="40% - 輔色5 7" xfId="362"/>
    <cellStyle name="40% - 輔色5 8" xfId="363"/>
    <cellStyle name="40% - 輔色5 8 2" xfId="364"/>
    <cellStyle name="40% - 輔色5 8 3" xfId="365"/>
    <cellStyle name="40% - 輔色5 9" xfId="366"/>
    <cellStyle name="40% - 輔色6" xfId="367"/>
    <cellStyle name="40% - 輔色6 10" xfId="368"/>
    <cellStyle name="40% - 輔色6 11" xfId="369"/>
    <cellStyle name="40% - 輔色6 11 2" xfId="370"/>
    <cellStyle name="40% - 輔色6 11 3" xfId="371"/>
    <cellStyle name="40% - 輔色6 12" xfId="372"/>
    <cellStyle name="40% - 輔色6 13" xfId="373"/>
    <cellStyle name="40% - 輔色6 14" xfId="374"/>
    <cellStyle name="40% - 輔色6 15" xfId="375"/>
    <cellStyle name="40% - 輔色6 16" xfId="376"/>
    <cellStyle name="40% - 輔色6 17" xfId="377"/>
    <cellStyle name="40% - 輔色6 18" xfId="378"/>
    <cellStyle name="40% - 輔色6 19" xfId="379"/>
    <cellStyle name="40% - 輔色6 19 2" xfId="380"/>
    <cellStyle name="40% - 輔色6 19 3" xfId="381"/>
    <cellStyle name="40% - 輔色6 2" xfId="382"/>
    <cellStyle name="40% - 輔色6 20" xfId="383"/>
    <cellStyle name="40% - 輔色6 21" xfId="384"/>
    <cellStyle name="40% - 輔色6 22" xfId="385"/>
    <cellStyle name="40% - 輔色6 23" xfId="386"/>
    <cellStyle name="40% - 輔色6 3" xfId="387"/>
    <cellStyle name="40% - 輔色6 4" xfId="388"/>
    <cellStyle name="40% - 輔色6 4 2" xfId="389"/>
    <cellStyle name="40% - 輔色6 4 3" xfId="390"/>
    <cellStyle name="40% - 輔色6 4 4" xfId="391"/>
    <cellStyle name="40% - 輔色6 5" xfId="392"/>
    <cellStyle name="40% - 輔色6 6" xfId="393"/>
    <cellStyle name="40% - 輔色6 7" xfId="394"/>
    <cellStyle name="40% - 輔色6 8" xfId="395"/>
    <cellStyle name="40% - 輔色6 8 2" xfId="396"/>
    <cellStyle name="40% - 輔色6 8 3" xfId="397"/>
    <cellStyle name="40% - 輔色6 9" xfId="398"/>
    <cellStyle name="60% - 輔色1" xfId="399"/>
    <cellStyle name="60% - 輔色1 10" xfId="400"/>
    <cellStyle name="60% - 輔色1 11" xfId="401"/>
    <cellStyle name="60% - 輔色1 11 2" xfId="402"/>
    <cellStyle name="60% - 輔色1 11 3" xfId="403"/>
    <cellStyle name="60% - 輔色1 12" xfId="404"/>
    <cellStyle name="60% - 輔色1 13" xfId="405"/>
    <cellStyle name="60% - 輔色1 14" xfId="406"/>
    <cellStyle name="60% - 輔色1 15" xfId="407"/>
    <cellStyle name="60% - 輔色1 16" xfId="408"/>
    <cellStyle name="60% - 輔色1 17" xfId="409"/>
    <cellStyle name="60% - 輔色1 18" xfId="410"/>
    <cellStyle name="60% - 輔色1 19" xfId="411"/>
    <cellStyle name="60% - 輔色1 19 2" xfId="412"/>
    <cellStyle name="60% - 輔色1 19 3" xfId="413"/>
    <cellStyle name="60% - 輔色1 2" xfId="414"/>
    <cellStyle name="60% - 輔色1 20" xfId="415"/>
    <cellStyle name="60% - 輔色1 21" xfId="416"/>
    <cellStyle name="60% - 輔色1 22" xfId="417"/>
    <cellStyle name="60% - 輔色1 23" xfId="418"/>
    <cellStyle name="60% - 輔色1 3" xfId="419"/>
    <cellStyle name="60% - 輔色1 4" xfId="420"/>
    <cellStyle name="60% - 輔色1 4 2" xfId="421"/>
    <cellStyle name="60% - 輔色1 4 3" xfId="422"/>
    <cellStyle name="60% - 輔色1 4 4" xfId="423"/>
    <cellStyle name="60% - 輔色1 5" xfId="424"/>
    <cellStyle name="60% - 輔色1 6" xfId="425"/>
    <cellStyle name="60% - 輔色1 7" xfId="426"/>
    <cellStyle name="60% - 輔色1 8" xfId="427"/>
    <cellStyle name="60% - 輔色1 8 2" xfId="428"/>
    <cellStyle name="60% - 輔色1 8 3" xfId="429"/>
    <cellStyle name="60% - 輔色1 9" xfId="430"/>
    <cellStyle name="60% - 輔色2" xfId="431"/>
    <cellStyle name="60% - 輔色2 10" xfId="432"/>
    <cellStyle name="60% - 輔色2 11" xfId="433"/>
    <cellStyle name="60% - 輔色2 11 2" xfId="434"/>
    <cellStyle name="60% - 輔色2 11 3" xfId="435"/>
    <cellStyle name="60% - 輔色2 12" xfId="436"/>
    <cellStyle name="60% - 輔色2 13" xfId="437"/>
    <cellStyle name="60% - 輔色2 14" xfId="438"/>
    <cellStyle name="60% - 輔色2 15" xfId="439"/>
    <cellStyle name="60% - 輔色2 16" xfId="440"/>
    <cellStyle name="60% - 輔色2 17" xfId="441"/>
    <cellStyle name="60% - 輔色2 18" xfId="442"/>
    <cellStyle name="60% - 輔色2 19" xfId="443"/>
    <cellStyle name="60% - 輔色2 19 2" xfId="444"/>
    <cellStyle name="60% - 輔色2 19 3" xfId="445"/>
    <cellStyle name="60% - 輔色2 2" xfId="446"/>
    <cellStyle name="60% - 輔色2 20" xfId="447"/>
    <cellStyle name="60% - 輔色2 21" xfId="448"/>
    <cellStyle name="60% - 輔色2 22" xfId="449"/>
    <cellStyle name="60% - 輔色2 23" xfId="450"/>
    <cellStyle name="60% - 輔色2 3" xfId="451"/>
    <cellStyle name="60% - 輔色2 4" xfId="452"/>
    <cellStyle name="60% - 輔色2 4 2" xfId="453"/>
    <cellStyle name="60% - 輔色2 4 3" xfId="454"/>
    <cellStyle name="60% - 輔色2 4 4" xfId="455"/>
    <cellStyle name="60% - 輔色2 5" xfId="456"/>
    <cellStyle name="60% - 輔色2 6" xfId="457"/>
    <cellStyle name="60% - 輔色2 7" xfId="458"/>
    <cellStyle name="60% - 輔色2 8" xfId="459"/>
    <cellStyle name="60% - 輔色2 8 2" xfId="460"/>
    <cellStyle name="60% - 輔色2 8 3" xfId="461"/>
    <cellStyle name="60% - 輔色2 9" xfId="462"/>
    <cellStyle name="60% - 輔色3" xfId="463"/>
    <cellStyle name="60% - 輔色3 10" xfId="464"/>
    <cellStyle name="60% - 輔色3 11" xfId="465"/>
    <cellStyle name="60% - 輔色3 11 2" xfId="466"/>
    <cellStyle name="60% - 輔色3 11 3" xfId="467"/>
    <cellStyle name="60% - 輔色3 12" xfId="468"/>
    <cellStyle name="60% - 輔色3 13" xfId="469"/>
    <cellStyle name="60% - 輔色3 14" xfId="470"/>
    <cellStyle name="60% - 輔色3 15" xfId="471"/>
    <cellStyle name="60% - 輔色3 16" xfId="472"/>
    <cellStyle name="60% - 輔色3 17" xfId="473"/>
    <cellStyle name="60% - 輔色3 18" xfId="474"/>
    <cellStyle name="60% - 輔色3 19" xfId="475"/>
    <cellStyle name="60% - 輔色3 19 2" xfId="476"/>
    <cellStyle name="60% - 輔色3 19 3" xfId="477"/>
    <cellStyle name="60% - 輔色3 2" xfId="478"/>
    <cellStyle name="60% - 輔色3 20" xfId="479"/>
    <cellStyle name="60% - 輔色3 21" xfId="480"/>
    <cellStyle name="60% - 輔色3 22" xfId="481"/>
    <cellStyle name="60% - 輔色3 23" xfId="482"/>
    <cellStyle name="60% - 輔色3 3" xfId="483"/>
    <cellStyle name="60% - 輔色3 4" xfId="484"/>
    <cellStyle name="60% - 輔色3 4 2" xfId="485"/>
    <cellStyle name="60% - 輔色3 4 3" xfId="486"/>
    <cellStyle name="60% - 輔色3 4 4" xfId="487"/>
    <cellStyle name="60% - 輔色3 5" xfId="488"/>
    <cellStyle name="60% - 輔色3 6" xfId="489"/>
    <cellStyle name="60% - 輔色3 7" xfId="490"/>
    <cellStyle name="60% - 輔色3 8" xfId="491"/>
    <cellStyle name="60% - 輔色3 8 2" xfId="492"/>
    <cellStyle name="60% - 輔色3 8 3" xfId="493"/>
    <cellStyle name="60% - 輔色3 9" xfId="494"/>
    <cellStyle name="60% - 輔色4" xfId="495"/>
    <cellStyle name="60% - 輔色4 10" xfId="496"/>
    <cellStyle name="60% - 輔色4 11" xfId="497"/>
    <cellStyle name="60% - 輔色4 11 2" xfId="498"/>
    <cellStyle name="60% - 輔色4 11 3" xfId="499"/>
    <cellStyle name="60% - 輔色4 12" xfId="500"/>
    <cellStyle name="60% - 輔色4 13" xfId="501"/>
    <cellStyle name="60% - 輔色4 14" xfId="502"/>
    <cellStyle name="60% - 輔色4 15" xfId="503"/>
    <cellStyle name="60% - 輔色4 16" xfId="504"/>
    <cellStyle name="60% - 輔色4 17" xfId="505"/>
    <cellStyle name="60% - 輔色4 18" xfId="506"/>
    <cellStyle name="60% - 輔色4 19" xfId="507"/>
    <cellStyle name="60% - 輔色4 19 2" xfId="508"/>
    <cellStyle name="60% - 輔色4 19 3" xfId="509"/>
    <cellStyle name="60% - 輔色4 2" xfId="510"/>
    <cellStyle name="60% - 輔色4 20" xfId="511"/>
    <cellStyle name="60% - 輔色4 21" xfId="512"/>
    <cellStyle name="60% - 輔色4 22" xfId="513"/>
    <cellStyle name="60% - 輔色4 23" xfId="514"/>
    <cellStyle name="60% - 輔色4 3" xfId="515"/>
    <cellStyle name="60% - 輔色4 4" xfId="516"/>
    <cellStyle name="60% - 輔色4 4 2" xfId="517"/>
    <cellStyle name="60% - 輔色4 4 3" xfId="518"/>
    <cellStyle name="60% - 輔色4 4 4" xfId="519"/>
    <cellStyle name="60% - 輔色4 5" xfId="520"/>
    <cellStyle name="60% - 輔色4 6" xfId="521"/>
    <cellStyle name="60% - 輔色4 7" xfId="522"/>
    <cellStyle name="60% - 輔色4 8" xfId="523"/>
    <cellStyle name="60% - 輔色4 8 2" xfId="524"/>
    <cellStyle name="60% - 輔色4 8 3" xfId="525"/>
    <cellStyle name="60% - 輔色4 9" xfId="526"/>
    <cellStyle name="60% - 輔色5" xfId="527"/>
    <cellStyle name="60% - 輔色5 10" xfId="528"/>
    <cellStyle name="60% - 輔色5 11" xfId="529"/>
    <cellStyle name="60% - 輔色5 11 2" xfId="530"/>
    <cellStyle name="60% - 輔色5 11 3" xfId="531"/>
    <cellStyle name="60% - 輔色5 12" xfId="532"/>
    <cellStyle name="60% - 輔色5 13" xfId="533"/>
    <cellStyle name="60% - 輔色5 14" xfId="534"/>
    <cellStyle name="60% - 輔色5 15" xfId="535"/>
    <cellStyle name="60% - 輔色5 16" xfId="536"/>
    <cellStyle name="60% - 輔色5 17" xfId="537"/>
    <cellStyle name="60% - 輔色5 18" xfId="538"/>
    <cellStyle name="60% - 輔色5 19" xfId="539"/>
    <cellStyle name="60% - 輔色5 19 2" xfId="540"/>
    <cellStyle name="60% - 輔色5 19 3" xfId="541"/>
    <cellStyle name="60% - 輔色5 2" xfId="542"/>
    <cellStyle name="60% - 輔色5 20" xfId="543"/>
    <cellStyle name="60% - 輔色5 21" xfId="544"/>
    <cellStyle name="60% - 輔色5 22" xfId="545"/>
    <cellStyle name="60% - 輔色5 23" xfId="546"/>
    <cellStyle name="60% - 輔色5 3" xfId="547"/>
    <cellStyle name="60% - 輔色5 4" xfId="548"/>
    <cellStyle name="60% - 輔色5 4 2" xfId="549"/>
    <cellStyle name="60% - 輔色5 4 3" xfId="550"/>
    <cellStyle name="60% - 輔色5 4 4" xfId="551"/>
    <cellStyle name="60% - 輔色5 5" xfId="552"/>
    <cellStyle name="60% - 輔色5 6" xfId="553"/>
    <cellStyle name="60% - 輔色5 7" xfId="554"/>
    <cellStyle name="60% - 輔色5 8" xfId="555"/>
    <cellStyle name="60% - 輔色5 8 2" xfId="556"/>
    <cellStyle name="60% - 輔色5 8 3" xfId="557"/>
    <cellStyle name="60% - 輔色5 9" xfId="558"/>
    <cellStyle name="60% - 輔色6" xfId="559"/>
    <cellStyle name="60% - 輔色6 10" xfId="560"/>
    <cellStyle name="60% - 輔色6 11" xfId="561"/>
    <cellStyle name="60% - 輔色6 11 2" xfId="562"/>
    <cellStyle name="60% - 輔色6 11 3" xfId="563"/>
    <cellStyle name="60% - 輔色6 12" xfId="564"/>
    <cellStyle name="60% - 輔色6 13" xfId="565"/>
    <cellStyle name="60% - 輔色6 14" xfId="566"/>
    <cellStyle name="60% - 輔色6 15" xfId="567"/>
    <cellStyle name="60% - 輔色6 16" xfId="568"/>
    <cellStyle name="60% - 輔色6 17" xfId="569"/>
    <cellStyle name="60% - 輔色6 18" xfId="570"/>
    <cellStyle name="60% - 輔色6 19" xfId="571"/>
    <cellStyle name="60% - 輔色6 19 2" xfId="572"/>
    <cellStyle name="60% - 輔色6 19 3" xfId="573"/>
    <cellStyle name="60% - 輔色6 2" xfId="574"/>
    <cellStyle name="60% - 輔色6 20" xfId="575"/>
    <cellStyle name="60% - 輔色6 21" xfId="576"/>
    <cellStyle name="60% - 輔色6 22" xfId="577"/>
    <cellStyle name="60% - 輔色6 23" xfId="578"/>
    <cellStyle name="60% - 輔色6 3" xfId="579"/>
    <cellStyle name="60% - 輔色6 4" xfId="580"/>
    <cellStyle name="60% - 輔色6 4 2" xfId="581"/>
    <cellStyle name="60% - 輔色6 4 3" xfId="582"/>
    <cellStyle name="60% - 輔色6 4 4" xfId="583"/>
    <cellStyle name="60% - 輔色6 5" xfId="584"/>
    <cellStyle name="60% - 輔色6 6" xfId="585"/>
    <cellStyle name="60% - 輔色6 7" xfId="586"/>
    <cellStyle name="60% - 輔色6 8" xfId="587"/>
    <cellStyle name="60% - 輔色6 8 2" xfId="588"/>
    <cellStyle name="60% - 輔色6 8 3" xfId="589"/>
    <cellStyle name="60% - 輔色6 9" xfId="590"/>
    <cellStyle name="一般 10" xfId="591"/>
    <cellStyle name="一般 11" xfId="592"/>
    <cellStyle name="一般 11 2" xfId="593"/>
    <cellStyle name="一般 11 3" xfId="594"/>
    <cellStyle name="一般 12" xfId="595"/>
    <cellStyle name="一般 12 2" xfId="596"/>
    <cellStyle name="一般 13" xfId="597"/>
    <cellStyle name="一般 13 2" xfId="598"/>
    <cellStyle name="一般 14" xfId="599"/>
    <cellStyle name="一般 15" xfId="600"/>
    <cellStyle name="一般 15 2" xfId="601"/>
    <cellStyle name="一般 15 3" xfId="602"/>
    <cellStyle name="一般 16" xfId="603"/>
    <cellStyle name="一般 17" xfId="604"/>
    <cellStyle name="一般 18" xfId="605"/>
    <cellStyle name="一般 19" xfId="606"/>
    <cellStyle name="一般 2" xfId="607"/>
    <cellStyle name="一般 2 2" xfId="608"/>
    <cellStyle name="一般 2_107" xfId="609"/>
    <cellStyle name="一般 20" xfId="610"/>
    <cellStyle name="一般 21" xfId="611"/>
    <cellStyle name="一般 22" xfId="612"/>
    <cellStyle name="一般 23" xfId="613"/>
    <cellStyle name="一般 23 2" xfId="614"/>
    <cellStyle name="一般 23 3" xfId="615"/>
    <cellStyle name="一般 24" xfId="616"/>
    <cellStyle name="一般 25" xfId="617"/>
    <cellStyle name="一般 26" xfId="618"/>
    <cellStyle name="一般 27" xfId="619"/>
    <cellStyle name="一般 28" xfId="620"/>
    <cellStyle name="一般 29" xfId="621"/>
    <cellStyle name="一般 3" xfId="622"/>
    <cellStyle name="一般 30" xfId="623"/>
    <cellStyle name="一般 4" xfId="624"/>
    <cellStyle name="一般 5" xfId="625"/>
    <cellStyle name="一般 5 2" xfId="626"/>
    <cellStyle name="一般 5 3" xfId="627"/>
    <cellStyle name="一般 5 4" xfId="628"/>
    <cellStyle name="一般 6" xfId="629"/>
    <cellStyle name="一般 6 2" xfId="630"/>
    <cellStyle name="一般 6 3" xfId="631"/>
    <cellStyle name="一般 6 4" xfId="632"/>
    <cellStyle name="一般 7" xfId="633"/>
    <cellStyle name="一般 8" xfId="634"/>
    <cellStyle name="一般 9" xfId="635"/>
    <cellStyle name="Comma" xfId="636"/>
    <cellStyle name="千分位 10" xfId="637"/>
    <cellStyle name="千分位 10 2" xfId="638"/>
    <cellStyle name="千分位 10 3" xfId="639"/>
    <cellStyle name="千分位 11" xfId="640"/>
    <cellStyle name="千分位 11 2" xfId="641"/>
    <cellStyle name="千分位 11 2 2 3 4 2 3" xfId="642"/>
    <cellStyle name="千分位 11 3" xfId="643"/>
    <cellStyle name="千分位 11 4" xfId="644"/>
    <cellStyle name="千分位 11 5" xfId="645"/>
    <cellStyle name="千分位 12" xfId="646"/>
    <cellStyle name="千分位 12 2" xfId="647"/>
    <cellStyle name="千分位 12 3" xfId="648"/>
    <cellStyle name="千分位 13" xfId="649"/>
    <cellStyle name="千分位 13 2" xfId="650"/>
    <cellStyle name="千分位 14" xfId="651"/>
    <cellStyle name="千分位 14 2" xfId="652"/>
    <cellStyle name="千分位 15" xfId="653"/>
    <cellStyle name="千分位 15 2" xfId="654"/>
    <cellStyle name="千分位 16" xfId="655"/>
    <cellStyle name="千分位 16 2" xfId="656"/>
    <cellStyle name="千分位 17" xfId="657"/>
    <cellStyle name="千分位 18" xfId="658"/>
    <cellStyle name="千分位 19" xfId="659"/>
    <cellStyle name="千分位 19 2" xfId="660"/>
    <cellStyle name="千分位 19 3" xfId="661"/>
    <cellStyle name="千分位 2" xfId="662"/>
    <cellStyle name="千分位 2 2" xfId="663"/>
    <cellStyle name="千分位 2 2 2" xfId="664"/>
    <cellStyle name="千分位 2 3" xfId="665"/>
    <cellStyle name="千分位 2 4" xfId="666"/>
    <cellStyle name="千分位 20" xfId="667"/>
    <cellStyle name="千分位 21" xfId="668"/>
    <cellStyle name="千分位 22" xfId="669"/>
    <cellStyle name="千分位 23" xfId="670"/>
    <cellStyle name="千分位 24" xfId="671"/>
    <cellStyle name="千分位 25" xfId="672"/>
    <cellStyle name="千分位 3" xfId="673"/>
    <cellStyle name="千分位 3 2" xfId="674"/>
    <cellStyle name="千分位 4" xfId="675"/>
    <cellStyle name="千分位 4 2" xfId="676"/>
    <cellStyle name="千分位 4 2 2" xfId="677"/>
    <cellStyle name="千分位 4 2 3" xfId="678"/>
    <cellStyle name="千分位 4 3" xfId="679"/>
    <cellStyle name="千分位 4 4" xfId="680"/>
    <cellStyle name="千分位 4 5" xfId="681"/>
    <cellStyle name="千分位 4 6" xfId="682"/>
    <cellStyle name="千分位 5" xfId="683"/>
    <cellStyle name="千分位 5 2" xfId="684"/>
    <cellStyle name="千分位 5 2 2" xfId="685"/>
    <cellStyle name="千分位 5 2 3" xfId="686"/>
    <cellStyle name="千分位 5 3" xfId="687"/>
    <cellStyle name="千分位 5 3 2" xfId="688"/>
    <cellStyle name="千分位 5 3 3" xfId="689"/>
    <cellStyle name="千分位 5 4" xfId="690"/>
    <cellStyle name="千分位 5 5" xfId="691"/>
    <cellStyle name="千分位 5 6" xfId="692"/>
    <cellStyle name="千分位 6" xfId="693"/>
    <cellStyle name="千分位 6 2" xfId="694"/>
    <cellStyle name="千分位 6 3" xfId="695"/>
    <cellStyle name="千分位 6 4" xfId="696"/>
    <cellStyle name="千分位 7" xfId="697"/>
    <cellStyle name="千分位 7 2" xfId="698"/>
    <cellStyle name="千分位 7 3" xfId="699"/>
    <cellStyle name="千分位 8" xfId="700"/>
    <cellStyle name="千分位 8 2" xfId="701"/>
    <cellStyle name="千分位 8 3" xfId="702"/>
    <cellStyle name="千分位 8 4" xfId="703"/>
    <cellStyle name="千分位 8 5" xfId="704"/>
    <cellStyle name="千分位 8 6" xfId="705"/>
    <cellStyle name="千分位 9" xfId="706"/>
    <cellStyle name="千分位 9 2" xfId="707"/>
    <cellStyle name="千分位 9 3" xfId="708"/>
    <cellStyle name="Comma [0]" xfId="709"/>
    <cellStyle name="Followed Hyperlink" xfId="710"/>
    <cellStyle name="中等" xfId="711"/>
    <cellStyle name="中等 10" xfId="712"/>
    <cellStyle name="中等 11" xfId="713"/>
    <cellStyle name="中等 11 2" xfId="714"/>
    <cellStyle name="中等 11 3" xfId="715"/>
    <cellStyle name="中等 12" xfId="716"/>
    <cellStyle name="中等 13" xfId="717"/>
    <cellStyle name="中等 14" xfId="718"/>
    <cellStyle name="中等 15" xfId="719"/>
    <cellStyle name="中等 16" xfId="720"/>
    <cellStyle name="中等 17" xfId="721"/>
    <cellStyle name="中等 18" xfId="722"/>
    <cellStyle name="中等 19" xfId="723"/>
    <cellStyle name="中等 19 2" xfId="724"/>
    <cellStyle name="中等 19 3" xfId="725"/>
    <cellStyle name="中等 2" xfId="726"/>
    <cellStyle name="中等 20" xfId="727"/>
    <cellStyle name="中等 21" xfId="728"/>
    <cellStyle name="中等 22" xfId="729"/>
    <cellStyle name="中等 23" xfId="730"/>
    <cellStyle name="中等 3" xfId="731"/>
    <cellStyle name="中等 4" xfId="732"/>
    <cellStyle name="中等 4 2" xfId="733"/>
    <cellStyle name="中等 4 3" xfId="734"/>
    <cellStyle name="中等 4 4" xfId="735"/>
    <cellStyle name="中等 5" xfId="736"/>
    <cellStyle name="中等 6" xfId="737"/>
    <cellStyle name="中等 7" xfId="738"/>
    <cellStyle name="中等 8" xfId="739"/>
    <cellStyle name="中等 8 2" xfId="740"/>
    <cellStyle name="中等 8 3" xfId="741"/>
    <cellStyle name="中等 9" xfId="742"/>
    <cellStyle name="合計" xfId="743"/>
    <cellStyle name="合計 10" xfId="744"/>
    <cellStyle name="合計 11" xfId="745"/>
    <cellStyle name="合計 11 2" xfId="746"/>
    <cellStyle name="合計 11 3" xfId="747"/>
    <cellStyle name="合計 12" xfId="748"/>
    <cellStyle name="合計 13" xfId="749"/>
    <cellStyle name="合計 14" xfId="750"/>
    <cellStyle name="合計 15" xfId="751"/>
    <cellStyle name="合計 16" xfId="752"/>
    <cellStyle name="合計 17" xfId="753"/>
    <cellStyle name="合計 18" xfId="754"/>
    <cellStyle name="合計 19" xfId="755"/>
    <cellStyle name="合計 19 2" xfId="756"/>
    <cellStyle name="合計 19 3" xfId="757"/>
    <cellStyle name="合計 2" xfId="758"/>
    <cellStyle name="合計 20" xfId="759"/>
    <cellStyle name="合計 21" xfId="760"/>
    <cellStyle name="合計 22" xfId="761"/>
    <cellStyle name="合計 23" xfId="762"/>
    <cellStyle name="合計 3" xfId="763"/>
    <cellStyle name="合計 4" xfId="764"/>
    <cellStyle name="合計 4 2" xfId="765"/>
    <cellStyle name="合計 4 3" xfId="766"/>
    <cellStyle name="合計 4 4" xfId="767"/>
    <cellStyle name="合計 5" xfId="768"/>
    <cellStyle name="合計 6" xfId="769"/>
    <cellStyle name="合計 7" xfId="770"/>
    <cellStyle name="合計 8" xfId="771"/>
    <cellStyle name="合計 8 2" xfId="772"/>
    <cellStyle name="合計 8 3" xfId="773"/>
    <cellStyle name="合計 9" xfId="774"/>
    <cellStyle name="好" xfId="775"/>
    <cellStyle name="好 10" xfId="776"/>
    <cellStyle name="好 11" xfId="777"/>
    <cellStyle name="好 11 2" xfId="778"/>
    <cellStyle name="好 11 3" xfId="779"/>
    <cellStyle name="好 12" xfId="780"/>
    <cellStyle name="好 13" xfId="781"/>
    <cellStyle name="好 14" xfId="782"/>
    <cellStyle name="好 15" xfId="783"/>
    <cellStyle name="好 16" xfId="784"/>
    <cellStyle name="好 17" xfId="785"/>
    <cellStyle name="好 18" xfId="786"/>
    <cellStyle name="好 19" xfId="787"/>
    <cellStyle name="好 19 2" xfId="788"/>
    <cellStyle name="好 19 3" xfId="789"/>
    <cellStyle name="好 2" xfId="790"/>
    <cellStyle name="好 20" xfId="791"/>
    <cellStyle name="好 21" xfId="792"/>
    <cellStyle name="好 22" xfId="793"/>
    <cellStyle name="好 23" xfId="794"/>
    <cellStyle name="好 3" xfId="795"/>
    <cellStyle name="好 4" xfId="796"/>
    <cellStyle name="好 4 2" xfId="797"/>
    <cellStyle name="好 4 3" xfId="798"/>
    <cellStyle name="好 4 4" xfId="799"/>
    <cellStyle name="好 5" xfId="800"/>
    <cellStyle name="好 6" xfId="801"/>
    <cellStyle name="好 7" xfId="802"/>
    <cellStyle name="好 8" xfId="803"/>
    <cellStyle name="好 8 2" xfId="804"/>
    <cellStyle name="好 8 3" xfId="805"/>
    <cellStyle name="好 9" xfId="806"/>
    <cellStyle name="好_107" xfId="807"/>
    <cellStyle name="Percent" xfId="808"/>
    <cellStyle name="百分比 2" xfId="809"/>
    <cellStyle name="百分比 3" xfId="810"/>
    <cellStyle name="百分比 3 2" xfId="811"/>
    <cellStyle name="百分比 4" xfId="812"/>
    <cellStyle name="百分比 4 2" xfId="813"/>
    <cellStyle name="百分比 4 3" xfId="814"/>
    <cellStyle name="百分比 4 4" xfId="815"/>
    <cellStyle name="百分比 5" xfId="816"/>
    <cellStyle name="百分比 5 2" xfId="817"/>
    <cellStyle name="百分比 6" xfId="818"/>
    <cellStyle name="百分比 7" xfId="819"/>
    <cellStyle name="百分比 8" xfId="820"/>
    <cellStyle name="百分比 9" xfId="821"/>
    <cellStyle name="計算方式" xfId="822"/>
    <cellStyle name="計算方式 10" xfId="823"/>
    <cellStyle name="計算方式 11" xfId="824"/>
    <cellStyle name="計算方式 11 2" xfId="825"/>
    <cellStyle name="計算方式 11 3" xfId="826"/>
    <cellStyle name="計算方式 12" xfId="827"/>
    <cellStyle name="計算方式 13" xfId="828"/>
    <cellStyle name="計算方式 14" xfId="829"/>
    <cellStyle name="計算方式 15" xfId="830"/>
    <cellStyle name="計算方式 16" xfId="831"/>
    <cellStyle name="計算方式 17" xfId="832"/>
    <cellStyle name="計算方式 18" xfId="833"/>
    <cellStyle name="計算方式 19" xfId="834"/>
    <cellStyle name="計算方式 19 2" xfId="835"/>
    <cellStyle name="計算方式 19 3" xfId="836"/>
    <cellStyle name="計算方式 2" xfId="837"/>
    <cellStyle name="計算方式 20" xfId="838"/>
    <cellStyle name="計算方式 21" xfId="839"/>
    <cellStyle name="計算方式 22" xfId="840"/>
    <cellStyle name="計算方式 23" xfId="841"/>
    <cellStyle name="計算方式 3" xfId="842"/>
    <cellStyle name="計算方式 4" xfId="843"/>
    <cellStyle name="計算方式 4 2" xfId="844"/>
    <cellStyle name="計算方式 4 3" xfId="845"/>
    <cellStyle name="計算方式 4 4" xfId="846"/>
    <cellStyle name="計算方式 5" xfId="847"/>
    <cellStyle name="計算方式 6" xfId="848"/>
    <cellStyle name="計算方式 7" xfId="849"/>
    <cellStyle name="計算方式 8" xfId="850"/>
    <cellStyle name="計算方式 8 2" xfId="851"/>
    <cellStyle name="計算方式 8 3" xfId="852"/>
    <cellStyle name="計算方式 9" xfId="853"/>
    <cellStyle name="Currency" xfId="854"/>
    <cellStyle name="Currency [0]" xfId="855"/>
    <cellStyle name="貨幣 2" xfId="856"/>
    <cellStyle name="貨幣 2 2" xfId="857"/>
    <cellStyle name="貨幣 2 3" xfId="858"/>
    <cellStyle name="貨幣 2 4" xfId="859"/>
    <cellStyle name="貨幣 2 5" xfId="860"/>
    <cellStyle name="貨幣 3" xfId="861"/>
    <cellStyle name="貨幣 3 2" xfId="862"/>
    <cellStyle name="貨幣 4" xfId="863"/>
    <cellStyle name="貨幣 5" xfId="864"/>
    <cellStyle name="貨幣 6" xfId="865"/>
    <cellStyle name="連結的儲存格" xfId="866"/>
    <cellStyle name="連結的儲存格 10" xfId="867"/>
    <cellStyle name="連結的儲存格 11" xfId="868"/>
    <cellStyle name="連結的儲存格 11 2" xfId="869"/>
    <cellStyle name="連結的儲存格 11 3" xfId="870"/>
    <cellStyle name="連結的儲存格 12" xfId="871"/>
    <cellStyle name="連結的儲存格 13" xfId="872"/>
    <cellStyle name="連結的儲存格 14" xfId="873"/>
    <cellStyle name="連結的儲存格 15" xfId="874"/>
    <cellStyle name="連結的儲存格 16" xfId="875"/>
    <cellStyle name="連結的儲存格 17" xfId="876"/>
    <cellStyle name="連結的儲存格 18" xfId="877"/>
    <cellStyle name="連結的儲存格 19" xfId="878"/>
    <cellStyle name="連結的儲存格 19 2" xfId="879"/>
    <cellStyle name="連結的儲存格 19 3" xfId="880"/>
    <cellStyle name="連結的儲存格 2" xfId="881"/>
    <cellStyle name="連結的儲存格 20" xfId="882"/>
    <cellStyle name="連結的儲存格 21" xfId="883"/>
    <cellStyle name="連結的儲存格 22" xfId="884"/>
    <cellStyle name="連結的儲存格 23" xfId="885"/>
    <cellStyle name="連結的儲存格 3" xfId="886"/>
    <cellStyle name="連結的儲存格 4" xfId="887"/>
    <cellStyle name="連結的儲存格 4 2" xfId="888"/>
    <cellStyle name="連結的儲存格 4 3" xfId="889"/>
    <cellStyle name="連結的儲存格 4 4" xfId="890"/>
    <cellStyle name="連結的儲存格 5" xfId="891"/>
    <cellStyle name="連結的儲存格 6" xfId="892"/>
    <cellStyle name="連結的儲存格 7" xfId="893"/>
    <cellStyle name="連結的儲存格 8" xfId="894"/>
    <cellStyle name="連結的儲存格 8 2" xfId="895"/>
    <cellStyle name="連結的儲存格 8 3" xfId="896"/>
    <cellStyle name="連結的儲存格 9" xfId="897"/>
    <cellStyle name="備註" xfId="898"/>
    <cellStyle name="備註 10" xfId="899"/>
    <cellStyle name="備註 10 2" xfId="900"/>
    <cellStyle name="備註 10 3" xfId="901"/>
    <cellStyle name="備註 11" xfId="902"/>
    <cellStyle name="備註 11 2" xfId="903"/>
    <cellStyle name="備註 11 3" xfId="904"/>
    <cellStyle name="備註 11 4" xfId="905"/>
    <cellStyle name="備註 11 5" xfId="906"/>
    <cellStyle name="備註 12" xfId="907"/>
    <cellStyle name="備註 12 2" xfId="908"/>
    <cellStyle name="備註 13" xfId="909"/>
    <cellStyle name="備註 13 2" xfId="910"/>
    <cellStyle name="備註 14" xfId="911"/>
    <cellStyle name="備註 14 2" xfId="912"/>
    <cellStyle name="備註 15" xfId="913"/>
    <cellStyle name="備註 15 2" xfId="914"/>
    <cellStyle name="備註 16" xfId="915"/>
    <cellStyle name="備註 16 2" xfId="916"/>
    <cellStyle name="備註 17" xfId="917"/>
    <cellStyle name="備註 18" xfId="918"/>
    <cellStyle name="備註 19" xfId="919"/>
    <cellStyle name="備註 19 2" xfId="920"/>
    <cellStyle name="備註 19 3" xfId="921"/>
    <cellStyle name="備註 2" xfId="922"/>
    <cellStyle name="備註 2 2" xfId="923"/>
    <cellStyle name="備註 2 3" xfId="924"/>
    <cellStyle name="備註 20" xfId="925"/>
    <cellStyle name="備註 21" xfId="926"/>
    <cellStyle name="備註 22" xfId="927"/>
    <cellStyle name="備註 23" xfId="928"/>
    <cellStyle name="備註 3" xfId="929"/>
    <cellStyle name="備註 3 2" xfId="930"/>
    <cellStyle name="備註 3 3" xfId="931"/>
    <cellStyle name="備註 4" xfId="932"/>
    <cellStyle name="備註 4 2" xfId="933"/>
    <cellStyle name="備註 4 2 2" xfId="934"/>
    <cellStyle name="備註 4 2 3" xfId="935"/>
    <cellStyle name="備註 4 3" xfId="936"/>
    <cellStyle name="備註 4 3 2" xfId="937"/>
    <cellStyle name="備註 4 3 3" xfId="938"/>
    <cellStyle name="備註 4 4" xfId="939"/>
    <cellStyle name="備註 4 5" xfId="940"/>
    <cellStyle name="備註 4 6" xfId="941"/>
    <cellStyle name="備註 5" xfId="942"/>
    <cellStyle name="備註 5 2" xfId="943"/>
    <cellStyle name="備註 5 3" xfId="944"/>
    <cellStyle name="備註 6" xfId="945"/>
    <cellStyle name="備註 6 2" xfId="946"/>
    <cellStyle name="備註 6 3" xfId="947"/>
    <cellStyle name="備註 7" xfId="948"/>
    <cellStyle name="備註 7 2" xfId="949"/>
    <cellStyle name="備註 7 3" xfId="950"/>
    <cellStyle name="備註 8" xfId="951"/>
    <cellStyle name="備註 8 2" xfId="952"/>
    <cellStyle name="備註 8 3" xfId="953"/>
    <cellStyle name="備註 8 4" xfId="954"/>
    <cellStyle name="備註 8 5" xfId="955"/>
    <cellStyle name="備註 9" xfId="956"/>
    <cellStyle name="備註 9 2" xfId="957"/>
    <cellStyle name="備註 9 3" xfId="958"/>
    <cellStyle name="Hyperlink" xfId="959"/>
    <cellStyle name="說明文字" xfId="960"/>
    <cellStyle name="說明文字 10" xfId="961"/>
    <cellStyle name="說明文字 11" xfId="962"/>
    <cellStyle name="說明文字 11 2" xfId="963"/>
    <cellStyle name="說明文字 11 3" xfId="964"/>
    <cellStyle name="說明文字 12" xfId="965"/>
    <cellStyle name="說明文字 13" xfId="966"/>
    <cellStyle name="說明文字 14" xfId="967"/>
    <cellStyle name="說明文字 15" xfId="968"/>
    <cellStyle name="說明文字 16" xfId="969"/>
    <cellStyle name="說明文字 17" xfId="970"/>
    <cellStyle name="說明文字 18" xfId="971"/>
    <cellStyle name="說明文字 19" xfId="972"/>
    <cellStyle name="說明文字 19 2" xfId="973"/>
    <cellStyle name="說明文字 19 3" xfId="974"/>
    <cellStyle name="說明文字 2" xfId="975"/>
    <cellStyle name="說明文字 20" xfId="976"/>
    <cellStyle name="說明文字 21" xfId="977"/>
    <cellStyle name="說明文字 22" xfId="978"/>
    <cellStyle name="說明文字 23" xfId="979"/>
    <cellStyle name="說明文字 3" xfId="980"/>
    <cellStyle name="說明文字 4" xfId="981"/>
    <cellStyle name="說明文字 4 2" xfId="982"/>
    <cellStyle name="說明文字 4 3" xfId="983"/>
    <cellStyle name="說明文字 4 4" xfId="984"/>
    <cellStyle name="說明文字 5" xfId="985"/>
    <cellStyle name="說明文字 6" xfId="986"/>
    <cellStyle name="說明文字 7" xfId="987"/>
    <cellStyle name="說明文字 8" xfId="988"/>
    <cellStyle name="說明文字 8 2" xfId="989"/>
    <cellStyle name="說明文字 8 3" xfId="990"/>
    <cellStyle name="說明文字 9" xfId="991"/>
    <cellStyle name="輔色1" xfId="992"/>
    <cellStyle name="輔色1 10" xfId="993"/>
    <cellStyle name="輔色1 11" xfId="994"/>
    <cellStyle name="輔色1 11 2" xfId="995"/>
    <cellStyle name="輔色1 11 3" xfId="996"/>
    <cellStyle name="輔色1 12" xfId="997"/>
    <cellStyle name="輔色1 13" xfId="998"/>
    <cellStyle name="輔色1 14" xfId="999"/>
    <cellStyle name="輔色1 15" xfId="1000"/>
    <cellStyle name="輔色1 16" xfId="1001"/>
    <cellStyle name="輔色1 17" xfId="1002"/>
    <cellStyle name="輔色1 18" xfId="1003"/>
    <cellStyle name="輔色1 19" xfId="1004"/>
    <cellStyle name="輔色1 19 2" xfId="1005"/>
    <cellStyle name="輔色1 19 3" xfId="1006"/>
    <cellStyle name="輔色1 2" xfId="1007"/>
    <cellStyle name="輔色1 20" xfId="1008"/>
    <cellStyle name="輔色1 21" xfId="1009"/>
    <cellStyle name="輔色1 22" xfId="1010"/>
    <cellStyle name="輔色1 23" xfId="1011"/>
    <cellStyle name="輔色1 3" xfId="1012"/>
    <cellStyle name="輔色1 4" xfId="1013"/>
    <cellStyle name="輔色1 4 2" xfId="1014"/>
    <cellStyle name="輔色1 4 3" xfId="1015"/>
    <cellStyle name="輔色1 4 4" xfId="1016"/>
    <cellStyle name="輔色1 5" xfId="1017"/>
    <cellStyle name="輔色1 6" xfId="1018"/>
    <cellStyle name="輔色1 7" xfId="1019"/>
    <cellStyle name="輔色1 8" xfId="1020"/>
    <cellStyle name="輔色1 8 2" xfId="1021"/>
    <cellStyle name="輔色1 8 3" xfId="1022"/>
    <cellStyle name="輔色1 9" xfId="1023"/>
    <cellStyle name="輔色2" xfId="1024"/>
    <cellStyle name="輔色2 10" xfId="1025"/>
    <cellStyle name="輔色2 11" xfId="1026"/>
    <cellStyle name="輔色2 11 2" xfId="1027"/>
    <cellStyle name="輔色2 11 3" xfId="1028"/>
    <cellStyle name="輔色2 12" xfId="1029"/>
    <cellStyle name="輔色2 13" xfId="1030"/>
    <cellStyle name="輔色2 14" xfId="1031"/>
    <cellStyle name="輔色2 15" xfId="1032"/>
    <cellStyle name="輔色2 16" xfId="1033"/>
    <cellStyle name="輔色2 17" xfId="1034"/>
    <cellStyle name="輔色2 18" xfId="1035"/>
    <cellStyle name="輔色2 19" xfId="1036"/>
    <cellStyle name="輔色2 19 2" xfId="1037"/>
    <cellStyle name="輔色2 19 3" xfId="1038"/>
    <cellStyle name="輔色2 2" xfId="1039"/>
    <cellStyle name="輔色2 20" xfId="1040"/>
    <cellStyle name="輔色2 21" xfId="1041"/>
    <cellStyle name="輔色2 22" xfId="1042"/>
    <cellStyle name="輔色2 23" xfId="1043"/>
    <cellStyle name="輔色2 3" xfId="1044"/>
    <cellStyle name="輔色2 4" xfId="1045"/>
    <cellStyle name="輔色2 4 2" xfId="1046"/>
    <cellStyle name="輔色2 4 3" xfId="1047"/>
    <cellStyle name="輔色2 4 4" xfId="1048"/>
    <cellStyle name="輔色2 5" xfId="1049"/>
    <cellStyle name="輔色2 6" xfId="1050"/>
    <cellStyle name="輔色2 7" xfId="1051"/>
    <cellStyle name="輔色2 8" xfId="1052"/>
    <cellStyle name="輔色2 8 2" xfId="1053"/>
    <cellStyle name="輔色2 8 3" xfId="1054"/>
    <cellStyle name="輔色2 9" xfId="1055"/>
    <cellStyle name="輔色3" xfId="1056"/>
    <cellStyle name="輔色3 10" xfId="1057"/>
    <cellStyle name="輔色3 11" xfId="1058"/>
    <cellStyle name="輔色3 11 2" xfId="1059"/>
    <cellStyle name="輔色3 11 3" xfId="1060"/>
    <cellStyle name="輔色3 12" xfId="1061"/>
    <cellStyle name="輔色3 13" xfId="1062"/>
    <cellStyle name="輔色3 14" xfId="1063"/>
    <cellStyle name="輔色3 15" xfId="1064"/>
    <cellStyle name="輔色3 16" xfId="1065"/>
    <cellStyle name="輔色3 17" xfId="1066"/>
    <cellStyle name="輔色3 18" xfId="1067"/>
    <cellStyle name="輔色3 19" xfId="1068"/>
    <cellStyle name="輔色3 19 2" xfId="1069"/>
    <cellStyle name="輔色3 19 3" xfId="1070"/>
    <cellStyle name="輔色3 2" xfId="1071"/>
    <cellStyle name="輔色3 20" xfId="1072"/>
    <cellStyle name="輔色3 21" xfId="1073"/>
    <cellStyle name="輔色3 22" xfId="1074"/>
    <cellStyle name="輔色3 23" xfId="1075"/>
    <cellStyle name="輔色3 3" xfId="1076"/>
    <cellStyle name="輔色3 4" xfId="1077"/>
    <cellStyle name="輔色3 4 2" xfId="1078"/>
    <cellStyle name="輔色3 4 3" xfId="1079"/>
    <cellStyle name="輔色3 4 4" xfId="1080"/>
    <cellStyle name="輔色3 5" xfId="1081"/>
    <cellStyle name="輔色3 6" xfId="1082"/>
    <cellStyle name="輔色3 7" xfId="1083"/>
    <cellStyle name="輔色3 8" xfId="1084"/>
    <cellStyle name="輔色3 8 2" xfId="1085"/>
    <cellStyle name="輔色3 8 3" xfId="1086"/>
    <cellStyle name="輔色3 9" xfId="1087"/>
    <cellStyle name="輔色4" xfId="1088"/>
    <cellStyle name="輔色4 10" xfId="1089"/>
    <cellStyle name="輔色4 11" xfId="1090"/>
    <cellStyle name="輔色4 11 2" xfId="1091"/>
    <cellStyle name="輔色4 11 3" xfId="1092"/>
    <cellStyle name="輔色4 12" xfId="1093"/>
    <cellStyle name="輔色4 13" xfId="1094"/>
    <cellStyle name="輔色4 14" xfId="1095"/>
    <cellStyle name="輔色4 15" xfId="1096"/>
    <cellStyle name="輔色4 16" xfId="1097"/>
    <cellStyle name="輔色4 17" xfId="1098"/>
    <cellStyle name="輔色4 18" xfId="1099"/>
    <cellStyle name="輔色4 19" xfId="1100"/>
    <cellStyle name="輔色4 19 2" xfId="1101"/>
    <cellStyle name="輔色4 19 3" xfId="1102"/>
    <cellStyle name="輔色4 2" xfId="1103"/>
    <cellStyle name="輔色4 20" xfId="1104"/>
    <cellStyle name="輔色4 21" xfId="1105"/>
    <cellStyle name="輔色4 22" xfId="1106"/>
    <cellStyle name="輔色4 23" xfId="1107"/>
    <cellStyle name="輔色4 3" xfId="1108"/>
    <cellStyle name="輔色4 4" xfId="1109"/>
    <cellStyle name="輔色4 4 2" xfId="1110"/>
    <cellStyle name="輔色4 4 3" xfId="1111"/>
    <cellStyle name="輔色4 4 4" xfId="1112"/>
    <cellStyle name="輔色4 5" xfId="1113"/>
    <cellStyle name="輔色4 6" xfId="1114"/>
    <cellStyle name="輔色4 7" xfId="1115"/>
    <cellStyle name="輔色4 8" xfId="1116"/>
    <cellStyle name="輔色4 8 2" xfId="1117"/>
    <cellStyle name="輔色4 8 3" xfId="1118"/>
    <cellStyle name="輔色4 9" xfId="1119"/>
    <cellStyle name="輔色5" xfId="1120"/>
    <cellStyle name="輔色5 10" xfId="1121"/>
    <cellStyle name="輔色5 11" xfId="1122"/>
    <cellStyle name="輔色5 11 2" xfId="1123"/>
    <cellStyle name="輔色5 11 3" xfId="1124"/>
    <cellStyle name="輔色5 12" xfId="1125"/>
    <cellStyle name="輔色5 13" xfId="1126"/>
    <cellStyle name="輔色5 14" xfId="1127"/>
    <cellStyle name="輔色5 15" xfId="1128"/>
    <cellStyle name="輔色5 16" xfId="1129"/>
    <cellStyle name="輔色5 17" xfId="1130"/>
    <cellStyle name="輔色5 18" xfId="1131"/>
    <cellStyle name="輔色5 19" xfId="1132"/>
    <cellStyle name="輔色5 19 2" xfId="1133"/>
    <cellStyle name="輔色5 19 3" xfId="1134"/>
    <cellStyle name="輔色5 2" xfId="1135"/>
    <cellStyle name="輔色5 20" xfId="1136"/>
    <cellStyle name="輔色5 21" xfId="1137"/>
    <cellStyle name="輔色5 22" xfId="1138"/>
    <cellStyle name="輔色5 23" xfId="1139"/>
    <cellStyle name="輔色5 3" xfId="1140"/>
    <cellStyle name="輔色5 4" xfId="1141"/>
    <cellStyle name="輔色5 4 2" xfId="1142"/>
    <cellStyle name="輔色5 4 3" xfId="1143"/>
    <cellStyle name="輔色5 4 4" xfId="1144"/>
    <cellStyle name="輔色5 5" xfId="1145"/>
    <cellStyle name="輔色5 6" xfId="1146"/>
    <cellStyle name="輔色5 7" xfId="1147"/>
    <cellStyle name="輔色5 8" xfId="1148"/>
    <cellStyle name="輔色5 8 2" xfId="1149"/>
    <cellStyle name="輔色5 8 3" xfId="1150"/>
    <cellStyle name="輔色5 9" xfId="1151"/>
    <cellStyle name="輔色6" xfId="1152"/>
    <cellStyle name="輔色6 10" xfId="1153"/>
    <cellStyle name="輔色6 11" xfId="1154"/>
    <cellStyle name="輔色6 11 2" xfId="1155"/>
    <cellStyle name="輔色6 11 3" xfId="1156"/>
    <cellStyle name="輔色6 12" xfId="1157"/>
    <cellStyle name="輔色6 13" xfId="1158"/>
    <cellStyle name="輔色6 14" xfId="1159"/>
    <cellStyle name="輔色6 15" xfId="1160"/>
    <cellStyle name="輔色6 16" xfId="1161"/>
    <cellStyle name="輔色6 17" xfId="1162"/>
    <cellStyle name="輔色6 18" xfId="1163"/>
    <cellStyle name="輔色6 19" xfId="1164"/>
    <cellStyle name="輔色6 19 2" xfId="1165"/>
    <cellStyle name="輔色6 19 3" xfId="1166"/>
    <cellStyle name="輔色6 2" xfId="1167"/>
    <cellStyle name="輔色6 20" xfId="1168"/>
    <cellStyle name="輔色6 21" xfId="1169"/>
    <cellStyle name="輔色6 22" xfId="1170"/>
    <cellStyle name="輔色6 23" xfId="1171"/>
    <cellStyle name="輔色6 3" xfId="1172"/>
    <cellStyle name="輔色6 4" xfId="1173"/>
    <cellStyle name="輔色6 4 2" xfId="1174"/>
    <cellStyle name="輔色6 4 3" xfId="1175"/>
    <cellStyle name="輔色6 4 4" xfId="1176"/>
    <cellStyle name="輔色6 5" xfId="1177"/>
    <cellStyle name="輔色6 6" xfId="1178"/>
    <cellStyle name="輔色6 7" xfId="1179"/>
    <cellStyle name="輔色6 8" xfId="1180"/>
    <cellStyle name="輔色6 8 2" xfId="1181"/>
    <cellStyle name="輔色6 8 3" xfId="1182"/>
    <cellStyle name="輔色6 9" xfId="1183"/>
    <cellStyle name="標題" xfId="1184"/>
    <cellStyle name="標題 1" xfId="1185"/>
    <cellStyle name="標題 1 10" xfId="1186"/>
    <cellStyle name="標題 1 11" xfId="1187"/>
    <cellStyle name="標題 1 11 2" xfId="1188"/>
    <cellStyle name="標題 1 11 3" xfId="1189"/>
    <cellStyle name="標題 1 12" xfId="1190"/>
    <cellStyle name="標題 1 13" xfId="1191"/>
    <cellStyle name="標題 1 14" xfId="1192"/>
    <cellStyle name="標題 1 15" xfId="1193"/>
    <cellStyle name="標題 1 16" xfId="1194"/>
    <cellStyle name="標題 1 17" xfId="1195"/>
    <cellStyle name="標題 1 18" xfId="1196"/>
    <cellStyle name="標題 1 19" xfId="1197"/>
    <cellStyle name="標題 1 19 2" xfId="1198"/>
    <cellStyle name="標題 1 19 3" xfId="1199"/>
    <cellStyle name="標題 1 2" xfId="1200"/>
    <cellStyle name="標題 1 20" xfId="1201"/>
    <cellStyle name="標題 1 21" xfId="1202"/>
    <cellStyle name="標題 1 22" xfId="1203"/>
    <cellStyle name="標題 1 23" xfId="1204"/>
    <cellStyle name="標題 1 3" xfId="1205"/>
    <cellStyle name="標題 1 4" xfId="1206"/>
    <cellStyle name="標題 1 4 2" xfId="1207"/>
    <cellStyle name="標題 1 4 3" xfId="1208"/>
    <cellStyle name="標題 1 4 4" xfId="1209"/>
    <cellStyle name="標題 1 5" xfId="1210"/>
    <cellStyle name="標題 1 6" xfId="1211"/>
    <cellStyle name="標題 1 7" xfId="1212"/>
    <cellStyle name="標題 1 8" xfId="1213"/>
    <cellStyle name="標題 1 8 2" xfId="1214"/>
    <cellStyle name="標題 1 8 3" xfId="1215"/>
    <cellStyle name="標題 1 9" xfId="1216"/>
    <cellStyle name="標題 10" xfId="1217"/>
    <cellStyle name="標題 11" xfId="1218"/>
    <cellStyle name="標題 11 2" xfId="1219"/>
    <cellStyle name="標題 11 3" xfId="1220"/>
    <cellStyle name="標題 12" xfId="1221"/>
    <cellStyle name="標題 13" xfId="1222"/>
    <cellStyle name="標題 14" xfId="1223"/>
    <cellStyle name="標題 14 2" xfId="1224"/>
    <cellStyle name="標題 14 3" xfId="1225"/>
    <cellStyle name="標題 15" xfId="1226"/>
    <cellStyle name="標題 16" xfId="1227"/>
    <cellStyle name="標題 17" xfId="1228"/>
    <cellStyle name="標題 18" xfId="1229"/>
    <cellStyle name="標題 19" xfId="1230"/>
    <cellStyle name="標題 2" xfId="1231"/>
    <cellStyle name="標題 2 10" xfId="1232"/>
    <cellStyle name="標題 2 11" xfId="1233"/>
    <cellStyle name="標題 2 11 2" xfId="1234"/>
    <cellStyle name="標題 2 11 3" xfId="1235"/>
    <cellStyle name="標題 2 12" xfId="1236"/>
    <cellStyle name="標題 2 13" xfId="1237"/>
    <cellStyle name="標題 2 14" xfId="1238"/>
    <cellStyle name="標題 2 15" xfId="1239"/>
    <cellStyle name="標題 2 16" xfId="1240"/>
    <cellStyle name="標題 2 17" xfId="1241"/>
    <cellStyle name="標題 2 18" xfId="1242"/>
    <cellStyle name="標題 2 19" xfId="1243"/>
    <cellStyle name="標題 2 19 2" xfId="1244"/>
    <cellStyle name="標題 2 19 3" xfId="1245"/>
    <cellStyle name="標題 2 2" xfId="1246"/>
    <cellStyle name="標題 2 20" xfId="1247"/>
    <cellStyle name="標題 2 21" xfId="1248"/>
    <cellStyle name="標題 2 22" xfId="1249"/>
    <cellStyle name="標題 2 23" xfId="1250"/>
    <cellStyle name="標題 2 3" xfId="1251"/>
    <cellStyle name="標題 2 4" xfId="1252"/>
    <cellStyle name="標題 2 4 2" xfId="1253"/>
    <cellStyle name="標題 2 4 3" xfId="1254"/>
    <cellStyle name="標題 2 4 4" xfId="1255"/>
    <cellStyle name="標題 2 5" xfId="1256"/>
    <cellStyle name="標題 2 6" xfId="1257"/>
    <cellStyle name="標題 2 7" xfId="1258"/>
    <cellStyle name="標題 2 8" xfId="1259"/>
    <cellStyle name="標題 2 8 2" xfId="1260"/>
    <cellStyle name="標題 2 8 3" xfId="1261"/>
    <cellStyle name="標題 2 9" xfId="1262"/>
    <cellStyle name="標題 20" xfId="1263"/>
    <cellStyle name="標題 21" xfId="1264"/>
    <cellStyle name="標題 22" xfId="1265"/>
    <cellStyle name="標題 22 2" xfId="1266"/>
    <cellStyle name="標題 22 3" xfId="1267"/>
    <cellStyle name="標題 23" xfId="1268"/>
    <cellStyle name="標題 24" xfId="1269"/>
    <cellStyle name="標題 25" xfId="1270"/>
    <cellStyle name="標題 26" xfId="1271"/>
    <cellStyle name="標題 3" xfId="1272"/>
    <cellStyle name="標題 3 10" xfId="1273"/>
    <cellStyle name="標題 3 11" xfId="1274"/>
    <cellStyle name="標題 3 11 2" xfId="1275"/>
    <cellStyle name="標題 3 11 3" xfId="1276"/>
    <cellStyle name="標題 3 12" xfId="1277"/>
    <cellStyle name="標題 3 13" xfId="1278"/>
    <cellStyle name="標題 3 14" xfId="1279"/>
    <cellStyle name="標題 3 15" xfId="1280"/>
    <cellStyle name="標題 3 16" xfId="1281"/>
    <cellStyle name="標題 3 17" xfId="1282"/>
    <cellStyle name="標題 3 18" xfId="1283"/>
    <cellStyle name="標題 3 19" xfId="1284"/>
    <cellStyle name="標題 3 19 2" xfId="1285"/>
    <cellStyle name="標題 3 19 3" xfId="1286"/>
    <cellStyle name="標題 3 2" xfId="1287"/>
    <cellStyle name="標題 3 20" xfId="1288"/>
    <cellStyle name="標題 3 21" xfId="1289"/>
    <cellStyle name="標題 3 22" xfId="1290"/>
    <cellStyle name="標題 3 23" xfId="1291"/>
    <cellStyle name="標題 3 3" xfId="1292"/>
    <cellStyle name="標題 3 4" xfId="1293"/>
    <cellStyle name="標題 3 4 2" xfId="1294"/>
    <cellStyle name="標題 3 4 3" xfId="1295"/>
    <cellStyle name="標題 3 4 4" xfId="1296"/>
    <cellStyle name="標題 3 5" xfId="1297"/>
    <cellStyle name="標題 3 6" xfId="1298"/>
    <cellStyle name="標題 3 7" xfId="1299"/>
    <cellStyle name="標題 3 8" xfId="1300"/>
    <cellStyle name="標題 3 8 2" xfId="1301"/>
    <cellStyle name="標題 3 8 3" xfId="1302"/>
    <cellStyle name="標題 3 9" xfId="1303"/>
    <cellStyle name="標題 4" xfId="1304"/>
    <cellStyle name="標題 4 10" xfId="1305"/>
    <cellStyle name="標題 4 11" xfId="1306"/>
    <cellStyle name="標題 4 11 2" xfId="1307"/>
    <cellStyle name="標題 4 11 3" xfId="1308"/>
    <cellStyle name="標題 4 12" xfId="1309"/>
    <cellStyle name="標題 4 13" xfId="1310"/>
    <cellStyle name="標題 4 14" xfId="1311"/>
    <cellStyle name="標題 4 15" xfId="1312"/>
    <cellStyle name="標題 4 16" xfId="1313"/>
    <cellStyle name="標題 4 17" xfId="1314"/>
    <cellStyle name="標題 4 18" xfId="1315"/>
    <cellStyle name="標題 4 19" xfId="1316"/>
    <cellStyle name="標題 4 19 2" xfId="1317"/>
    <cellStyle name="標題 4 19 3" xfId="1318"/>
    <cellStyle name="標題 4 2" xfId="1319"/>
    <cellStyle name="標題 4 20" xfId="1320"/>
    <cellStyle name="標題 4 21" xfId="1321"/>
    <cellStyle name="標題 4 22" xfId="1322"/>
    <cellStyle name="標題 4 23" xfId="1323"/>
    <cellStyle name="標題 4 3" xfId="1324"/>
    <cellStyle name="標題 4 4" xfId="1325"/>
    <cellStyle name="標題 4 4 2" xfId="1326"/>
    <cellStyle name="標題 4 4 3" xfId="1327"/>
    <cellStyle name="標題 4 4 4" xfId="1328"/>
    <cellStyle name="標題 4 5" xfId="1329"/>
    <cellStyle name="標題 4 6" xfId="1330"/>
    <cellStyle name="標題 4 7" xfId="1331"/>
    <cellStyle name="標題 4 8" xfId="1332"/>
    <cellStyle name="標題 4 8 2" xfId="1333"/>
    <cellStyle name="標題 4 8 3" xfId="1334"/>
    <cellStyle name="標題 4 9" xfId="1335"/>
    <cellStyle name="標題 5" xfId="1336"/>
    <cellStyle name="標題 6" xfId="1337"/>
    <cellStyle name="標題 7" xfId="1338"/>
    <cellStyle name="標題 7 2" xfId="1339"/>
    <cellStyle name="標題 7 3" xfId="1340"/>
    <cellStyle name="標題 7 4" xfId="1341"/>
    <cellStyle name="標題 8" xfId="1342"/>
    <cellStyle name="標題 9" xfId="1343"/>
    <cellStyle name="輸入" xfId="1344"/>
    <cellStyle name="輸入 10" xfId="1345"/>
    <cellStyle name="輸入 11" xfId="1346"/>
    <cellStyle name="輸入 11 2" xfId="1347"/>
    <cellStyle name="輸入 11 3" xfId="1348"/>
    <cellStyle name="輸入 12" xfId="1349"/>
    <cellStyle name="輸入 13" xfId="1350"/>
    <cellStyle name="輸入 14" xfId="1351"/>
    <cellStyle name="輸入 15" xfId="1352"/>
    <cellStyle name="輸入 16" xfId="1353"/>
    <cellStyle name="輸入 17" xfId="1354"/>
    <cellStyle name="輸入 18" xfId="1355"/>
    <cellStyle name="輸入 19" xfId="1356"/>
    <cellStyle name="輸入 19 2" xfId="1357"/>
    <cellStyle name="輸入 19 3" xfId="1358"/>
    <cellStyle name="輸入 2" xfId="1359"/>
    <cellStyle name="輸入 20" xfId="1360"/>
    <cellStyle name="輸入 21" xfId="1361"/>
    <cellStyle name="輸入 22" xfId="1362"/>
    <cellStyle name="輸入 23" xfId="1363"/>
    <cellStyle name="輸入 3" xfId="1364"/>
    <cellStyle name="輸入 4" xfId="1365"/>
    <cellStyle name="輸入 4 2" xfId="1366"/>
    <cellStyle name="輸入 4 3" xfId="1367"/>
    <cellStyle name="輸入 4 4" xfId="1368"/>
    <cellStyle name="輸入 5" xfId="1369"/>
    <cellStyle name="輸入 6" xfId="1370"/>
    <cellStyle name="輸入 7" xfId="1371"/>
    <cellStyle name="輸入 8" xfId="1372"/>
    <cellStyle name="輸入 8 2" xfId="1373"/>
    <cellStyle name="輸入 8 3" xfId="1374"/>
    <cellStyle name="輸入 9" xfId="1375"/>
    <cellStyle name="輸出" xfId="1376"/>
    <cellStyle name="輸出 10" xfId="1377"/>
    <cellStyle name="輸出 11" xfId="1378"/>
    <cellStyle name="輸出 11 2" xfId="1379"/>
    <cellStyle name="輸出 11 3" xfId="1380"/>
    <cellStyle name="輸出 12" xfId="1381"/>
    <cellStyle name="輸出 13" xfId="1382"/>
    <cellStyle name="輸出 14" xfId="1383"/>
    <cellStyle name="輸出 15" xfId="1384"/>
    <cellStyle name="輸出 16" xfId="1385"/>
    <cellStyle name="輸出 17" xfId="1386"/>
    <cellStyle name="輸出 18" xfId="1387"/>
    <cellStyle name="輸出 19" xfId="1388"/>
    <cellStyle name="輸出 19 2" xfId="1389"/>
    <cellStyle name="輸出 19 3" xfId="1390"/>
    <cellStyle name="輸出 2" xfId="1391"/>
    <cellStyle name="輸出 20" xfId="1392"/>
    <cellStyle name="輸出 21" xfId="1393"/>
    <cellStyle name="輸出 22" xfId="1394"/>
    <cellStyle name="輸出 23" xfId="1395"/>
    <cellStyle name="輸出 3" xfId="1396"/>
    <cellStyle name="輸出 4" xfId="1397"/>
    <cellStyle name="輸出 4 2" xfId="1398"/>
    <cellStyle name="輸出 4 3" xfId="1399"/>
    <cellStyle name="輸出 4 4" xfId="1400"/>
    <cellStyle name="輸出 5" xfId="1401"/>
    <cellStyle name="輸出 6" xfId="1402"/>
    <cellStyle name="輸出 7" xfId="1403"/>
    <cellStyle name="輸出 8" xfId="1404"/>
    <cellStyle name="輸出 8 2" xfId="1405"/>
    <cellStyle name="輸出 8 3" xfId="1406"/>
    <cellStyle name="輸出 9" xfId="1407"/>
    <cellStyle name="檢查儲存格" xfId="1408"/>
    <cellStyle name="檢查儲存格 10" xfId="1409"/>
    <cellStyle name="檢查儲存格 11" xfId="1410"/>
    <cellStyle name="檢查儲存格 11 2" xfId="1411"/>
    <cellStyle name="檢查儲存格 11 3" xfId="1412"/>
    <cellStyle name="檢查儲存格 12" xfId="1413"/>
    <cellStyle name="檢查儲存格 13" xfId="1414"/>
    <cellStyle name="檢查儲存格 14" xfId="1415"/>
    <cellStyle name="檢查儲存格 15" xfId="1416"/>
    <cellStyle name="檢查儲存格 16" xfId="1417"/>
    <cellStyle name="檢查儲存格 17" xfId="1418"/>
    <cellStyle name="檢查儲存格 18" xfId="1419"/>
    <cellStyle name="檢查儲存格 19" xfId="1420"/>
    <cellStyle name="檢查儲存格 19 2" xfId="1421"/>
    <cellStyle name="檢查儲存格 19 3" xfId="1422"/>
    <cellStyle name="檢查儲存格 2" xfId="1423"/>
    <cellStyle name="檢查儲存格 20" xfId="1424"/>
    <cellStyle name="檢查儲存格 21" xfId="1425"/>
    <cellStyle name="檢查儲存格 22" xfId="1426"/>
    <cellStyle name="檢查儲存格 23" xfId="1427"/>
    <cellStyle name="檢查儲存格 3" xfId="1428"/>
    <cellStyle name="檢查儲存格 4" xfId="1429"/>
    <cellStyle name="檢查儲存格 4 2" xfId="1430"/>
    <cellStyle name="檢查儲存格 4 3" xfId="1431"/>
    <cellStyle name="檢查儲存格 4 4" xfId="1432"/>
    <cellStyle name="檢查儲存格 5" xfId="1433"/>
    <cellStyle name="檢查儲存格 6" xfId="1434"/>
    <cellStyle name="檢查儲存格 7" xfId="1435"/>
    <cellStyle name="檢查儲存格 8" xfId="1436"/>
    <cellStyle name="檢查儲存格 8 2" xfId="1437"/>
    <cellStyle name="檢查儲存格 8 3" xfId="1438"/>
    <cellStyle name="檢查儲存格 9" xfId="1439"/>
    <cellStyle name="壞" xfId="1440"/>
    <cellStyle name="壞 10" xfId="1441"/>
    <cellStyle name="壞 11" xfId="1442"/>
    <cellStyle name="壞 11 2" xfId="1443"/>
    <cellStyle name="壞 11 3" xfId="1444"/>
    <cellStyle name="壞 12" xfId="1445"/>
    <cellStyle name="壞 13" xfId="1446"/>
    <cellStyle name="壞 14" xfId="1447"/>
    <cellStyle name="壞 15" xfId="1448"/>
    <cellStyle name="壞 16" xfId="1449"/>
    <cellStyle name="壞 17" xfId="1450"/>
    <cellStyle name="壞 18" xfId="1451"/>
    <cellStyle name="壞 19" xfId="1452"/>
    <cellStyle name="壞 19 2" xfId="1453"/>
    <cellStyle name="壞 19 3" xfId="1454"/>
    <cellStyle name="壞 2" xfId="1455"/>
    <cellStyle name="壞 20" xfId="1456"/>
    <cellStyle name="壞 21" xfId="1457"/>
    <cellStyle name="壞 22" xfId="1458"/>
    <cellStyle name="壞 23" xfId="1459"/>
    <cellStyle name="壞 3" xfId="1460"/>
    <cellStyle name="壞 4" xfId="1461"/>
    <cellStyle name="壞 4 2" xfId="1462"/>
    <cellStyle name="壞 4 3" xfId="1463"/>
    <cellStyle name="壞 4 4" xfId="1464"/>
    <cellStyle name="壞 5" xfId="1465"/>
    <cellStyle name="壞 6" xfId="1466"/>
    <cellStyle name="壞 7" xfId="1467"/>
    <cellStyle name="壞 8" xfId="1468"/>
    <cellStyle name="壞 8 2" xfId="1469"/>
    <cellStyle name="壞 8 3" xfId="1470"/>
    <cellStyle name="壞 9" xfId="1471"/>
    <cellStyle name="壞_107" xfId="1472"/>
    <cellStyle name="警告文字" xfId="1473"/>
    <cellStyle name="警告文字 10" xfId="1474"/>
    <cellStyle name="警告文字 11" xfId="1475"/>
    <cellStyle name="警告文字 11 2" xfId="1476"/>
    <cellStyle name="警告文字 11 3" xfId="1477"/>
    <cellStyle name="警告文字 12" xfId="1478"/>
    <cellStyle name="警告文字 13" xfId="1479"/>
    <cellStyle name="警告文字 14" xfId="1480"/>
    <cellStyle name="警告文字 15" xfId="1481"/>
    <cellStyle name="警告文字 16" xfId="1482"/>
    <cellStyle name="警告文字 17" xfId="1483"/>
    <cellStyle name="警告文字 18" xfId="1484"/>
    <cellStyle name="警告文字 19" xfId="1485"/>
    <cellStyle name="警告文字 19 2" xfId="1486"/>
    <cellStyle name="警告文字 19 3" xfId="1487"/>
    <cellStyle name="警告文字 2" xfId="1488"/>
    <cellStyle name="警告文字 20" xfId="1489"/>
    <cellStyle name="警告文字 21" xfId="1490"/>
    <cellStyle name="警告文字 22" xfId="1491"/>
    <cellStyle name="警告文字 23" xfId="1492"/>
    <cellStyle name="警告文字 3" xfId="1493"/>
    <cellStyle name="警告文字 4" xfId="1494"/>
    <cellStyle name="警告文字 4 2" xfId="1495"/>
    <cellStyle name="警告文字 4 3" xfId="1496"/>
    <cellStyle name="警告文字 4 4" xfId="1497"/>
    <cellStyle name="警告文字 5" xfId="1498"/>
    <cellStyle name="警告文字 6" xfId="1499"/>
    <cellStyle name="警告文字 7" xfId="1500"/>
    <cellStyle name="警告文字 8" xfId="1501"/>
    <cellStyle name="警告文字 8 2" xfId="1502"/>
    <cellStyle name="警告文字 8 3" xfId="1503"/>
    <cellStyle name="警告文字 9" xfId="15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D369"/>
  <sheetViews>
    <sheetView tabSelected="1" view="pageBreakPreview" zoomScale="70" zoomScaleSheetLayoutView="70" zoomScalePageLayoutView="0" workbookViewId="0" topLeftCell="A1">
      <pane ySplit="5" topLeftCell="A6" activePane="bottomLeft" state="frozen"/>
      <selection pane="topLeft" activeCell="A1" sqref="A1"/>
      <selection pane="bottomLeft" activeCell="E6" sqref="E6:E356"/>
    </sheetView>
  </sheetViews>
  <sheetFormatPr defaultColWidth="9.00390625" defaultRowHeight="16.5"/>
  <cols>
    <col min="1" max="1" width="40.25390625" style="33" customWidth="1"/>
    <col min="2" max="2" width="5.25390625" style="34" customWidth="1"/>
    <col min="3" max="3" width="13.50390625" style="34" customWidth="1"/>
    <col min="4" max="4" width="17.625" style="35" customWidth="1"/>
    <col min="5" max="5" width="21.25390625" style="36" customWidth="1"/>
    <col min="6" max="6" width="38.25390625" style="35" customWidth="1"/>
    <col min="7" max="7" width="17.00390625" style="37" customWidth="1"/>
    <col min="8" max="8" width="10.00390625" style="38" customWidth="1"/>
    <col min="9" max="9" width="20.125" style="37" customWidth="1"/>
    <col min="10" max="10" width="8.50390625" style="124" customWidth="1"/>
    <col min="11" max="11" width="11.125" style="76" customWidth="1"/>
    <col min="12" max="12" width="13.25390625" style="86" customWidth="1"/>
    <col min="13" max="13" width="9.875" style="37" customWidth="1"/>
    <col min="14" max="14" width="7.375" style="33" customWidth="1"/>
    <col min="15" max="15" width="9.00390625" style="33" customWidth="1"/>
    <col min="16" max="16" width="10.125" style="33" bestFit="1" customWidth="1"/>
    <col min="17" max="21" width="9.00390625" style="33" customWidth="1"/>
    <col min="22" max="22" width="10.25390625" style="33" customWidth="1"/>
    <col min="23" max="23" width="8.25390625" style="33" customWidth="1"/>
    <col min="24" max="24" width="15.125" style="33" customWidth="1"/>
    <col min="25" max="25" width="7.875" style="33" customWidth="1"/>
    <col min="26" max="26" width="11.125" style="33" customWidth="1"/>
    <col min="27" max="27" width="12.00390625" style="33" customWidth="1"/>
    <col min="28" max="28" width="10.50390625" style="33" customWidth="1"/>
    <col min="29" max="29" width="12.625" style="33" customWidth="1"/>
    <col min="30" max="16384" width="9.00390625" style="33" customWidth="1"/>
  </cols>
  <sheetData>
    <row r="1" spans="11:17" ht="54.75" customHeight="1" thickBot="1">
      <c r="K1" s="33"/>
      <c r="L1" s="40" t="s">
        <v>70</v>
      </c>
      <c r="M1" s="41">
        <f ca="1">SUMPRODUCT(--($J$6:$J$356="紅"),--SUBTOTAL(3,OFFSET($J$6,ROW($J$6:$J$356)-ROW($J$6),,1)))</f>
        <v>71</v>
      </c>
      <c r="N1" s="41" t="s">
        <v>69</v>
      </c>
      <c r="O1" s="41">
        <f ca="1">SUMPRODUCT(--($J$6:$J$356="黃"),--SUBTOTAL(3,OFFSET($J$6,ROW($J$6:$J$356)-ROW($J$6),,1)))</f>
        <v>162</v>
      </c>
      <c r="P1" s="41" t="s">
        <v>71</v>
      </c>
      <c r="Q1" s="41">
        <f ca="1">SUMPRODUCT(--($J$6:$J$356="綠"),--SUBTOTAL(3,OFFSET($J$6,ROW($J$6:$J$356)-ROW($J$6),,1)))</f>
        <v>118</v>
      </c>
    </row>
    <row r="2" spans="2:17" ht="40.5" customHeight="1">
      <c r="B2" s="148" t="s">
        <v>701</v>
      </c>
      <c r="C2" s="148"/>
      <c r="D2" s="148"/>
      <c r="E2" s="148"/>
      <c r="F2" s="148"/>
      <c r="G2" s="148"/>
      <c r="H2" s="148"/>
      <c r="I2" s="148"/>
      <c r="J2" s="148"/>
      <c r="K2" s="33"/>
      <c r="L2" s="33"/>
      <c r="M2" s="42">
        <f>M1/($M$358+$M$359+$M$360)</f>
        <v>0.2022792022792023</v>
      </c>
      <c r="N2" s="43"/>
      <c r="O2" s="42">
        <f>O1/($M$358+$M$359+$M$360)</f>
        <v>0.46153846153846156</v>
      </c>
      <c r="P2" s="43"/>
      <c r="Q2" s="42">
        <f>Q1/($M$358+$M$359+$M$360)</f>
        <v>0.33618233618233617</v>
      </c>
    </row>
    <row r="3" spans="2:17" ht="40.5" customHeight="1" thickBot="1">
      <c r="B3" s="123"/>
      <c r="C3" s="123"/>
      <c r="D3" s="123"/>
      <c r="E3" s="123"/>
      <c r="F3" s="44" t="s">
        <v>702</v>
      </c>
      <c r="G3" s="123"/>
      <c r="H3" s="123"/>
      <c r="I3" s="123"/>
      <c r="J3" s="134"/>
      <c r="K3" s="33"/>
      <c r="L3" s="33"/>
      <c r="M3" s="45"/>
      <c r="O3" s="45"/>
      <c r="Q3" s="45"/>
    </row>
    <row r="4" spans="2:13" ht="30.75" customHeight="1" thickBot="1">
      <c r="B4" s="149" t="s">
        <v>703</v>
      </c>
      <c r="C4" s="150"/>
      <c r="D4" s="151" t="s">
        <v>1213</v>
      </c>
      <c r="E4" s="151"/>
      <c r="F4" s="152" t="s">
        <v>1214</v>
      </c>
      <c r="G4" s="152"/>
      <c r="H4" s="152"/>
      <c r="I4" s="152"/>
      <c r="J4" s="153"/>
      <c r="K4" s="33"/>
      <c r="L4" s="33"/>
      <c r="M4" s="33"/>
    </row>
    <row r="5" spans="1:10" s="47" customFormat="1" ht="64.5" customHeight="1" thickBot="1">
      <c r="A5" s="46" t="s">
        <v>167</v>
      </c>
      <c r="B5" s="87" t="s">
        <v>1</v>
      </c>
      <c r="C5" s="88" t="s">
        <v>60</v>
      </c>
      <c r="D5" s="89" t="s">
        <v>0</v>
      </c>
      <c r="E5" s="88" t="s">
        <v>2</v>
      </c>
      <c r="F5" s="89" t="s">
        <v>3</v>
      </c>
      <c r="G5" s="90" t="s">
        <v>4</v>
      </c>
      <c r="H5" s="90" t="s">
        <v>5</v>
      </c>
      <c r="I5" s="90" t="s">
        <v>6</v>
      </c>
      <c r="J5" s="125" t="s">
        <v>7</v>
      </c>
    </row>
    <row r="6" spans="1:10" s="48" customFormat="1" ht="64.5" customHeight="1">
      <c r="A6" s="48" t="str">
        <f>COUNTIF(E$6:$E$356,E6)&amp;E6</f>
        <v>3桃園市大園區公所</v>
      </c>
      <c r="B6" s="91">
        <v>1</v>
      </c>
      <c r="C6" s="92">
        <v>1110101</v>
      </c>
      <c r="D6" s="93" t="s">
        <v>1207</v>
      </c>
      <c r="E6" s="94" t="s">
        <v>1200</v>
      </c>
      <c r="F6" s="95" t="s">
        <v>1201</v>
      </c>
      <c r="G6" s="96" t="s">
        <v>168</v>
      </c>
      <c r="H6" s="96" t="s">
        <v>86</v>
      </c>
      <c r="I6" s="97">
        <v>6666398</v>
      </c>
      <c r="J6" s="135" t="s">
        <v>69</v>
      </c>
    </row>
    <row r="7" spans="1:10" s="48" customFormat="1" ht="84.75" customHeight="1">
      <c r="A7" s="48" t="str">
        <f>COUNTIF(E$6:$E$356,E7)&amp;E7</f>
        <v>1桃園市政府警察局平鎮分局</v>
      </c>
      <c r="B7" s="98">
        <v>2</v>
      </c>
      <c r="C7" s="99">
        <v>1110102</v>
      </c>
      <c r="D7" s="100" t="s">
        <v>1208</v>
      </c>
      <c r="E7" s="101" t="s">
        <v>140</v>
      </c>
      <c r="F7" s="102" t="s">
        <v>1202</v>
      </c>
      <c r="G7" s="103" t="s">
        <v>169</v>
      </c>
      <c r="H7" s="103" t="s">
        <v>45</v>
      </c>
      <c r="I7" s="104">
        <v>1420279</v>
      </c>
      <c r="J7" s="136" t="s">
        <v>99</v>
      </c>
    </row>
    <row r="8" spans="1:10" s="48" customFormat="1" ht="64.5" customHeight="1">
      <c r="A8" s="48" t="str">
        <f>COUNTIF(E$6:$E$356,E8)&amp;E8</f>
        <v>6桃園市政府新建工程處</v>
      </c>
      <c r="B8" s="98">
        <v>3</v>
      </c>
      <c r="C8" s="99">
        <v>1110103</v>
      </c>
      <c r="D8" s="100" t="s">
        <v>1206</v>
      </c>
      <c r="E8" s="101" t="s">
        <v>1140</v>
      </c>
      <c r="F8" s="102" t="s">
        <v>1203</v>
      </c>
      <c r="G8" s="103" t="s">
        <v>170</v>
      </c>
      <c r="H8" s="103" t="s">
        <v>86</v>
      </c>
      <c r="I8" s="104">
        <v>1055339723</v>
      </c>
      <c r="J8" s="132" t="s">
        <v>100</v>
      </c>
    </row>
    <row r="9" spans="1:10" s="48" customFormat="1" ht="64.5" customHeight="1">
      <c r="A9" s="48" t="str">
        <f>COUNTIF(E$6:$E$356,E9)&amp;E9</f>
        <v>3桃園市政府消防局</v>
      </c>
      <c r="B9" s="98">
        <v>4</v>
      </c>
      <c r="C9" s="99">
        <v>1110104</v>
      </c>
      <c r="D9" s="100" t="s">
        <v>1194</v>
      </c>
      <c r="E9" s="101" t="s">
        <v>25</v>
      </c>
      <c r="F9" s="102" t="s">
        <v>1205</v>
      </c>
      <c r="G9" s="103" t="s">
        <v>1209</v>
      </c>
      <c r="H9" s="103" t="s">
        <v>86</v>
      </c>
      <c r="I9" s="104">
        <v>91136037</v>
      </c>
      <c r="J9" s="132" t="s">
        <v>99</v>
      </c>
    </row>
    <row r="10" spans="1:11" s="51" customFormat="1" ht="64.5" customHeight="1">
      <c r="A10" s="48" t="str">
        <f>COUNTIF(E$6:$E$356,E10)&amp;E10</f>
        <v>3桃園市政府客家事務局</v>
      </c>
      <c r="B10" s="98">
        <v>5</v>
      </c>
      <c r="C10" s="99">
        <v>1110105</v>
      </c>
      <c r="D10" s="100" t="s">
        <v>88</v>
      </c>
      <c r="E10" s="101" t="s">
        <v>11</v>
      </c>
      <c r="F10" s="102" t="s">
        <v>1204</v>
      </c>
      <c r="G10" s="103" t="s">
        <v>171</v>
      </c>
      <c r="H10" s="103" t="s">
        <v>86</v>
      </c>
      <c r="I10" s="104">
        <v>37888734</v>
      </c>
      <c r="J10" s="132" t="s">
        <v>99</v>
      </c>
      <c r="K10" s="48"/>
    </row>
    <row r="11" spans="1:10" s="48" customFormat="1" ht="90" customHeight="1">
      <c r="A11" s="48" t="str">
        <f>COUNTIF(E$6:$E$356,E11)&amp;E11</f>
        <v>1桃園市楊梅區瑞梅國民小學</v>
      </c>
      <c r="B11" s="98">
        <v>6</v>
      </c>
      <c r="C11" s="99">
        <v>1110106</v>
      </c>
      <c r="D11" s="100" t="s">
        <v>88</v>
      </c>
      <c r="E11" s="101" t="s">
        <v>108</v>
      </c>
      <c r="F11" s="102" t="s">
        <v>172</v>
      </c>
      <c r="G11" s="103" t="s">
        <v>173</v>
      </c>
      <c r="H11" s="103" t="s">
        <v>86</v>
      </c>
      <c r="I11" s="104">
        <v>4707709</v>
      </c>
      <c r="J11" s="132" t="s">
        <v>100</v>
      </c>
    </row>
    <row r="12" spans="1:10" s="48" customFormat="1" ht="64.5" customHeight="1">
      <c r="A12" s="48" t="str">
        <f>COUNTIF(E$6:$E$356,E12)&amp;E12</f>
        <v>2桃園市政府海岸管理工程處</v>
      </c>
      <c r="B12" s="98">
        <v>7</v>
      </c>
      <c r="C12" s="99">
        <v>1110107</v>
      </c>
      <c r="D12" s="100" t="s">
        <v>89</v>
      </c>
      <c r="E12" s="101" t="s">
        <v>1141</v>
      </c>
      <c r="F12" s="102" t="s">
        <v>174</v>
      </c>
      <c r="G12" s="103">
        <v>1080267347</v>
      </c>
      <c r="H12" s="103" t="s">
        <v>102</v>
      </c>
      <c r="I12" s="104">
        <v>1830000</v>
      </c>
      <c r="J12" s="136" t="s">
        <v>71</v>
      </c>
    </row>
    <row r="13" spans="1:10" s="48" customFormat="1" ht="64.5" customHeight="1">
      <c r="A13" s="48" t="str">
        <f>COUNTIF(E$6:$E$356,E13)&amp;E13</f>
        <v>2桃園市政府藝文設施管理中心</v>
      </c>
      <c r="B13" s="98">
        <v>8</v>
      </c>
      <c r="C13" s="99">
        <v>1110108</v>
      </c>
      <c r="D13" s="100" t="s">
        <v>89</v>
      </c>
      <c r="E13" s="101" t="s">
        <v>90</v>
      </c>
      <c r="F13" s="102" t="s">
        <v>175</v>
      </c>
      <c r="G13" s="103" t="s">
        <v>176</v>
      </c>
      <c r="H13" s="103" t="s">
        <v>102</v>
      </c>
      <c r="I13" s="104">
        <v>6500000</v>
      </c>
      <c r="J13" s="132" t="s">
        <v>101</v>
      </c>
    </row>
    <row r="14" spans="1:10" s="48" customFormat="1" ht="64.5" customHeight="1">
      <c r="A14" s="48" t="str">
        <f>COUNTIF(E$6:$E$356,E14)&amp;E14</f>
        <v>3桃園市立文昌國民中學</v>
      </c>
      <c r="B14" s="98">
        <v>9</v>
      </c>
      <c r="C14" s="99">
        <v>1110109</v>
      </c>
      <c r="D14" s="100" t="s">
        <v>88</v>
      </c>
      <c r="E14" s="101" t="s">
        <v>141</v>
      </c>
      <c r="F14" s="102" t="s">
        <v>177</v>
      </c>
      <c r="G14" s="103">
        <v>1100621</v>
      </c>
      <c r="H14" s="103" t="s">
        <v>102</v>
      </c>
      <c r="I14" s="104">
        <v>4515000</v>
      </c>
      <c r="J14" s="132" t="s">
        <v>99</v>
      </c>
    </row>
    <row r="15" spans="1:10" s="48" customFormat="1" ht="64.5" customHeight="1">
      <c r="A15" s="48" t="str">
        <f>COUNTIF(E$6:$E$356,E15)&amp;E15</f>
        <v>3桃園市政府原住民族行政局</v>
      </c>
      <c r="B15" s="98">
        <v>10</v>
      </c>
      <c r="C15" s="99">
        <v>1110110</v>
      </c>
      <c r="D15" s="100" t="s">
        <v>88</v>
      </c>
      <c r="E15" s="101" t="s">
        <v>1142</v>
      </c>
      <c r="F15" s="102" t="s">
        <v>1198</v>
      </c>
      <c r="G15" s="103" t="s">
        <v>178</v>
      </c>
      <c r="H15" s="103" t="s">
        <v>102</v>
      </c>
      <c r="I15" s="104">
        <v>5499375</v>
      </c>
      <c r="J15" s="136" t="s">
        <v>99</v>
      </c>
    </row>
    <row r="16" spans="1:10" s="48" customFormat="1" ht="64.5" customHeight="1">
      <c r="A16" s="48" t="str">
        <f>COUNTIF(E$6:$E$356,E16)&amp;E16</f>
        <v>2桃園市蘆竹區大竹國民小學</v>
      </c>
      <c r="B16" s="98">
        <v>11</v>
      </c>
      <c r="C16" s="99">
        <v>1110111</v>
      </c>
      <c r="D16" s="100" t="s">
        <v>88</v>
      </c>
      <c r="E16" s="101" t="s">
        <v>179</v>
      </c>
      <c r="F16" s="102" t="s">
        <v>180</v>
      </c>
      <c r="G16" s="103" t="s">
        <v>181</v>
      </c>
      <c r="H16" s="103" t="s">
        <v>118</v>
      </c>
      <c r="I16" s="104">
        <v>3260812</v>
      </c>
      <c r="J16" s="108" t="s">
        <v>70</v>
      </c>
    </row>
    <row r="17" spans="1:10" s="48" customFormat="1" ht="64.5" customHeight="1">
      <c r="A17" s="48" t="str">
        <f>COUNTIF(E$6:$E$356,E17)&amp;E17</f>
        <v>1桃園市平鎮區南勢國民小學</v>
      </c>
      <c r="B17" s="98">
        <v>12</v>
      </c>
      <c r="C17" s="99">
        <v>1110112</v>
      </c>
      <c r="D17" s="100" t="s">
        <v>21</v>
      </c>
      <c r="E17" s="101" t="s">
        <v>1210</v>
      </c>
      <c r="F17" s="102" t="s">
        <v>182</v>
      </c>
      <c r="G17" s="103" t="s">
        <v>183</v>
      </c>
      <c r="H17" s="103" t="s">
        <v>118</v>
      </c>
      <c r="I17" s="104">
        <v>1469633</v>
      </c>
      <c r="J17" s="108" t="s">
        <v>70</v>
      </c>
    </row>
    <row r="18" spans="1:10" s="48" customFormat="1" ht="64.5" customHeight="1">
      <c r="A18" s="48" t="str">
        <f>COUNTIF(E$6:$E$356,E18)&amp;E18</f>
        <v>2桃園市立楊梅高級中等學校</v>
      </c>
      <c r="B18" s="98">
        <v>13</v>
      </c>
      <c r="C18" s="99">
        <v>1110113</v>
      </c>
      <c r="D18" s="100" t="s">
        <v>89</v>
      </c>
      <c r="E18" s="101" t="s">
        <v>105</v>
      </c>
      <c r="F18" s="102" t="s">
        <v>184</v>
      </c>
      <c r="G18" s="103" t="s">
        <v>185</v>
      </c>
      <c r="H18" s="103" t="s">
        <v>118</v>
      </c>
      <c r="I18" s="104">
        <v>4263000</v>
      </c>
      <c r="J18" s="108" t="s">
        <v>69</v>
      </c>
    </row>
    <row r="19" spans="1:11" s="51" customFormat="1" ht="64.5" customHeight="1">
      <c r="A19" s="48" t="str">
        <f>COUNTIF(E$6:$E$356,E19)&amp;E19</f>
        <v>3桃園市政府體育局</v>
      </c>
      <c r="B19" s="98">
        <v>14</v>
      </c>
      <c r="C19" s="99">
        <v>1110114</v>
      </c>
      <c r="D19" s="100" t="s">
        <v>1194</v>
      </c>
      <c r="E19" s="101" t="s">
        <v>15</v>
      </c>
      <c r="F19" s="102" t="s">
        <v>186</v>
      </c>
      <c r="G19" s="103" t="s">
        <v>187</v>
      </c>
      <c r="H19" s="103" t="s">
        <v>118</v>
      </c>
      <c r="I19" s="104">
        <v>2500000</v>
      </c>
      <c r="J19" s="108" t="s">
        <v>71</v>
      </c>
      <c r="K19" s="48"/>
    </row>
    <row r="20" spans="1:11" s="51" customFormat="1" ht="64.5" customHeight="1">
      <c r="A20" s="48" t="str">
        <f>COUNTIF(E$6:$E$356,E20)&amp;E20</f>
        <v>2桃園市龜山區龜山國民小學</v>
      </c>
      <c r="B20" s="98">
        <v>15</v>
      </c>
      <c r="C20" s="99">
        <v>1110115</v>
      </c>
      <c r="D20" s="100" t="s">
        <v>134</v>
      </c>
      <c r="E20" s="101" t="s">
        <v>130</v>
      </c>
      <c r="F20" s="102" t="s">
        <v>188</v>
      </c>
      <c r="G20" s="103" t="s">
        <v>189</v>
      </c>
      <c r="H20" s="103" t="s">
        <v>118</v>
      </c>
      <c r="I20" s="104">
        <v>1098600</v>
      </c>
      <c r="J20" s="108" t="s">
        <v>69</v>
      </c>
      <c r="K20" s="48"/>
    </row>
    <row r="21" spans="1:11" s="51" customFormat="1" ht="64.5" customHeight="1">
      <c r="A21" s="48" t="str">
        <f>COUNTIF(E$6:$E$356,E21)&amp;E21</f>
        <v>2桃園市中壢區新街國民小學</v>
      </c>
      <c r="B21" s="98">
        <v>16</v>
      </c>
      <c r="C21" s="99">
        <v>1110116</v>
      </c>
      <c r="D21" s="100" t="s">
        <v>134</v>
      </c>
      <c r="E21" s="101" t="s">
        <v>148</v>
      </c>
      <c r="F21" s="102" t="s">
        <v>190</v>
      </c>
      <c r="G21" s="103" t="s">
        <v>191</v>
      </c>
      <c r="H21" s="103" t="s">
        <v>118</v>
      </c>
      <c r="I21" s="104">
        <v>1286323</v>
      </c>
      <c r="J21" s="108" t="s">
        <v>69</v>
      </c>
      <c r="K21" s="48"/>
    </row>
    <row r="22" spans="1:10" s="48" customFormat="1" ht="64.5" customHeight="1">
      <c r="A22" s="48" t="str">
        <f>COUNTIF(E$6:$E$356,E22)&amp;E22</f>
        <v>6桃園市政府新建工程處</v>
      </c>
      <c r="B22" s="98">
        <v>17</v>
      </c>
      <c r="C22" s="99" t="s">
        <v>192</v>
      </c>
      <c r="D22" s="100" t="s">
        <v>135</v>
      </c>
      <c r="E22" s="101" t="s">
        <v>1140</v>
      </c>
      <c r="F22" s="102" t="s">
        <v>193</v>
      </c>
      <c r="G22" s="103" t="s">
        <v>194</v>
      </c>
      <c r="H22" s="103" t="s">
        <v>86</v>
      </c>
      <c r="I22" s="104">
        <v>107428546</v>
      </c>
      <c r="J22" s="132" t="s">
        <v>101</v>
      </c>
    </row>
    <row r="23" spans="1:10" s="48" customFormat="1" ht="64.5" customHeight="1">
      <c r="A23" s="48" t="str">
        <f>COUNTIF(E$6:$E$356,E23)&amp;E23</f>
        <v>3桃園市政府警察局</v>
      </c>
      <c r="B23" s="98">
        <v>18</v>
      </c>
      <c r="C23" s="99" t="s">
        <v>195</v>
      </c>
      <c r="D23" s="100" t="s">
        <v>135</v>
      </c>
      <c r="E23" s="101" t="s">
        <v>13</v>
      </c>
      <c r="F23" s="102" t="s">
        <v>196</v>
      </c>
      <c r="G23" s="103" t="s">
        <v>197</v>
      </c>
      <c r="H23" s="103" t="s">
        <v>86</v>
      </c>
      <c r="I23" s="104">
        <v>109027664</v>
      </c>
      <c r="J23" s="132" t="s">
        <v>101</v>
      </c>
    </row>
    <row r="24" spans="1:10" s="48" customFormat="1" ht="64.5" customHeight="1">
      <c r="A24" s="48" t="str">
        <f>COUNTIF(E$6:$E$356,E24)&amp;E24</f>
        <v>2桃園市復興區三民國民小學</v>
      </c>
      <c r="B24" s="98">
        <v>19</v>
      </c>
      <c r="C24" s="99" t="s">
        <v>198</v>
      </c>
      <c r="D24" s="100" t="s">
        <v>135</v>
      </c>
      <c r="E24" s="101" t="s">
        <v>147</v>
      </c>
      <c r="F24" s="102" t="s">
        <v>199</v>
      </c>
      <c r="G24" s="103" t="s">
        <v>200</v>
      </c>
      <c r="H24" s="103" t="s">
        <v>86</v>
      </c>
      <c r="I24" s="104">
        <v>1814198</v>
      </c>
      <c r="J24" s="136" t="s">
        <v>99</v>
      </c>
    </row>
    <row r="25" spans="1:10" s="48" customFormat="1" ht="64.5" customHeight="1">
      <c r="A25" s="48" t="str">
        <f>COUNTIF(E$6:$E$356,E25)&amp;E25</f>
        <v>2桃園市龜山區大崗國民小學</v>
      </c>
      <c r="B25" s="98">
        <v>20</v>
      </c>
      <c r="C25" s="99" t="s">
        <v>201</v>
      </c>
      <c r="D25" s="100" t="s">
        <v>135</v>
      </c>
      <c r="E25" s="101" t="s">
        <v>202</v>
      </c>
      <c r="F25" s="102" t="s">
        <v>203</v>
      </c>
      <c r="G25" s="103" t="s">
        <v>204</v>
      </c>
      <c r="H25" s="103" t="s">
        <v>86</v>
      </c>
      <c r="I25" s="104">
        <v>3991341</v>
      </c>
      <c r="J25" s="136" t="s">
        <v>99</v>
      </c>
    </row>
    <row r="26" spans="1:10" s="48" customFormat="1" ht="92.25" customHeight="1">
      <c r="A26" s="48" t="str">
        <f>COUNTIF(E$6:$E$356,E26)&amp;E26</f>
        <v>2桃園市龍潭區石門國民小學</v>
      </c>
      <c r="B26" s="98">
        <v>21</v>
      </c>
      <c r="C26" s="99" t="s">
        <v>205</v>
      </c>
      <c r="D26" s="100" t="s">
        <v>135</v>
      </c>
      <c r="E26" s="101" t="s">
        <v>206</v>
      </c>
      <c r="F26" s="102" t="s">
        <v>207</v>
      </c>
      <c r="G26" s="103" t="s">
        <v>154</v>
      </c>
      <c r="H26" s="103" t="s">
        <v>86</v>
      </c>
      <c r="I26" s="104">
        <v>1690000</v>
      </c>
      <c r="J26" s="136" t="s">
        <v>100</v>
      </c>
    </row>
    <row r="27" spans="1:10" s="48" customFormat="1" ht="78.75" customHeight="1">
      <c r="A27" s="48" t="str">
        <f>COUNTIF(E$6:$E$356,E27)&amp;E27</f>
        <v>3桃園市中壢區公所</v>
      </c>
      <c r="B27" s="98">
        <v>22</v>
      </c>
      <c r="C27" s="99" t="s">
        <v>208</v>
      </c>
      <c r="D27" s="100" t="s">
        <v>135</v>
      </c>
      <c r="E27" s="101" t="s">
        <v>61</v>
      </c>
      <c r="F27" s="102" t="s">
        <v>209</v>
      </c>
      <c r="G27" s="103" t="s">
        <v>210</v>
      </c>
      <c r="H27" s="103" t="s">
        <v>86</v>
      </c>
      <c r="I27" s="104">
        <v>5790263</v>
      </c>
      <c r="J27" s="136" t="s">
        <v>101</v>
      </c>
    </row>
    <row r="28" spans="1:10" s="48" customFormat="1" ht="87" customHeight="1">
      <c r="A28" s="48" t="str">
        <f>COUNTIF(E$6:$E$356,E28)&amp;E28</f>
        <v>2桃園大眾捷運股份有限公司</v>
      </c>
      <c r="B28" s="98">
        <v>23</v>
      </c>
      <c r="C28" s="99" t="s">
        <v>211</v>
      </c>
      <c r="D28" s="100" t="s">
        <v>135</v>
      </c>
      <c r="E28" s="101" t="s">
        <v>113</v>
      </c>
      <c r="F28" s="102" t="s">
        <v>212</v>
      </c>
      <c r="G28" s="103" t="s">
        <v>213</v>
      </c>
      <c r="H28" s="103" t="s">
        <v>102</v>
      </c>
      <c r="I28" s="104">
        <v>4218000</v>
      </c>
      <c r="J28" s="137" t="s">
        <v>101</v>
      </c>
    </row>
    <row r="29" spans="1:10" s="48" customFormat="1" ht="64.5" customHeight="1">
      <c r="A29" s="48" t="str">
        <f>COUNTIF(E$6:$E$356,E29)&amp;E29</f>
        <v>1桃園市平鎮區東勢國民小學</v>
      </c>
      <c r="B29" s="98">
        <v>24</v>
      </c>
      <c r="C29" s="99" t="s">
        <v>214</v>
      </c>
      <c r="D29" s="100" t="s">
        <v>135</v>
      </c>
      <c r="E29" s="101" t="s">
        <v>145</v>
      </c>
      <c r="F29" s="102" t="s">
        <v>215</v>
      </c>
      <c r="G29" s="103" t="s">
        <v>216</v>
      </c>
      <c r="H29" s="103" t="s">
        <v>102</v>
      </c>
      <c r="I29" s="104">
        <v>153520</v>
      </c>
      <c r="J29" s="137" t="s">
        <v>99</v>
      </c>
    </row>
    <row r="30" spans="1:10" s="48" customFormat="1" ht="84" customHeight="1">
      <c r="A30" s="48" t="str">
        <f>COUNTIF(E$6:$E$356,E30)&amp;E30</f>
        <v>1桃園市立同德國民中學</v>
      </c>
      <c r="B30" s="98">
        <v>25</v>
      </c>
      <c r="C30" s="99" t="s">
        <v>217</v>
      </c>
      <c r="D30" s="100" t="s">
        <v>135</v>
      </c>
      <c r="E30" s="101" t="s">
        <v>218</v>
      </c>
      <c r="F30" s="102" t="s">
        <v>219</v>
      </c>
      <c r="G30" s="103" t="s">
        <v>220</v>
      </c>
      <c r="H30" s="103" t="s">
        <v>102</v>
      </c>
      <c r="I30" s="104">
        <v>134720</v>
      </c>
      <c r="J30" s="137" t="s">
        <v>99</v>
      </c>
    </row>
    <row r="31" spans="1:10" s="48" customFormat="1" ht="79.5" customHeight="1">
      <c r="A31" s="48" t="str">
        <f>COUNTIF(E$6:$E$356,E31)&amp;E31</f>
        <v>1桃園市立武漢國民中學</v>
      </c>
      <c r="B31" s="98">
        <v>26</v>
      </c>
      <c r="C31" s="99" t="s">
        <v>221</v>
      </c>
      <c r="D31" s="100" t="s">
        <v>135</v>
      </c>
      <c r="E31" s="101" t="s">
        <v>92</v>
      </c>
      <c r="F31" s="102" t="s">
        <v>222</v>
      </c>
      <c r="G31" s="103" t="s">
        <v>223</v>
      </c>
      <c r="H31" s="103" t="s">
        <v>118</v>
      </c>
      <c r="I31" s="104">
        <v>250000</v>
      </c>
      <c r="J31" s="136" t="s">
        <v>101</v>
      </c>
    </row>
    <row r="32" spans="1:10" s="48" customFormat="1" ht="74.25" customHeight="1">
      <c r="A32" s="48" t="str">
        <f>COUNTIF(E$6:$E$356,E32)&amp;E32</f>
        <v>1桃園市桃園區建德國民小學</v>
      </c>
      <c r="B32" s="98">
        <v>27</v>
      </c>
      <c r="C32" s="99" t="s">
        <v>224</v>
      </c>
      <c r="D32" s="100" t="s">
        <v>135</v>
      </c>
      <c r="E32" s="101" t="s">
        <v>104</v>
      </c>
      <c r="F32" s="102" t="s">
        <v>225</v>
      </c>
      <c r="G32" s="103" t="s">
        <v>226</v>
      </c>
      <c r="H32" s="103" t="s">
        <v>118</v>
      </c>
      <c r="I32" s="104">
        <v>990000</v>
      </c>
      <c r="J32" s="136" t="s">
        <v>99</v>
      </c>
    </row>
    <row r="33" spans="1:10" s="48" customFormat="1" ht="64.5" customHeight="1">
      <c r="A33" s="48" t="str">
        <f>COUNTIF(E$6:$E$356,E33)&amp;E33</f>
        <v>1桃園市平鎮區平興國民小學</v>
      </c>
      <c r="B33" s="98">
        <v>28</v>
      </c>
      <c r="C33" s="99" t="s">
        <v>227</v>
      </c>
      <c r="D33" s="100" t="s">
        <v>135</v>
      </c>
      <c r="E33" s="101" t="s">
        <v>137</v>
      </c>
      <c r="F33" s="102" t="s">
        <v>228</v>
      </c>
      <c r="G33" s="103" t="s">
        <v>229</v>
      </c>
      <c r="H33" s="103" t="s">
        <v>118</v>
      </c>
      <c r="I33" s="104">
        <v>1815000</v>
      </c>
      <c r="J33" s="132" t="s">
        <v>99</v>
      </c>
    </row>
    <row r="34" spans="1:10" s="48" customFormat="1" ht="64.5" customHeight="1">
      <c r="A34" s="48" t="str">
        <f>COUNTIF(E$6:$E$356,E34)&amp;E34</f>
        <v>4桃園市平鎮區公所</v>
      </c>
      <c r="B34" s="98">
        <v>29</v>
      </c>
      <c r="C34" s="99">
        <v>1110201</v>
      </c>
      <c r="D34" s="100" t="s">
        <v>230</v>
      </c>
      <c r="E34" s="101" t="s">
        <v>62</v>
      </c>
      <c r="F34" s="102" t="s">
        <v>231</v>
      </c>
      <c r="G34" s="103" t="s">
        <v>232</v>
      </c>
      <c r="H34" s="103" t="s">
        <v>86</v>
      </c>
      <c r="I34" s="104">
        <v>39821022</v>
      </c>
      <c r="J34" s="126" t="s">
        <v>244</v>
      </c>
    </row>
    <row r="35" spans="1:10" s="48" customFormat="1" ht="64.5" customHeight="1">
      <c r="A35" s="48" t="str">
        <f>COUNTIF(E$6:$E$356,E35)&amp;E35</f>
        <v>1桃園市立桃園高級中等學校</v>
      </c>
      <c r="B35" s="98">
        <v>30</v>
      </c>
      <c r="C35" s="99">
        <v>1110202</v>
      </c>
      <c r="D35" s="100" t="s">
        <v>134</v>
      </c>
      <c r="E35" s="101" t="s">
        <v>138</v>
      </c>
      <c r="F35" s="102" t="s">
        <v>233</v>
      </c>
      <c r="G35" s="103" t="s">
        <v>234</v>
      </c>
      <c r="H35" s="103" t="s">
        <v>86</v>
      </c>
      <c r="I35" s="104">
        <v>5662899</v>
      </c>
      <c r="J35" s="126" t="s">
        <v>245</v>
      </c>
    </row>
    <row r="36" spans="1:10" s="48" customFormat="1" ht="64.5" customHeight="1">
      <c r="A36" s="48" t="str">
        <f>COUNTIF(E$6:$E$356,E36)&amp;E36</f>
        <v>1桃園市中壢區中原國民小學</v>
      </c>
      <c r="B36" s="98">
        <v>31</v>
      </c>
      <c r="C36" s="99">
        <v>1110203</v>
      </c>
      <c r="D36" s="100" t="s">
        <v>235</v>
      </c>
      <c r="E36" s="101" t="s">
        <v>142</v>
      </c>
      <c r="F36" s="102" t="s">
        <v>236</v>
      </c>
      <c r="G36" s="103" t="s">
        <v>237</v>
      </c>
      <c r="H36" s="103" t="s">
        <v>86</v>
      </c>
      <c r="I36" s="104">
        <v>3305208</v>
      </c>
      <c r="J36" s="126" t="s">
        <v>244</v>
      </c>
    </row>
    <row r="37" spans="1:10" s="48" customFormat="1" ht="64.5" customHeight="1">
      <c r="A37" s="48" t="str">
        <f>COUNTIF(E$6:$E$356,E37)&amp;E37</f>
        <v>1桃園市立楊梅國民中學</v>
      </c>
      <c r="B37" s="98">
        <v>32</v>
      </c>
      <c r="C37" s="99">
        <v>1110204</v>
      </c>
      <c r="D37" s="100" t="s">
        <v>88</v>
      </c>
      <c r="E37" s="101" t="s">
        <v>158</v>
      </c>
      <c r="F37" s="102" t="s">
        <v>238</v>
      </c>
      <c r="G37" s="103" t="s">
        <v>239</v>
      </c>
      <c r="H37" s="103" t="s">
        <v>86</v>
      </c>
      <c r="I37" s="104">
        <v>9781172</v>
      </c>
      <c r="J37" s="126" t="s">
        <v>245</v>
      </c>
    </row>
    <row r="38" spans="1:10" s="48" customFormat="1" ht="64.5" customHeight="1">
      <c r="A38" s="48" t="str">
        <f>COUNTIF(E$6:$E$356,E38)&amp;E38</f>
        <v>1桃園市立陽明高級中等學校</v>
      </c>
      <c r="B38" s="98">
        <v>33</v>
      </c>
      <c r="C38" s="99">
        <v>1110205</v>
      </c>
      <c r="D38" s="100" t="s">
        <v>88</v>
      </c>
      <c r="E38" s="101" t="s">
        <v>240</v>
      </c>
      <c r="F38" s="102" t="s">
        <v>241</v>
      </c>
      <c r="G38" s="103" t="s">
        <v>242</v>
      </c>
      <c r="H38" s="103" t="s">
        <v>86</v>
      </c>
      <c r="I38" s="104">
        <v>1680000</v>
      </c>
      <c r="J38" s="126" t="s">
        <v>70</v>
      </c>
    </row>
    <row r="39" spans="1:10" s="48" customFormat="1" ht="84" customHeight="1">
      <c r="A39" s="48" t="str">
        <f>COUNTIF(E$6:$E$356,E39)&amp;E39</f>
        <v>1桃園市中壢區戶政事務所</v>
      </c>
      <c r="B39" s="98">
        <v>34</v>
      </c>
      <c r="C39" s="99">
        <v>1110206</v>
      </c>
      <c r="D39" s="100" t="s">
        <v>88</v>
      </c>
      <c r="E39" s="101" t="s">
        <v>136</v>
      </c>
      <c r="F39" s="102" t="s">
        <v>243</v>
      </c>
      <c r="G39" s="103">
        <v>1090501</v>
      </c>
      <c r="H39" s="103" t="s">
        <v>86</v>
      </c>
      <c r="I39" s="104">
        <v>5022366</v>
      </c>
      <c r="J39" s="138" t="s">
        <v>69</v>
      </c>
    </row>
    <row r="40" spans="1:10" s="48" customFormat="1" ht="75" customHeight="1">
      <c r="A40" s="48" t="str">
        <f>COUNTIF(E$6:$E$356,E40)&amp;E40</f>
        <v>1桃園市政府交通局</v>
      </c>
      <c r="B40" s="98">
        <v>35</v>
      </c>
      <c r="C40" s="99">
        <v>1110207</v>
      </c>
      <c r="D40" s="100" t="s">
        <v>89</v>
      </c>
      <c r="E40" s="101" t="s">
        <v>1143</v>
      </c>
      <c r="F40" s="102" t="s">
        <v>246</v>
      </c>
      <c r="G40" s="103" t="s">
        <v>247</v>
      </c>
      <c r="H40" s="103" t="s">
        <v>102</v>
      </c>
      <c r="I40" s="104">
        <v>0</v>
      </c>
      <c r="J40" s="127" t="s">
        <v>260</v>
      </c>
    </row>
    <row r="41" spans="1:10" s="48" customFormat="1" ht="64.5" customHeight="1">
      <c r="A41" s="48" t="str">
        <f>COUNTIF(E$6:$E$356,E41)&amp;E41</f>
        <v>3桃園市政府社會局</v>
      </c>
      <c r="B41" s="98">
        <v>36</v>
      </c>
      <c r="C41" s="99">
        <v>1110208</v>
      </c>
      <c r="D41" s="100" t="s">
        <v>1194</v>
      </c>
      <c r="E41" s="101" t="s">
        <v>1144</v>
      </c>
      <c r="F41" s="102" t="s">
        <v>248</v>
      </c>
      <c r="G41" s="103" t="s">
        <v>249</v>
      </c>
      <c r="H41" s="103" t="s">
        <v>102</v>
      </c>
      <c r="I41" s="104">
        <v>5241997</v>
      </c>
      <c r="J41" s="127" t="s">
        <v>260</v>
      </c>
    </row>
    <row r="42" spans="1:10" s="48" customFormat="1" ht="64.5" customHeight="1">
      <c r="A42" s="48" t="str">
        <f>COUNTIF(E$6:$E$356,E42)&amp;E42</f>
        <v>1桃園市政府秘書處</v>
      </c>
      <c r="B42" s="98">
        <v>37</v>
      </c>
      <c r="C42" s="99">
        <v>1110209</v>
      </c>
      <c r="D42" s="100" t="s">
        <v>88</v>
      </c>
      <c r="E42" s="101" t="s">
        <v>1145</v>
      </c>
      <c r="F42" s="102" t="s">
        <v>250</v>
      </c>
      <c r="G42" s="103" t="s">
        <v>251</v>
      </c>
      <c r="H42" s="103" t="s">
        <v>102</v>
      </c>
      <c r="I42" s="104">
        <v>999000</v>
      </c>
      <c r="J42" s="127" t="s">
        <v>69</v>
      </c>
    </row>
    <row r="43" spans="1:10" s="48" customFormat="1" ht="64.5" customHeight="1">
      <c r="A43" s="48" t="str">
        <f>COUNTIF(E$6:$E$356,E43)&amp;E43</f>
        <v>2桃園市政府資訊科技局</v>
      </c>
      <c r="B43" s="98">
        <v>38</v>
      </c>
      <c r="C43" s="99">
        <v>1110210</v>
      </c>
      <c r="D43" s="100" t="s">
        <v>88</v>
      </c>
      <c r="E43" s="101" t="s">
        <v>252</v>
      </c>
      <c r="F43" s="102" t="s">
        <v>253</v>
      </c>
      <c r="G43" s="103" t="s">
        <v>254</v>
      </c>
      <c r="H43" s="103" t="s">
        <v>102</v>
      </c>
      <c r="I43" s="104">
        <v>508800</v>
      </c>
      <c r="J43" s="127" t="s">
        <v>261</v>
      </c>
    </row>
    <row r="44" spans="1:10" s="48" customFormat="1" ht="89.25" customHeight="1">
      <c r="A44" s="48" t="str">
        <f>COUNTIF(E$6:$E$356,E44)&amp;E44</f>
        <v>4桃園市政府殯葬管理所</v>
      </c>
      <c r="B44" s="98">
        <v>39</v>
      </c>
      <c r="C44" s="99">
        <v>1110211</v>
      </c>
      <c r="D44" s="100" t="s">
        <v>88</v>
      </c>
      <c r="E44" s="101" t="s">
        <v>115</v>
      </c>
      <c r="F44" s="102" t="s">
        <v>255</v>
      </c>
      <c r="G44" s="103" t="s">
        <v>256</v>
      </c>
      <c r="H44" s="103" t="s">
        <v>118</v>
      </c>
      <c r="I44" s="104">
        <v>140000</v>
      </c>
      <c r="J44" s="127" t="s">
        <v>261</v>
      </c>
    </row>
    <row r="45" spans="1:10" s="48" customFormat="1" ht="94.5" customHeight="1">
      <c r="A45" s="48" t="str">
        <f>COUNTIF(E$6:$E$356,E45)&amp;E45</f>
        <v>2桃園市桃園區公所</v>
      </c>
      <c r="B45" s="98">
        <v>40</v>
      </c>
      <c r="C45" s="99">
        <v>1110212</v>
      </c>
      <c r="D45" s="100" t="s">
        <v>257</v>
      </c>
      <c r="E45" s="101" t="s">
        <v>17</v>
      </c>
      <c r="F45" s="102" t="s">
        <v>258</v>
      </c>
      <c r="G45" s="103" t="s">
        <v>259</v>
      </c>
      <c r="H45" s="103" t="s">
        <v>102</v>
      </c>
      <c r="I45" s="104">
        <v>5000000</v>
      </c>
      <c r="J45" s="127" t="s">
        <v>260</v>
      </c>
    </row>
    <row r="46" spans="1:10" s="48" customFormat="1" ht="64.5" customHeight="1">
      <c r="A46" s="48" t="str">
        <f>COUNTIF(E$6:$E$356,E46)&amp;E46</f>
        <v>2桃園市政府住宅發展處</v>
      </c>
      <c r="B46" s="98">
        <v>41</v>
      </c>
      <c r="C46" s="99">
        <v>1110213</v>
      </c>
      <c r="D46" s="100" t="s">
        <v>88</v>
      </c>
      <c r="E46" s="101" t="s">
        <v>1146</v>
      </c>
      <c r="F46" s="102" t="s">
        <v>262</v>
      </c>
      <c r="G46" s="103" t="s">
        <v>263</v>
      </c>
      <c r="H46" s="103" t="s">
        <v>118</v>
      </c>
      <c r="I46" s="104">
        <v>8200000</v>
      </c>
      <c r="J46" s="136" t="s">
        <v>99</v>
      </c>
    </row>
    <row r="47" spans="1:10" s="48" customFormat="1" ht="64.5" customHeight="1">
      <c r="A47" s="48" t="str">
        <f>COUNTIF(E$6:$E$356,E47)&amp;E47</f>
        <v>1桃園市政府警察局刑事警察大隊</v>
      </c>
      <c r="B47" s="98">
        <v>42</v>
      </c>
      <c r="C47" s="99">
        <v>1110214</v>
      </c>
      <c r="D47" s="100" t="s">
        <v>88</v>
      </c>
      <c r="E47" s="101" t="s">
        <v>1147</v>
      </c>
      <c r="F47" s="102" t="s">
        <v>264</v>
      </c>
      <c r="G47" s="103" t="s">
        <v>265</v>
      </c>
      <c r="H47" s="103" t="s">
        <v>118</v>
      </c>
      <c r="I47" s="104">
        <v>89580000</v>
      </c>
      <c r="J47" s="136" t="s">
        <v>99</v>
      </c>
    </row>
    <row r="48" spans="1:10" s="48" customFormat="1" ht="87.75" customHeight="1">
      <c r="A48" s="48" t="str">
        <f>COUNTIF(E$6:$E$356,E48)&amp;E48</f>
        <v>2桃園市政府藝文設施管理中心</v>
      </c>
      <c r="B48" s="98">
        <v>43</v>
      </c>
      <c r="C48" s="99">
        <v>1110215</v>
      </c>
      <c r="D48" s="100" t="s">
        <v>266</v>
      </c>
      <c r="E48" s="101" t="s">
        <v>90</v>
      </c>
      <c r="F48" s="102" t="s">
        <v>267</v>
      </c>
      <c r="G48" s="103" t="s">
        <v>268</v>
      </c>
      <c r="H48" s="103" t="s">
        <v>118</v>
      </c>
      <c r="I48" s="104">
        <v>6100000</v>
      </c>
      <c r="J48" s="130" t="s">
        <v>99</v>
      </c>
    </row>
    <row r="49" spans="1:10" s="48" customFormat="1" ht="84.75" customHeight="1">
      <c r="A49" s="48" t="str">
        <f>COUNTIF(E$6:$E$356,E49)&amp;E49</f>
        <v>1 國立臺北科技大學附屬桃園農工高級中等學校</v>
      </c>
      <c r="B49" s="98">
        <v>44</v>
      </c>
      <c r="C49" s="99">
        <v>1110216</v>
      </c>
      <c r="D49" s="100" t="s">
        <v>269</v>
      </c>
      <c r="E49" s="101" t="s">
        <v>270</v>
      </c>
      <c r="F49" s="102" t="s">
        <v>271</v>
      </c>
      <c r="G49" s="103" t="s">
        <v>272</v>
      </c>
      <c r="H49" s="103" t="s">
        <v>118</v>
      </c>
      <c r="I49" s="104">
        <v>450000</v>
      </c>
      <c r="J49" s="136" t="s">
        <v>99</v>
      </c>
    </row>
    <row r="50" spans="1:10" s="48" customFormat="1" ht="64.5" customHeight="1">
      <c r="A50" s="48" t="str">
        <f>COUNTIF(E$6:$E$356,E50)&amp;E50</f>
        <v>1桃園市立大成國民中學</v>
      </c>
      <c r="B50" s="98">
        <v>45</v>
      </c>
      <c r="C50" s="99">
        <v>1110217</v>
      </c>
      <c r="D50" s="100" t="s">
        <v>273</v>
      </c>
      <c r="E50" s="101" t="s">
        <v>274</v>
      </c>
      <c r="F50" s="102" t="s">
        <v>275</v>
      </c>
      <c r="G50" s="103" t="s">
        <v>276</v>
      </c>
      <c r="H50" s="103" t="s">
        <v>118</v>
      </c>
      <c r="I50" s="104">
        <v>4911957</v>
      </c>
      <c r="J50" s="130" t="s">
        <v>99</v>
      </c>
    </row>
    <row r="51" spans="1:10" s="48" customFormat="1" ht="64.5" customHeight="1">
      <c r="A51" s="48" t="str">
        <f>COUNTIF(E$6:$E$356,E51)&amp;E51</f>
        <v>4桃園市政府環境清潔稽查大隊</v>
      </c>
      <c r="B51" s="98">
        <v>46</v>
      </c>
      <c r="C51" s="99">
        <v>1110218</v>
      </c>
      <c r="D51" s="100" t="s">
        <v>277</v>
      </c>
      <c r="E51" s="101" t="s">
        <v>117</v>
      </c>
      <c r="F51" s="102" t="s">
        <v>278</v>
      </c>
      <c r="G51" s="103" t="s">
        <v>279</v>
      </c>
      <c r="H51" s="103" t="s">
        <v>118</v>
      </c>
      <c r="I51" s="104">
        <v>17000000</v>
      </c>
      <c r="J51" s="130" t="s">
        <v>101</v>
      </c>
    </row>
    <row r="52" spans="1:10" s="48" customFormat="1" ht="64.5" customHeight="1">
      <c r="A52" s="48" t="str">
        <f>COUNTIF(E$6:$E$356,E52)&amp;E52</f>
        <v>4桃園市平鎮區公所</v>
      </c>
      <c r="B52" s="98">
        <v>47</v>
      </c>
      <c r="C52" s="99" t="s">
        <v>280</v>
      </c>
      <c r="D52" s="100" t="s">
        <v>135</v>
      </c>
      <c r="E52" s="101" t="s">
        <v>62</v>
      </c>
      <c r="F52" s="102" t="s">
        <v>281</v>
      </c>
      <c r="G52" s="103" t="s">
        <v>282</v>
      </c>
      <c r="H52" s="103" t="s">
        <v>86</v>
      </c>
      <c r="I52" s="104">
        <v>6043883</v>
      </c>
      <c r="J52" s="139" t="s">
        <v>71</v>
      </c>
    </row>
    <row r="53" spans="1:10" s="48" customFormat="1" ht="64.5" customHeight="1">
      <c r="A53" s="48" t="str">
        <f>COUNTIF(E$6:$E$356,E53)&amp;E53</f>
        <v>3桃園市龍潭區公所</v>
      </c>
      <c r="B53" s="98">
        <v>48</v>
      </c>
      <c r="C53" s="99" t="s">
        <v>283</v>
      </c>
      <c r="D53" s="100" t="s">
        <v>135</v>
      </c>
      <c r="E53" s="101" t="s">
        <v>14</v>
      </c>
      <c r="F53" s="102" t="s">
        <v>284</v>
      </c>
      <c r="G53" s="103" t="s">
        <v>285</v>
      </c>
      <c r="H53" s="103" t="s">
        <v>86</v>
      </c>
      <c r="I53" s="104">
        <v>5309015</v>
      </c>
      <c r="J53" s="139" t="s">
        <v>69</v>
      </c>
    </row>
    <row r="54" spans="1:10" s="48" customFormat="1" ht="64.5" customHeight="1">
      <c r="A54" s="48" t="str">
        <f>COUNTIF(E$6:$E$356,E54)&amp;E54</f>
        <v>3桃園市大溪區公所</v>
      </c>
      <c r="B54" s="98">
        <v>49</v>
      </c>
      <c r="C54" s="99" t="s">
        <v>286</v>
      </c>
      <c r="D54" s="100" t="s">
        <v>135</v>
      </c>
      <c r="E54" s="101" t="s">
        <v>24</v>
      </c>
      <c r="F54" s="102" t="s">
        <v>287</v>
      </c>
      <c r="G54" s="103" t="s">
        <v>288</v>
      </c>
      <c r="H54" s="103" t="s">
        <v>86</v>
      </c>
      <c r="I54" s="104">
        <v>15108341</v>
      </c>
      <c r="J54" s="139" t="s">
        <v>71</v>
      </c>
    </row>
    <row r="55" spans="1:10" s="48" customFormat="1" ht="64.5" customHeight="1">
      <c r="A55" s="48" t="str">
        <f>COUNTIF(E$6:$E$356,E55)&amp;E55</f>
        <v>1桃園市政府研究發展考核委員會</v>
      </c>
      <c r="B55" s="98">
        <v>50</v>
      </c>
      <c r="C55" s="99" t="s">
        <v>289</v>
      </c>
      <c r="D55" s="100" t="s">
        <v>135</v>
      </c>
      <c r="E55" s="101" t="s">
        <v>1148</v>
      </c>
      <c r="F55" s="102" t="s">
        <v>290</v>
      </c>
      <c r="G55" s="103" t="s">
        <v>291</v>
      </c>
      <c r="H55" s="103" t="s">
        <v>102</v>
      </c>
      <c r="I55" s="104">
        <v>1201000</v>
      </c>
      <c r="J55" s="140" t="s">
        <v>71</v>
      </c>
    </row>
    <row r="56" spans="1:10" s="48" customFormat="1" ht="64.5" customHeight="1">
      <c r="A56" s="48" t="str">
        <f>COUNTIF(E$6:$E$356,E56)&amp;E56</f>
        <v>3桃園市立大溪木藝生態博物館</v>
      </c>
      <c r="B56" s="98">
        <v>51</v>
      </c>
      <c r="C56" s="99" t="s">
        <v>292</v>
      </c>
      <c r="D56" s="100" t="s">
        <v>135</v>
      </c>
      <c r="E56" s="101" t="s">
        <v>95</v>
      </c>
      <c r="F56" s="102" t="s">
        <v>293</v>
      </c>
      <c r="G56" s="103" t="s">
        <v>294</v>
      </c>
      <c r="H56" s="103" t="s">
        <v>102</v>
      </c>
      <c r="I56" s="104">
        <v>883000</v>
      </c>
      <c r="J56" s="140" t="s">
        <v>71</v>
      </c>
    </row>
    <row r="57" spans="1:10" s="48" customFormat="1" ht="64.5" customHeight="1">
      <c r="A57" s="48" t="str">
        <f>COUNTIF(E$6:$E$356,E57)&amp;E57</f>
        <v>3桃園市政府衛生局</v>
      </c>
      <c r="B57" s="98">
        <v>52</v>
      </c>
      <c r="C57" s="99" t="s">
        <v>295</v>
      </c>
      <c r="D57" s="100" t="s">
        <v>135</v>
      </c>
      <c r="E57" s="101" t="s">
        <v>20</v>
      </c>
      <c r="F57" s="102" t="s">
        <v>296</v>
      </c>
      <c r="G57" s="103" t="s">
        <v>297</v>
      </c>
      <c r="H57" s="103" t="s">
        <v>102</v>
      </c>
      <c r="I57" s="104">
        <v>1156118</v>
      </c>
      <c r="J57" s="140" t="s">
        <v>71</v>
      </c>
    </row>
    <row r="58" spans="1:10" s="48" customFormat="1" ht="72.75" customHeight="1">
      <c r="A58" s="48" t="str">
        <f>COUNTIF(E$6:$E$356,E58)&amp;E58</f>
        <v>2桃園市立羅浮高級中等學校</v>
      </c>
      <c r="B58" s="98">
        <v>53</v>
      </c>
      <c r="C58" s="99" t="s">
        <v>298</v>
      </c>
      <c r="D58" s="100" t="s">
        <v>135</v>
      </c>
      <c r="E58" s="101" t="s">
        <v>299</v>
      </c>
      <c r="F58" s="102" t="s">
        <v>300</v>
      </c>
      <c r="G58" s="103" t="s">
        <v>301</v>
      </c>
      <c r="H58" s="103" t="s">
        <v>118</v>
      </c>
      <c r="I58" s="104">
        <v>198540</v>
      </c>
      <c r="J58" s="140" t="s">
        <v>70</v>
      </c>
    </row>
    <row r="59" spans="1:10" s="48" customFormat="1" ht="64.5" customHeight="1">
      <c r="A59" s="48" t="str">
        <f>COUNTIF(E$6:$E$356,E59)&amp;E59</f>
        <v>1桃園市楊梅區大同國民小學</v>
      </c>
      <c r="B59" s="98">
        <v>54</v>
      </c>
      <c r="C59" s="99" t="s">
        <v>302</v>
      </c>
      <c r="D59" s="100" t="s">
        <v>135</v>
      </c>
      <c r="E59" s="101" t="s">
        <v>164</v>
      </c>
      <c r="F59" s="102" t="s">
        <v>303</v>
      </c>
      <c r="G59" s="103" t="s">
        <v>304</v>
      </c>
      <c r="H59" s="103" t="s">
        <v>118</v>
      </c>
      <c r="I59" s="104">
        <v>2887500</v>
      </c>
      <c r="J59" s="140" t="s">
        <v>71</v>
      </c>
    </row>
    <row r="60" spans="1:10" s="48" customFormat="1" ht="64.5" customHeight="1">
      <c r="A60" s="48" t="str">
        <f>COUNTIF(E$6:$E$356,E60)&amp;E60</f>
        <v>2桃園市政府就業職訓服務處</v>
      </c>
      <c r="B60" s="98">
        <v>55</v>
      </c>
      <c r="C60" s="99" t="s">
        <v>305</v>
      </c>
      <c r="D60" s="100" t="s">
        <v>135</v>
      </c>
      <c r="E60" s="101" t="s">
        <v>1149</v>
      </c>
      <c r="F60" s="102" t="s">
        <v>306</v>
      </c>
      <c r="G60" s="103" t="s">
        <v>307</v>
      </c>
      <c r="H60" s="103" t="s">
        <v>118</v>
      </c>
      <c r="I60" s="104">
        <v>4204800</v>
      </c>
      <c r="J60" s="140" t="s">
        <v>71</v>
      </c>
    </row>
    <row r="61" spans="1:10" s="48" customFormat="1" ht="64.5" customHeight="1">
      <c r="A61" s="48" t="str">
        <f>COUNTIF(E$6:$E$356,E61)&amp;E61</f>
        <v>3桃園市政府原住民族行政局</v>
      </c>
      <c r="B61" s="98">
        <v>56</v>
      </c>
      <c r="C61" s="99">
        <v>1110301</v>
      </c>
      <c r="D61" s="100" t="s">
        <v>89</v>
      </c>
      <c r="E61" s="101" t="s">
        <v>1142</v>
      </c>
      <c r="F61" s="102" t="s">
        <v>308</v>
      </c>
      <c r="G61" s="103" t="s">
        <v>309</v>
      </c>
      <c r="H61" s="103" t="s">
        <v>86</v>
      </c>
      <c r="I61" s="104">
        <v>138906016</v>
      </c>
      <c r="J61" s="130" t="s">
        <v>70</v>
      </c>
    </row>
    <row r="62" spans="1:10" s="48" customFormat="1" ht="64.5" customHeight="1">
      <c r="A62" s="48" t="str">
        <f>COUNTIF(E$6:$E$356,E62)&amp;E62</f>
        <v>3桃園市政府青年事務局</v>
      </c>
      <c r="B62" s="98">
        <v>57</v>
      </c>
      <c r="C62" s="99">
        <v>1110302</v>
      </c>
      <c r="D62" s="100" t="s">
        <v>1196</v>
      </c>
      <c r="E62" s="105" t="s">
        <v>26</v>
      </c>
      <c r="F62" s="106" t="s">
        <v>310</v>
      </c>
      <c r="G62" s="103" t="s">
        <v>311</v>
      </c>
      <c r="H62" s="103" t="s">
        <v>86</v>
      </c>
      <c r="I62" s="104">
        <v>39327612</v>
      </c>
      <c r="J62" s="130" t="s">
        <v>69</v>
      </c>
    </row>
    <row r="63" spans="1:10" s="52" customFormat="1" ht="64.5" customHeight="1">
      <c r="A63" s="48" t="str">
        <f>COUNTIF(E$6:$E$356,E63)&amp;E63</f>
        <v>3桃園市蘆竹區公所</v>
      </c>
      <c r="B63" s="98">
        <v>58</v>
      </c>
      <c r="C63" s="99">
        <v>1110303</v>
      </c>
      <c r="D63" s="100" t="s">
        <v>312</v>
      </c>
      <c r="E63" s="105" t="s">
        <v>12</v>
      </c>
      <c r="F63" s="106" t="s">
        <v>313</v>
      </c>
      <c r="G63" s="103" t="s">
        <v>314</v>
      </c>
      <c r="H63" s="103" t="s">
        <v>86</v>
      </c>
      <c r="I63" s="104">
        <v>1167258</v>
      </c>
      <c r="J63" s="130" t="s">
        <v>70</v>
      </c>
    </row>
    <row r="64" spans="1:10" s="52" customFormat="1" ht="64.5" customHeight="1">
      <c r="A64" s="48" t="str">
        <f>COUNTIF(E$6:$E$356,E64)&amp;E64</f>
        <v>2桃園市政府水務局</v>
      </c>
      <c r="B64" s="98">
        <v>59</v>
      </c>
      <c r="C64" s="99">
        <v>1110304</v>
      </c>
      <c r="D64" s="100" t="s">
        <v>85</v>
      </c>
      <c r="E64" s="105" t="s">
        <v>63</v>
      </c>
      <c r="F64" s="106" t="s">
        <v>315</v>
      </c>
      <c r="G64" s="103" t="s">
        <v>316</v>
      </c>
      <c r="H64" s="103" t="s">
        <v>86</v>
      </c>
      <c r="I64" s="104">
        <v>29484000</v>
      </c>
      <c r="J64" s="130" t="s">
        <v>69</v>
      </c>
    </row>
    <row r="65" spans="1:10" s="52" customFormat="1" ht="64.5" customHeight="1">
      <c r="A65" s="48" t="str">
        <f>COUNTIF(E$6:$E$356,E65)&amp;E65</f>
        <v>2桃園市中壢區內壢國民小學</v>
      </c>
      <c r="B65" s="98">
        <v>60</v>
      </c>
      <c r="C65" s="99">
        <v>1110305</v>
      </c>
      <c r="D65" s="100" t="s">
        <v>85</v>
      </c>
      <c r="E65" s="101" t="s">
        <v>163</v>
      </c>
      <c r="F65" s="102" t="s">
        <v>317</v>
      </c>
      <c r="G65" s="103">
        <v>11017</v>
      </c>
      <c r="H65" s="103" t="s">
        <v>86</v>
      </c>
      <c r="I65" s="104">
        <v>1417024</v>
      </c>
      <c r="J65" s="141" t="s">
        <v>69</v>
      </c>
    </row>
    <row r="66" spans="1:10" s="52" customFormat="1" ht="64.5" customHeight="1">
      <c r="A66" s="48" t="str">
        <f>COUNTIF(E$6:$E$356,E66)&amp;E66</f>
        <v>1桃園市新屋區啟文國民小學</v>
      </c>
      <c r="B66" s="98">
        <v>61</v>
      </c>
      <c r="C66" s="99">
        <v>1110306</v>
      </c>
      <c r="D66" s="100" t="s">
        <v>88</v>
      </c>
      <c r="E66" s="101" t="s">
        <v>318</v>
      </c>
      <c r="F66" s="100" t="s">
        <v>319</v>
      </c>
      <c r="G66" s="100" t="s">
        <v>320</v>
      </c>
      <c r="H66" s="100" t="s">
        <v>86</v>
      </c>
      <c r="I66" s="107">
        <v>2341611</v>
      </c>
      <c r="J66" s="127" t="s">
        <v>69</v>
      </c>
    </row>
    <row r="67" spans="1:10" s="52" customFormat="1" ht="64.5" customHeight="1">
      <c r="A67" s="48" t="str">
        <f>COUNTIF(E$6:$E$356,E67)&amp;E67</f>
        <v>2桃園大眾捷運股份有限公司</v>
      </c>
      <c r="B67" s="98">
        <v>62</v>
      </c>
      <c r="C67" s="99">
        <v>1110307</v>
      </c>
      <c r="D67" s="100" t="s">
        <v>88</v>
      </c>
      <c r="E67" s="101" t="s">
        <v>113</v>
      </c>
      <c r="F67" s="100" t="s">
        <v>321</v>
      </c>
      <c r="G67" s="100" t="s">
        <v>322</v>
      </c>
      <c r="H67" s="100" t="s">
        <v>102</v>
      </c>
      <c r="I67" s="107">
        <v>15093351</v>
      </c>
      <c r="J67" s="127" t="s">
        <v>261</v>
      </c>
    </row>
    <row r="68" spans="1:10" s="52" customFormat="1" ht="64.5" customHeight="1">
      <c r="A68" s="48" t="str">
        <f>COUNTIF(E$6:$E$356,E68)&amp;E68</f>
        <v>3桃園市立美術館</v>
      </c>
      <c r="B68" s="98">
        <v>63</v>
      </c>
      <c r="C68" s="99">
        <v>1110308</v>
      </c>
      <c r="D68" s="100" t="s">
        <v>88</v>
      </c>
      <c r="E68" s="101" t="s">
        <v>106</v>
      </c>
      <c r="F68" s="100" t="s">
        <v>323</v>
      </c>
      <c r="G68" s="100" t="s">
        <v>324</v>
      </c>
      <c r="H68" s="100" t="s">
        <v>102</v>
      </c>
      <c r="I68" s="107">
        <v>550000</v>
      </c>
      <c r="J68" s="127" t="s">
        <v>261</v>
      </c>
    </row>
    <row r="69" spans="1:10" s="52" customFormat="1" ht="64.5" customHeight="1">
      <c r="A69" s="48" t="str">
        <f>COUNTIF(E$6:$E$356,E69)&amp;E69</f>
        <v>3桃園市政府觀光旅遊局</v>
      </c>
      <c r="B69" s="98">
        <v>64</v>
      </c>
      <c r="C69" s="99">
        <v>1110309</v>
      </c>
      <c r="D69" s="100" t="s">
        <v>88</v>
      </c>
      <c r="E69" s="101" t="s">
        <v>1150</v>
      </c>
      <c r="F69" s="100" t="s">
        <v>325</v>
      </c>
      <c r="G69" s="100" t="s">
        <v>326</v>
      </c>
      <c r="H69" s="100" t="s">
        <v>102</v>
      </c>
      <c r="I69" s="107">
        <v>2000000</v>
      </c>
      <c r="J69" s="127" t="s">
        <v>261</v>
      </c>
    </row>
    <row r="70" spans="1:10" s="52" customFormat="1" ht="64.5" customHeight="1">
      <c r="A70" s="48" t="str">
        <f>COUNTIF(E$6:$E$356,E70)&amp;E70</f>
        <v>1桃園市桃園區大業國民小學</v>
      </c>
      <c r="B70" s="98">
        <v>65</v>
      </c>
      <c r="C70" s="99">
        <v>1110310</v>
      </c>
      <c r="D70" s="100" t="s">
        <v>89</v>
      </c>
      <c r="E70" s="101" t="s">
        <v>327</v>
      </c>
      <c r="F70" s="100" t="s">
        <v>328</v>
      </c>
      <c r="G70" s="100" t="s">
        <v>329</v>
      </c>
      <c r="H70" s="100" t="s">
        <v>102</v>
      </c>
      <c r="I70" s="107">
        <v>3161217</v>
      </c>
      <c r="J70" s="127" t="s">
        <v>260</v>
      </c>
    </row>
    <row r="71" spans="1:10" s="52" customFormat="1" ht="64.5" customHeight="1">
      <c r="A71" s="48" t="str">
        <f>COUNTIF(E$6:$E$356,E71)&amp;E71</f>
        <v>1桃園市復興區高義國民小學</v>
      </c>
      <c r="B71" s="98">
        <v>66</v>
      </c>
      <c r="C71" s="99">
        <v>1110311</v>
      </c>
      <c r="D71" s="100" t="s">
        <v>1194</v>
      </c>
      <c r="E71" s="101" t="s">
        <v>330</v>
      </c>
      <c r="F71" s="100" t="s">
        <v>331</v>
      </c>
      <c r="G71" s="100" t="s">
        <v>332</v>
      </c>
      <c r="H71" s="100" t="s">
        <v>102</v>
      </c>
      <c r="I71" s="107">
        <v>1263174</v>
      </c>
      <c r="J71" s="127" t="s">
        <v>700</v>
      </c>
    </row>
    <row r="72" spans="1:10" s="52" customFormat="1" ht="64.5" customHeight="1">
      <c r="A72" s="48" t="str">
        <f>COUNTIF(E$6:$E$356,E72)&amp;E72</f>
        <v>1桃園市桃園區北門國民小學</v>
      </c>
      <c r="B72" s="98">
        <v>67</v>
      </c>
      <c r="C72" s="99">
        <v>1110312</v>
      </c>
      <c r="D72" s="100" t="s">
        <v>89</v>
      </c>
      <c r="E72" s="101" t="s">
        <v>333</v>
      </c>
      <c r="F72" s="100" t="s">
        <v>334</v>
      </c>
      <c r="G72" s="100">
        <v>1100102</v>
      </c>
      <c r="H72" s="100" t="s">
        <v>102</v>
      </c>
      <c r="I72" s="107">
        <v>3311110</v>
      </c>
      <c r="J72" s="127" t="s">
        <v>700</v>
      </c>
    </row>
    <row r="73" spans="1:10" s="52" customFormat="1" ht="64.5" customHeight="1">
      <c r="A73" s="48" t="str">
        <f>COUNTIF(E$6:$E$356,E73)&amp;E73</f>
        <v>1桃園市立楊光國民中小學</v>
      </c>
      <c r="B73" s="98">
        <v>68</v>
      </c>
      <c r="C73" s="99">
        <v>1110313</v>
      </c>
      <c r="D73" s="100" t="s">
        <v>21</v>
      </c>
      <c r="E73" s="101" t="s">
        <v>335</v>
      </c>
      <c r="F73" s="100" t="s">
        <v>336</v>
      </c>
      <c r="G73" s="100" t="s">
        <v>187</v>
      </c>
      <c r="H73" s="100" t="s">
        <v>118</v>
      </c>
      <c r="I73" s="107">
        <v>4180000</v>
      </c>
      <c r="J73" s="108" t="s">
        <v>70</v>
      </c>
    </row>
    <row r="74" spans="1:10" s="52" customFormat="1" ht="64.5" customHeight="1">
      <c r="A74" s="48" t="str">
        <f>COUNTIF(E$6:$E$356,E74)&amp;E74</f>
        <v>2桃園市桃園區西門國民小學</v>
      </c>
      <c r="B74" s="98">
        <v>69</v>
      </c>
      <c r="C74" s="99">
        <v>1110314</v>
      </c>
      <c r="D74" s="100" t="s">
        <v>89</v>
      </c>
      <c r="E74" s="101" t="s">
        <v>337</v>
      </c>
      <c r="F74" s="100" t="s">
        <v>338</v>
      </c>
      <c r="G74" s="100" t="s">
        <v>339</v>
      </c>
      <c r="H74" s="100" t="s">
        <v>118</v>
      </c>
      <c r="I74" s="107">
        <v>1800000</v>
      </c>
      <c r="J74" s="108" t="s">
        <v>69</v>
      </c>
    </row>
    <row r="75" spans="1:10" s="52" customFormat="1" ht="64.5" customHeight="1">
      <c r="A75" s="48" t="str">
        <f>COUNTIF(E$6:$E$356,E75)&amp;E75</f>
        <v>3桃園市政府經濟發展局</v>
      </c>
      <c r="B75" s="98">
        <v>70</v>
      </c>
      <c r="C75" s="99">
        <v>1110315</v>
      </c>
      <c r="D75" s="100" t="s">
        <v>89</v>
      </c>
      <c r="E75" s="101" t="s">
        <v>74</v>
      </c>
      <c r="F75" s="100" t="s">
        <v>340</v>
      </c>
      <c r="G75" s="100" t="s">
        <v>341</v>
      </c>
      <c r="H75" s="100" t="s">
        <v>118</v>
      </c>
      <c r="I75" s="107">
        <v>2000000</v>
      </c>
      <c r="J75" s="108" t="s">
        <v>69</v>
      </c>
    </row>
    <row r="76" spans="1:10" s="52" customFormat="1" ht="64.5" customHeight="1">
      <c r="A76" s="48" t="str">
        <f>COUNTIF(E$6:$E$356,E76)&amp;E76</f>
        <v>3桃園市立桃園特殊教育學校</v>
      </c>
      <c r="B76" s="98">
        <v>71</v>
      </c>
      <c r="C76" s="99">
        <v>1110316</v>
      </c>
      <c r="D76" s="100" t="s">
        <v>88</v>
      </c>
      <c r="E76" s="101" t="s">
        <v>155</v>
      </c>
      <c r="F76" s="100" t="s">
        <v>342</v>
      </c>
      <c r="G76" s="100" t="s">
        <v>343</v>
      </c>
      <c r="H76" s="100" t="s">
        <v>118</v>
      </c>
      <c r="I76" s="107">
        <v>1290000</v>
      </c>
      <c r="J76" s="108" t="s">
        <v>69</v>
      </c>
    </row>
    <row r="77" spans="1:10" s="52" customFormat="1" ht="64.5" customHeight="1">
      <c r="A77" s="48" t="str">
        <f>COUNTIF(E$6:$E$356,E77)&amp;E77</f>
        <v>3桃園市大溪區公所</v>
      </c>
      <c r="B77" s="98">
        <v>72</v>
      </c>
      <c r="C77" s="99">
        <v>1110317</v>
      </c>
      <c r="D77" s="100" t="s">
        <v>88</v>
      </c>
      <c r="E77" s="101" t="s">
        <v>24</v>
      </c>
      <c r="F77" s="100" t="s">
        <v>344</v>
      </c>
      <c r="G77" s="100" t="s">
        <v>345</v>
      </c>
      <c r="H77" s="100" t="s">
        <v>118</v>
      </c>
      <c r="I77" s="107">
        <v>835350</v>
      </c>
      <c r="J77" s="127" t="s">
        <v>69</v>
      </c>
    </row>
    <row r="78" spans="1:10" s="52" customFormat="1" ht="64.5" customHeight="1">
      <c r="A78" s="48" t="str">
        <f>COUNTIF(E$6:$E$356,E78)&amp;E78</f>
        <v>4桃園市政府農業局</v>
      </c>
      <c r="B78" s="98">
        <v>73</v>
      </c>
      <c r="C78" s="99">
        <v>1110318</v>
      </c>
      <c r="D78" s="100" t="s">
        <v>88</v>
      </c>
      <c r="E78" s="101" t="s">
        <v>73</v>
      </c>
      <c r="F78" s="100" t="s">
        <v>346</v>
      </c>
      <c r="G78" s="100" t="s">
        <v>347</v>
      </c>
      <c r="H78" s="100" t="s">
        <v>118</v>
      </c>
      <c r="I78" s="107">
        <v>2640000</v>
      </c>
      <c r="J78" s="127" t="s">
        <v>71</v>
      </c>
    </row>
    <row r="79" spans="1:10" s="52" customFormat="1" ht="64.5" customHeight="1">
      <c r="A79" s="48" t="str">
        <f>COUNTIF(E$6:$E$356,E79)&amp;E79</f>
        <v>2桃園市政府海岸管理工程處</v>
      </c>
      <c r="B79" s="98">
        <v>74</v>
      </c>
      <c r="C79" s="99" t="s">
        <v>348</v>
      </c>
      <c r="D79" s="100" t="s">
        <v>135</v>
      </c>
      <c r="E79" s="101" t="s">
        <v>1141</v>
      </c>
      <c r="F79" s="100" t="s">
        <v>349</v>
      </c>
      <c r="G79" s="100">
        <v>1100331199</v>
      </c>
      <c r="H79" s="100" t="s">
        <v>86</v>
      </c>
      <c r="I79" s="107">
        <v>5160000</v>
      </c>
      <c r="J79" s="140" t="s">
        <v>71</v>
      </c>
    </row>
    <row r="80" spans="1:10" s="52" customFormat="1" ht="64.5" customHeight="1">
      <c r="A80" s="48" t="str">
        <f>COUNTIF(E$6:$E$356,E80)&amp;E80</f>
        <v>1桃園市桃園區中山國民小學</v>
      </c>
      <c r="B80" s="98">
        <v>75</v>
      </c>
      <c r="C80" s="99" t="s">
        <v>350</v>
      </c>
      <c r="D80" s="100" t="s">
        <v>135</v>
      </c>
      <c r="E80" s="101" t="s">
        <v>91</v>
      </c>
      <c r="F80" s="100" t="s">
        <v>351</v>
      </c>
      <c r="G80" s="100" t="s">
        <v>352</v>
      </c>
      <c r="H80" s="100" t="s">
        <v>86</v>
      </c>
      <c r="I80" s="107">
        <v>8002541</v>
      </c>
      <c r="J80" s="139" t="s">
        <v>69</v>
      </c>
    </row>
    <row r="81" spans="1:10" s="52" customFormat="1" ht="64.5" customHeight="1">
      <c r="A81" s="48" t="str">
        <f>COUNTIF(E$6:$E$356,E81)&amp;E81</f>
        <v>1桃園市龜山區南美國民小學</v>
      </c>
      <c r="B81" s="98">
        <v>76</v>
      </c>
      <c r="C81" s="99" t="s">
        <v>353</v>
      </c>
      <c r="D81" s="100" t="s">
        <v>135</v>
      </c>
      <c r="E81" s="101" t="s">
        <v>354</v>
      </c>
      <c r="F81" s="100" t="s">
        <v>355</v>
      </c>
      <c r="G81" s="100" t="s">
        <v>356</v>
      </c>
      <c r="H81" s="100" t="s">
        <v>86</v>
      </c>
      <c r="I81" s="107">
        <v>1730033</v>
      </c>
      <c r="J81" s="140" t="s">
        <v>70</v>
      </c>
    </row>
    <row r="82" spans="1:10" s="52" customFormat="1" ht="64.5" customHeight="1">
      <c r="A82" s="48" t="str">
        <f>COUNTIF(E$6:$E$356,E82)&amp;E82</f>
        <v>1桃園市楊梅區水美國民小學</v>
      </c>
      <c r="B82" s="98">
        <v>77</v>
      </c>
      <c r="C82" s="99" t="s">
        <v>357</v>
      </c>
      <c r="D82" s="100" t="s">
        <v>135</v>
      </c>
      <c r="E82" s="101" t="s">
        <v>358</v>
      </c>
      <c r="F82" s="100" t="s">
        <v>359</v>
      </c>
      <c r="G82" s="100" t="s">
        <v>360</v>
      </c>
      <c r="H82" s="100" t="s">
        <v>86</v>
      </c>
      <c r="I82" s="107">
        <v>1079438</v>
      </c>
      <c r="J82" s="139" t="s">
        <v>69</v>
      </c>
    </row>
    <row r="83" spans="1:10" s="52" customFormat="1" ht="64.5" customHeight="1">
      <c r="A83" s="48" t="str">
        <f>COUNTIF(E$6:$E$356,E83)&amp;E83</f>
        <v>4桃園市平鎮區公所</v>
      </c>
      <c r="B83" s="98">
        <v>78</v>
      </c>
      <c r="C83" s="99" t="s">
        <v>361</v>
      </c>
      <c r="D83" s="100" t="s">
        <v>135</v>
      </c>
      <c r="E83" s="101" t="s">
        <v>62</v>
      </c>
      <c r="F83" s="100" t="s">
        <v>362</v>
      </c>
      <c r="G83" s="100">
        <v>1101110001</v>
      </c>
      <c r="H83" s="100" t="s">
        <v>86</v>
      </c>
      <c r="I83" s="107">
        <v>23550000</v>
      </c>
      <c r="J83" s="140" t="s">
        <v>71</v>
      </c>
    </row>
    <row r="84" spans="1:10" s="52" customFormat="1" ht="64.5" customHeight="1">
      <c r="A84" s="48" t="str">
        <f>COUNTIF(E$6:$E$356,E84)&amp;E84</f>
        <v>3桃園市八德區公所</v>
      </c>
      <c r="B84" s="98">
        <v>79</v>
      </c>
      <c r="C84" s="99" t="s">
        <v>363</v>
      </c>
      <c r="D84" s="100" t="s">
        <v>135</v>
      </c>
      <c r="E84" s="101" t="s">
        <v>16</v>
      </c>
      <c r="F84" s="100" t="s">
        <v>364</v>
      </c>
      <c r="G84" s="100" t="s">
        <v>365</v>
      </c>
      <c r="H84" s="100" t="s">
        <v>86</v>
      </c>
      <c r="I84" s="107">
        <v>5152063</v>
      </c>
      <c r="J84" s="139" t="s">
        <v>69</v>
      </c>
    </row>
    <row r="85" spans="1:10" s="52" customFormat="1" ht="64.5" customHeight="1">
      <c r="A85" s="48" t="str">
        <f>COUNTIF(E$6:$E$356,E85)&amp;E85</f>
        <v>1桃園市立興南國民中學</v>
      </c>
      <c r="B85" s="98">
        <v>80</v>
      </c>
      <c r="C85" s="99" t="s">
        <v>366</v>
      </c>
      <c r="D85" s="100" t="s">
        <v>135</v>
      </c>
      <c r="E85" s="101" t="s">
        <v>156</v>
      </c>
      <c r="F85" s="100" t="s">
        <v>367</v>
      </c>
      <c r="G85" s="100">
        <v>11102</v>
      </c>
      <c r="H85" s="100" t="s">
        <v>102</v>
      </c>
      <c r="I85" s="107">
        <v>357000</v>
      </c>
      <c r="J85" s="140" t="s">
        <v>71</v>
      </c>
    </row>
    <row r="86" spans="1:10" s="52" customFormat="1" ht="64.5" customHeight="1">
      <c r="A86" s="48" t="str">
        <f>COUNTIF(E$6:$E$356,E86)&amp;E86</f>
        <v>3桃園市復興區巴崚國民小學</v>
      </c>
      <c r="B86" s="98">
        <v>81</v>
      </c>
      <c r="C86" s="99" t="s">
        <v>368</v>
      </c>
      <c r="D86" s="100" t="s">
        <v>135</v>
      </c>
      <c r="E86" s="101" t="s">
        <v>150</v>
      </c>
      <c r="F86" s="100" t="s">
        <v>369</v>
      </c>
      <c r="G86" s="100" t="s">
        <v>370</v>
      </c>
      <c r="H86" s="100" t="s">
        <v>102</v>
      </c>
      <c r="I86" s="107">
        <v>564000</v>
      </c>
      <c r="J86" s="140" t="s">
        <v>71</v>
      </c>
    </row>
    <row r="87" spans="1:10" s="52" customFormat="1" ht="64.5" customHeight="1">
      <c r="A87" s="48" t="str">
        <f>COUNTIF(E$6:$E$356,E87)&amp;E87</f>
        <v>3桃園市政府客家事務局</v>
      </c>
      <c r="B87" s="98">
        <v>82</v>
      </c>
      <c r="C87" s="99" t="s">
        <v>371</v>
      </c>
      <c r="D87" s="100" t="s">
        <v>135</v>
      </c>
      <c r="E87" s="101" t="s">
        <v>11</v>
      </c>
      <c r="F87" s="100" t="s">
        <v>372</v>
      </c>
      <c r="G87" s="100" t="s">
        <v>373</v>
      </c>
      <c r="H87" s="100" t="s">
        <v>102</v>
      </c>
      <c r="I87" s="107">
        <v>800000</v>
      </c>
      <c r="J87" s="140" t="s">
        <v>71</v>
      </c>
    </row>
    <row r="88" spans="1:10" s="52" customFormat="1" ht="64.5" customHeight="1">
      <c r="A88" s="48" t="str">
        <f>COUNTIF(E$6:$E$356,E88)&amp;E88</f>
        <v>3桃園市政府青年事務局</v>
      </c>
      <c r="B88" s="98">
        <v>83</v>
      </c>
      <c r="C88" s="99" t="s">
        <v>374</v>
      </c>
      <c r="D88" s="100" t="s">
        <v>135</v>
      </c>
      <c r="E88" s="101" t="s">
        <v>26</v>
      </c>
      <c r="F88" s="100" t="s">
        <v>375</v>
      </c>
      <c r="G88" s="100" t="s">
        <v>376</v>
      </c>
      <c r="H88" s="100" t="s">
        <v>102</v>
      </c>
      <c r="I88" s="107">
        <v>4800000</v>
      </c>
      <c r="J88" s="140" t="s">
        <v>71</v>
      </c>
    </row>
    <row r="89" spans="1:10" s="52" customFormat="1" ht="64.5" customHeight="1">
      <c r="A89" s="48" t="str">
        <f>COUNTIF(E$6:$E$356,E89)&amp;E89</f>
        <v>3桃園市立圖書館</v>
      </c>
      <c r="B89" s="98">
        <v>84</v>
      </c>
      <c r="C89" s="99" t="s">
        <v>377</v>
      </c>
      <c r="D89" s="100" t="s">
        <v>135</v>
      </c>
      <c r="E89" s="101" t="s">
        <v>110</v>
      </c>
      <c r="F89" s="100" t="s">
        <v>378</v>
      </c>
      <c r="G89" s="100">
        <v>11001047</v>
      </c>
      <c r="H89" s="100" t="s">
        <v>102</v>
      </c>
      <c r="I89" s="107">
        <v>15397312</v>
      </c>
      <c r="J89" s="140" t="s">
        <v>71</v>
      </c>
    </row>
    <row r="90" spans="1:10" s="52" customFormat="1" ht="64.5" customHeight="1">
      <c r="A90" s="48" t="str">
        <f>COUNTIF(E$6:$E$356,E90)&amp;E90</f>
        <v>1桃園市政府交通事件裁決處</v>
      </c>
      <c r="B90" s="98">
        <v>85</v>
      </c>
      <c r="C90" s="99" t="s">
        <v>379</v>
      </c>
      <c r="D90" s="100" t="s">
        <v>135</v>
      </c>
      <c r="E90" s="101" t="s">
        <v>111</v>
      </c>
      <c r="F90" s="100" t="s">
        <v>380</v>
      </c>
      <c r="G90" s="100" t="s">
        <v>381</v>
      </c>
      <c r="H90" s="100" t="s">
        <v>102</v>
      </c>
      <c r="I90" s="107">
        <v>2839000</v>
      </c>
      <c r="J90" s="140" t="s">
        <v>71</v>
      </c>
    </row>
    <row r="91" spans="1:10" s="52" customFormat="1" ht="64.5" customHeight="1">
      <c r="A91" s="48" t="str">
        <f>COUNTIF(E$6:$E$356,E91)&amp;E91</f>
        <v>1桃園市大園區陳康國民小學</v>
      </c>
      <c r="B91" s="98">
        <v>86</v>
      </c>
      <c r="C91" s="99" t="s">
        <v>382</v>
      </c>
      <c r="D91" s="100" t="s">
        <v>135</v>
      </c>
      <c r="E91" s="101" t="s">
        <v>383</v>
      </c>
      <c r="F91" s="100" t="s">
        <v>384</v>
      </c>
      <c r="G91" s="100" t="s">
        <v>385</v>
      </c>
      <c r="H91" s="100" t="s">
        <v>118</v>
      </c>
      <c r="I91" s="107">
        <v>630392</v>
      </c>
      <c r="J91" s="139" t="s">
        <v>69</v>
      </c>
    </row>
    <row r="92" spans="1:10" s="52" customFormat="1" ht="64.5" customHeight="1">
      <c r="A92" s="48" t="str">
        <f>COUNTIF(E$6:$E$356,E92)&amp;E92</f>
        <v>3桃園市立文昌國民中學</v>
      </c>
      <c r="B92" s="98">
        <v>87</v>
      </c>
      <c r="C92" s="99" t="s">
        <v>386</v>
      </c>
      <c r="D92" s="100" t="s">
        <v>135</v>
      </c>
      <c r="E92" s="101" t="s">
        <v>141</v>
      </c>
      <c r="F92" s="100" t="s">
        <v>387</v>
      </c>
      <c r="G92" s="100">
        <v>1110128</v>
      </c>
      <c r="H92" s="100" t="s">
        <v>118</v>
      </c>
      <c r="I92" s="107">
        <v>160000</v>
      </c>
      <c r="J92" s="139" t="s">
        <v>69</v>
      </c>
    </row>
    <row r="93" spans="1:10" s="52" customFormat="1" ht="64.5" customHeight="1">
      <c r="A93" s="48" t="str">
        <f>COUNTIF(E$6:$E$356,E93)&amp;E93</f>
        <v>1桃園市大園區沙崙國民小學</v>
      </c>
      <c r="B93" s="98">
        <v>88</v>
      </c>
      <c r="C93" s="99" t="s">
        <v>388</v>
      </c>
      <c r="D93" s="100" t="s">
        <v>135</v>
      </c>
      <c r="E93" s="101" t="s">
        <v>389</v>
      </c>
      <c r="F93" s="100" t="s">
        <v>390</v>
      </c>
      <c r="G93" s="100">
        <v>11001</v>
      </c>
      <c r="H93" s="100" t="s">
        <v>118</v>
      </c>
      <c r="I93" s="107">
        <v>504000</v>
      </c>
      <c r="J93" s="139" t="s">
        <v>69</v>
      </c>
    </row>
    <row r="94" spans="1:10" s="52" customFormat="1" ht="64.5" customHeight="1">
      <c r="A94" s="48" t="str">
        <f>COUNTIF(E$6:$E$356,E94)&amp;E94</f>
        <v>2桃園市新屋區公所</v>
      </c>
      <c r="B94" s="98">
        <v>89</v>
      </c>
      <c r="C94" s="99">
        <v>1110401</v>
      </c>
      <c r="D94" s="100" t="s">
        <v>85</v>
      </c>
      <c r="E94" s="101" t="s">
        <v>65</v>
      </c>
      <c r="F94" s="100" t="s">
        <v>391</v>
      </c>
      <c r="G94" s="100" t="s">
        <v>392</v>
      </c>
      <c r="H94" s="100" t="s">
        <v>86</v>
      </c>
      <c r="I94" s="107">
        <v>4377022</v>
      </c>
      <c r="J94" s="108" t="s">
        <v>69</v>
      </c>
    </row>
    <row r="95" spans="1:10" s="52" customFormat="1" ht="64.5" customHeight="1">
      <c r="A95" s="48" t="str">
        <f>COUNTIF(E$6:$E$356,E95)&amp;E95</f>
        <v>2桃園市龜山區公所</v>
      </c>
      <c r="B95" s="98">
        <v>90</v>
      </c>
      <c r="C95" s="99">
        <v>1110402</v>
      </c>
      <c r="D95" s="100" t="s">
        <v>85</v>
      </c>
      <c r="E95" s="101" t="s">
        <v>18</v>
      </c>
      <c r="F95" s="100" t="s">
        <v>393</v>
      </c>
      <c r="G95" s="100" t="s">
        <v>394</v>
      </c>
      <c r="H95" s="100" t="s">
        <v>86</v>
      </c>
      <c r="I95" s="107">
        <v>3207124</v>
      </c>
      <c r="J95" s="108" t="s">
        <v>69</v>
      </c>
    </row>
    <row r="96" spans="1:10" s="52" customFormat="1" ht="99" customHeight="1">
      <c r="A96" s="48" t="str">
        <f>COUNTIF(E$6:$E$356,E96)&amp;E96</f>
        <v>2桃園市楊梅區公所</v>
      </c>
      <c r="B96" s="98">
        <v>91</v>
      </c>
      <c r="C96" s="99">
        <v>1110403</v>
      </c>
      <c r="D96" s="100" t="s">
        <v>395</v>
      </c>
      <c r="E96" s="101" t="s">
        <v>64</v>
      </c>
      <c r="F96" s="100" t="s">
        <v>396</v>
      </c>
      <c r="G96" s="100" t="s">
        <v>397</v>
      </c>
      <c r="H96" s="100" t="s">
        <v>86</v>
      </c>
      <c r="I96" s="107">
        <v>2075098</v>
      </c>
      <c r="J96" s="139" t="s">
        <v>69</v>
      </c>
    </row>
    <row r="97" spans="1:10" s="52" customFormat="1" ht="95.25" customHeight="1">
      <c r="A97" s="48" t="str">
        <f>COUNTIF(E$6:$E$356,E97)&amp;E97</f>
        <v>1桃園市八德區大勇國民小學</v>
      </c>
      <c r="B97" s="98">
        <v>92</v>
      </c>
      <c r="C97" s="99">
        <v>1110404</v>
      </c>
      <c r="D97" s="100" t="s">
        <v>398</v>
      </c>
      <c r="E97" s="101" t="s">
        <v>87</v>
      </c>
      <c r="F97" s="100" t="s">
        <v>399</v>
      </c>
      <c r="G97" s="100">
        <v>11013</v>
      </c>
      <c r="H97" s="100" t="s">
        <v>86</v>
      </c>
      <c r="I97" s="107">
        <v>2328388</v>
      </c>
      <c r="J97" s="108" t="s">
        <v>70</v>
      </c>
    </row>
    <row r="98" spans="1:10" s="52" customFormat="1" ht="93.75" customHeight="1">
      <c r="A98" s="48" t="str">
        <f>COUNTIF(E$6:$E$356,E98)&amp;E98</f>
        <v>1桃園市復興區光華國民小學</v>
      </c>
      <c r="B98" s="98">
        <v>93</v>
      </c>
      <c r="C98" s="99">
        <v>1110405</v>
      </c>
      <c r="D98" s="100" t="s">
        <v>400</v>
      </c>
      <c r="E98" s="101" t="s">
        <v>401</v>
      </c>
      <c r="F98" s="100" t="s">
        <v>402</v>
      </c>
      <c r="G98" s="100" t="s">
        <v>403</v>
      </c>
      <c r="H98" s="100" t="s">
        <v>86</v>
      </c>
      <c r="I98" s="107">
        <v>598955</v>
      </c>
      <c r="J98" s="108" t="s">
        <v>70</v>
      </c>
    </row>
    <row r="99" spans="1:10" s="52" customFormat="1" ht="99" customHeight="1">
      <c r="A99" s="48" t="str">
        <f>COUNTIF(E$6:$E$356,E99)&amp;E99</f>
        <v>3桃園市復興區公所</v>
      </c>
      <c r="B99" s="98">
        <v>94</v>
      </c>
      <c r="C99" s="99">
        <v>1110406</v>
      </c>
      <c r="D99" s="100" t="s">
        <v>404</v>
      </c>
      <c r="E99" s="101" t="s">
        <v>9</v>
      </c>
      <c r="F99" s="100" t="s">
        <v>405</v>
      </c>
      <c r="G99" s="100" t="s">
        <v>406</v>
      </c>
      <c r="H99" s="100" t="s">
        <v>86</v>
      </c>
      <c r="I99" s="107">
        <v>3703225</v>
      </c>
      <c r="J99" s="108" t="s">
        <v>70</v>
      </c>
    </row>
    <row r="100" spans="1:10" s="52" customFormat="1" ht="64.5" customHeight="1">
      <c r="A100" s="48" t="str">
        <f>COUNTIF(E$6:$E$356,E100)&amp;E100</f>
        <v>2桃園市立內壢國民中學</v>
      </c>
      <c r="B100" s="98">
        <v>95</v>
      </c>
      <c r="C100" s="99">
        <v>1110407</v>
      </c>
      <c r="D100" s="100" t="s">
        <v>89</v>
      </c>
      <c r="E100" s="101" t="s">
        <v>93</v>
      </c>
      <c r="F100" s="100" t="s">
        <v>407</v>
      </c>
      <c r="G100" s="100">
        <v>10930</v>
      </c>
      <c r="H100" s="100" t="s">
        <v>47</v>
      </c>
      <c r="I100" s="107">
        <v>2590811</v>
      </c>
      <c r="J100" s="127" t="s">
        <v>260</v>
      </c>
    </row>
    <row r="101" spans="1:10" s="52" customFormat="1" ht="64.5" customHeight="1">
      <c r="A101" s="48" t="str">
        <f>COUNTIF(E$6:$E$356,E101)&amp;E101</f>
        <v>1桃園市平鎮區新榮國民小學</v>
      </c>
      <c r="B101" s="98">
        <v>96</v>
      </c>
      <c r="C101" s="99">
        <v>1110408</v>
      </c>
      <c r="D101" s="100" t="s">
        <v>89</v>
      </c>
      <c r="E101" s="101" t="s">
        <v>160</v>
      </c>
      <c r="F101" s="100" t="s">
        <v>408</v>
      </c>
      <c r="G101" s="100" t="s">
        <v>409</v>
      </c>
      <c r="H101" s="100" t="s">
        <v>47</v>
      </c>
      <c r="I101" s="107">
        <v>1588000</v>
      </c>
      <c r="J101" s="108" t="s">
        <v>261</v>
      </c>
    </row>
    <row r="102" spans="1:10" s="52" customFormat="1" ht="64.5" customHeight="1">
      <c r="A102" s="48" t="str">
        <f>COUNTIF(E$6:$E$356,E102)&amp;E102</f>
        <v>3桃園市政府地方稅務局</v>
      </c>
      <c r="B102" s="98">
        <v>97</v>
      </c>
      <c r="C102" s="99">
        <v>1110409</v>
      </c>
      <c r="D102" s="100" t="s">
        <v>88</v>
      </c>
      <c r="E102" s="101" t="s">
        <v>116</v>
      </c>
      <c r="F102" s="100" t="s">
        <v>410</v>
      </c>
      <c r="G102" s="100">
        <v>110001</v>
      </c>
      <c r="H102" s="100" t="s">
        <v>47</v>
      </c>
      <c r="I102" s="107">
        <v>2800000</v>
      </c>
      <c r="J102" s="108" t="s">
        <v>261</v>
      </c>
    </row>
    <row r="103" spans="1:10" s="52" customFormat="1" ht="64.5" customHeight="1">
      <c r="A103" s="48" t="str">
        <f>COUNTIF(E$6:$E$356,E103)&amp;E103</f>
        <v>3桃園市政府消防局</v>
      </c>
      <c r="B103" s="98">
        <v>98</v>
      </c>
      <c r="C103" s="99">
        <v>1110410</v>
      </c>
      <c r="D103" s="100" t="s">
        <v>88</v>
      </c>
      <c r="E103" s="101" t="s">
        <v>25</v>
      </c>
      <c r="F103" s="100" t="s">
        <v>411</v>
      </c>
      <c r="G103" s="100" t="s">
        <v>412</v>
      </c>
      <c r="H103" s="100" t="s">
        <v>47</v>
      </c>
      <c r="I103" s="107">
        <v>1388000</v>
      </c>
      <c r="J103" s="108" t="s">
        <v>261</v>
      </c>
    </row>
    <row r="104" spans="1:10" s="52" customFormat="1" ht="64.5" customHeight="1">
      <c r="A104" s="48" t="str">
        <f>COUNTIF(E$6:$E$356,E104)&amp;E104</f>
        <v>3桃園市立圖書館</v>
      </c>
      <c r="B104" s="98">
        <v>99</v>
      </c>
      <c r="C104" s="99">
        <v>1110411</v>
      </c>
      <c r="D104" s="100" t="s">
        <v>88</v>
      </c>
      <c r="E104" s="101" t="s">
        <v>110</v>
      </c>
      <c r="F104" s="100" t="s">
        <v>413</v>
      </c>
      <c r="G104" s="100">
        <v>10901041</v>
      </c>
      <c r="H104" s="100" t="s">
        <v>47</v>
      </c>
      <c r="I104" s="107">
        <v>10842500</v>
      </c>
      <c r="J104" s="108" t="s">
        <v>71</v>
      </c>
    </row>
    <row r="105" spans="1:10" s="52" customFormat="1" ht="64.5" customHeight="1">
      <c r="A105" s="48" t="str">
        <f>COUNTIF(E$6:$E$356,E105)&amp;E105</f>
        <v>3桃園市觀音區公所</v>
      </c>
      <c r="B105" s="98">
        <v>100</v>
      </c>
      <c r="C105" s="99">
        <v>1110412</v>
      </c>
      <c r="D105" s="100" t="s">
        <v>88</v>
      </c>
      <c r="E105" s="101" t="s">
        <v>10</v>
      </c>
      <c r="F105" s="100" t="s">
        <v>414</v>
      </c>
      <c r="G105" s="100" t="s">
        <v>415</v>
      </c>
      <c r="H105" s="100" t="s">
        <v>47</v>
      </c>
      <c r="I105" s="107">
        <v>7000000</v>
      </c>
      <c r="J105" s="108" t="s">
        <v>260</v>
      </c>
    </row>
    <row r="106" spans="1:10" s="52" customFormat="1" ht="64.5" customHeight="1">
      <c r="A106" s="48" t="str">
        <f>COUNTIF(E$6:$E$356,E106)&amp;E106</f>
        <v>2桃園市立南崁高級中等學校</v>
      </c>
      <c r="B106" s="98">
        <v>101</v>
      </c>
      <c r="C106" s="99">
        <v>1110413</v>
      </c>
      <c r="D106" s="100" t="s">
        <v>416</v>
      </c>
      <c r="E106" s="101" t="s">
        <v>103</v>
      </c>
      <c r="F106" s="100" t="s">
        <v>417</v>
      </c>
      <c r="G106" s="100" t="s">
        <v>418</v>
      </c>
      <c r="H106" s="100" t="s">
        <v>118</v>
      </c>
      <c r="I106" s="107">
        <v>2915010</v>
      </c>
      <c r="J106" s="108" t="s">
        <v>69</v>
      </c>
    </row>
    <row r="107" spans="1:10" s="52" customFormat="1" ht="64.5" customHeight="1">
      <c r="A107" s="48" t="str">
        <f>COUNTIF(E$6:$E$356,E107)&amp;E107</f>
        <v>2桃園市龍潭區石門國民小學</v>
      </c>
      <c r="B107" s="98">
        <v>102</v>
      </c>
      <c r="C107" s="99">
        <v>1110414</v>
      </c>
      <c r="D107" s="100" t="s">
        <v>89</v>
      </c>
      <c r="E107" s="101" t="s">
        <v>206</v>
      </c>
      <c r="F107" s="100" t="s">
        <v>419</v>
      </c>
      <c r="G107" s="100" t="s">
        <v>420</v>
      </c>
      <c r="H107" s="100" t="s">
        <v>118</v>
      </c>
      <c r="I107" s="107">
        <v>1160000</v>
      </c>
      <c r="J107" s="108" t="s">
        <v>70</v>
      </c>
    </row>
    <row r="108" spans="1:10" s="52" customFormat="1" ht="64.5" customHeight="1">
      <c r="A108" s="48" t="str">
        <f>COUNTIF(E$6:$E$356,E108)&amp;E108</f>
        <v>1桃園市平鎮區文化國民小學</v>
      </c>
      <c r="B108" s="98">
        <v>103</v>
      </c>
      <c r="C108" s="99">
        <v>1110415</v>
      </c>
      <c r="D108" s="100" t="s">
        <v>421</v>
      </c>
      <c r="E108" s="101" t="s">
        <v>422</v>
      </c>
      <c r="F108" s="100" t="s">
        <v>423</v>
      </c>
      <c r="G108" s="100" t="s">
        <v>424</v>
      </c>
      <c r="H108" s="100" t="s">
        <v>118</v>
      </c>
      <c r="I108" s="107">
        <v>72000000</v>
      </c>
      <c r="J108" s="108" t="s">
        <v>69</v>
      </c>
    </row>
    <row r="109" spans="1:10" s="52" customFormat="1" ht="64.5" customHeight="1">
      <c r="A109" s="48" t="str">
        <f>COUNTIF(E$6:$E$356,E109)&amp;E109</f>
        <v>1桃園市大溪區僑愛國民小學</v>
      </c>
      <c r="B109" s="98">
        <v>104</v>
      </c>
      <c r="C109" s="99">
        <v>1110416</v>
      </c>
      <c r="D109" s="100" t="s">
        <v>88</v>
      </c>
      <c r="E109" s="101" t="s">
        <v>152</v>
      </c>
      <c r="F109" s="100" t="s">
        <v>425</v>
      </c>
      <c r="G109" s="100" t="s">
        <v>94</v>
      </c>
      <c r="H109" s="100" t="s">
        <v>118</v>
      </c>
      <c r="I109" s="107">
        <v>1762656</v>
      </c>
      <c r="J109" s="108" t="s">
        <v>69</v>
      </c>
    </row>
    <row r="110" spans="1:10" s="52" customFormat="1" ht="64.5" customHeight="1">
      <c r="A110" s="48" t="str">
        <f>COUNTIF(E$6:$E$356,E110)&amp;E110</f>
        <v>2桃園市政府民政局</v>
      </c>
      <c r="B110" s="98">
        <v>105</v>
      </c>
      <c r="C110" s="99">
        <v>1110417</v>
      </c>
      <c r="D110" s="100" t="s">
        <v>88</v>
      </c>
      <c r="E110" s="101" t="s">
        <v>68</v>
      </c>
      <c r="F110" s="100" t="s">
        <v>426</v>
      </c>
      <c r="G110" s="100" t="s">
        <v>427</v>
      </c>
      <c r="H110" s="100" t="s">
        <v>118</v>
      </c>
      <c r="I110" s="107">
        <v>1608750</v>
      </c>
      <c r="J110" s="108" t="s">
        <v>69</v>
      </c>
    </row>
    <row r="111" spans="1:10" s="52" customFormat="1" ht="64.5" customHeight="1">
      <c r="A111" s="48" t="str">
        <f>COUNTIF(E$6:$E$356,E111)&amp;E111</f>
        <v>4桃園市政府養護工程處</v>
      </c>
      <c r="B111" s="98">
        <v>106</v>
      </c>
      <c r="C111" s="99">
        <v>1110418</v>
      </c>
      <c r="D111" s="100" t="s">
        <v>88</v>
      </c>
      <c r="E111" s="101" t="s">
        <v>1151</v>
      </c>
      <c r="F111" s="100" t="s">
        <v>428</v>
      </c>
      <c r="G111" s="100" t="s">
        <v>429</v>
      </c>
      <c r="H111" s="100" t="s">
        <v>118</v>
      </c>
      <c r="I111" s="107">
        <v>6500000</v>
      </c>
      <c r="J111" s="108" t="s">
        <v>70</v>
      </c>
    </row>
    <row r="112" spans="1:10" s="52" customFormat="1" ht="64.5" customHeight="1">
      <c r="A112" s="48" t="str">
        <f>COUNTIF(E$6:$E$356,E112)&amp;E112</f>
        <v>1桃園市立龜山國民中學</v>
      </c>
      <c r="B112" s="98">
        <v>107</v>
      </c>
      <c r="C112" s="99" t="s">
        <v>430</v>
      </c>
      <c r="D112" s="100" t="s">
        <v>135</v>
      </c>
      <c r="E112" s="101" t="s">
        <v>121</v>
      </c>
      <c r="F112" s="100" t="s">
        <v>454</v>
      </c>
      <c r="G112" s="100" t="s">
        <v>455</v>
      </c>
      <c r="H112" s="100" t="s">
        <v>86</v>
      </c>
      <c r="I112" s="107">
        <v>2259105</v>
      </c>
      <c r="J112" s="139" t="s">
        <v>69</v>
      </c>
    </row>
    <row r="113" spans="1:10" s="52" customFormat="1" ht="64.5" customHeight="1">
      <c r="A113" s="48" t="str">
        <f>COUNTIF(E$6:$E$356,E113)&amp;E113</f>
        <v>2桃園市桃園區西門國民小學</v>
      </c>
      <c r="B113" s="98">
        <v>108</v>
      </c>
      <c r="C113" s="99" t="s">
        <v>431</v>
      </c>
      <c r="D113" s="100" t="s">
        <v>135</v>
      </c>
      <c r="E113" s="101" t="s">
        <v>337</v>
      </c>
      <c r="F113" s="100" t="s">
        <v>456</v>
      </c>
      <c r="G113" s="100" t="s">
        <v>457</v>
      </c>
      <c r="H113" s="100" t="s">
        <v>86</v>
      </c>
      <c r="I113" s="107">
        <v>1357588</v>
      </c>
      <c r="J113" s="140" t="s">
        <v>70</v>
      </c>
    </row>
    <row r="114" spans="1:10" s="52" customFormat="1" ht="64.5" customHeight="1">
      <c r="A114" s="48" t="str">
        <f>COUNTIF(E$6:$E$356,E114)&amp;E114</f>
        <v>2桃園市平鎮區新勢國民小學</v>
      </c>
      <c r="B114" s="98">
        <v>109</v>
      </c>
      <c r="C114" s="99" t="s">
        <v>432</v>
      </c>
      <c r="D114" s="100" t="s">
        <v>135</v>
      </c>
      <c r="E114" s="101" t="s">
        <v>146</v>
      </c>
      <c r="F114" s="100" t="s">
        <v>458</v>
      </c>
      <c r="G114" s="100" t="s">
        <v>459</v>
      </c>
      <c r="H114" s="100" t="s">
        <v>86</v>
      </c>
      <c r="I114" s="107">
        <v>3452196</v>
      </c>
      <c r="J114" s="140" t="s">
        <v>70</v>
      </c>
    </row>
    <row r="115" spans="1:10" s="52" customFormat="1" ht="64.5" customHeight="1">
      <c r="A115" s="48" t="str">
        <f>COUNTIF(E$6:$E$356,E115)&amp;E115</f>
        <v>1桃園市桃園區東門國民小學</v>
      </c>
      <c r="B115" s="98">
        <v>110</v>
      </c>
      <c r="C115" s="99" t="s">
        <v>433</v>
      </c>
      <c r="D115" s="100" t="s">
        <v>135</v>
      </c>
      <c r="E115" s="101" t="s">
        <v>128</v>
      </c>
      <c r="F115" s="100" t="s">
        <v>460</v>
      </c>
      <c r="G115" s="100" t="s">
        <v>461</v>
      </c>
      <c r="H115" s="100" t="s">
        <v>86</v>
      </c>
      <c r="I115" s="107">
        <v>7487137</v>
      </c>
      <c r="J115" s="140" t="s">
        <v>70</v>
      </c>
    </row>
    <row r="116" spans="1:10" s="52" customFormat="1" ht="64.5" customHeight="1">
      <c r="A116" s="48" t="str">
        <f>COUNTIF(E$6:$E$356,E116)&amp;E116</f>
        <v>1桃園市楊梅區楊明國民小學</v>
      </c>
      <c r="B116" s="98">
        <v>111</v>
      </c>
      <c r="C116" s="99" t="s">
        <v>434</v>
      </c>
      <c r="D116" s="100" t="s">
        <v>135</v>
      </c>
      <c r="E116" s="101" t="s">
        <v>129</v>
      </c>
      <c r="F116" s="100" t="s">
        <v>462</v>
      </c>
      <c r="G116" s="100">
        <v>11006</v>
      </c>
      <c r="H116" s="100" t="s">
        <v>86</v>
      </c>
      <c r="I116" s="107">
        <v>1698545</v>
      </c>
      <c r="J116" s="140" t="s">
        <v>70</v>
      </c>
    </row>
    <row r="117" spans="1:10" s="52" customFormat="1" ht="64.5" customHeight="1">
      <c r="A117" s="48" t="str">
        <f>COUNTIF(E$6:$E$356,E117)&amp;E117</f>
        <v>2桃園市楊梅區公所</v>
      </c>
      <c r="B117" s="98">
        <v>112</v>
      </c>
      <c r="C117" s="99" t="s">
        <v>435</v>
      </c>
      <c r="D117" s="100" t="s">
        <v>135</v>
      </c>
      <c r="E117" s="101" t="s">
        <v>64</v>
      </c>
      <c r="F117" s="100" t="s">
        <v>463</v>
      </c>
      <c r="G117" s="100" t="s">
        <v>464</v>
      </c>
      <c r="H117" s="100" t="s">
        <v>86</v>
      </c>
      <c r="I117" s="107">
        <v>7911408</v>
      </c>
      <c r="J117" s="139" t="s">
        <v>69</v>
      </c>
    </row>
    <row r="118" spans="1:10" s="52" customFormat="1" ht="64.5" customHeight="1">
      <c r="A118" s="48" t="str">
        <f>COUNTIF(E$6:$E$356,E118)&amp;E118</f>
        <v>1桃園市大溪區百吉國民小學</v>
      </c>
      <c r="B118" s="98">
        <v>113</v>
      </c>
      <c r="C118" s="99" t="s">
        <v>436</v>
      </c>
      <c r="D118" s="100" t="s">
        <v>135</v>
      </c>
      <c r="E118" s="101" t="s">
        <v>139</v>
      </c>
      <c r="F118" s="100" t="s">
        <v>465</v>
      </c>
      <c r="G118" s="100">
        <v>1110208</v>
      </c>
      <c r="H118" s="100" t="s">
        <v>102</v>
      </c>
      <c r="I118" s="107">
        <v>2174400</v>
      </c>
      <c r="J118" s="108" t="s">
        <v>69</v>
      </c>
    </row>
    <row r="119" spans="1:10" s="52" customFormat="1" ht="64.5" customHeight="1">
      <c r="A119" s="48" t="str">
        <f>COUNTIF(E$6:$E$356,E119)&amp;E119</f>
        <v>3桃園市中壢區公所</v>
      </c>
      <c r="B119" s="98">
        <v>114</v>
      </c>
      <c r="C119" s="99" t="s">
        <v>437</v>
      </c>
      <c r="D119" s="100" t="s">
        <v>135</v>
      </c>
      <c r="E119" s="101" t="s">
        <v>61</v>
      </c>
      <c r="F119" s="100" t="s">
        <v>466</v>
      </c>
      <c r="G119" s="100" t="s">
        <v>467</v>
      </c>
      <c r="H119" s="100" t="s">
        <v>102</v>
      </c>
      <c r="I119" s="107">
        <v>371520</v>
      </c>
      <c r="J119" s="108" t="s">
        <v>99</v>
      </c>
    </row>
    <row r="120" spans="1:10" s="52" customFormat="1" ht="64.5" customHeight="1">
      <c r="A120" s="48" t="str">
        <f>COUNTIF(E$6:$E$356,E120)&amp;E120</f>
        <v>3桃園市立大溪木藝生態博物館</v>
      </c>
      <c r="B120" s="98">
        <v>115</v>
      </c>
      <c r="C120" s="99" t="s">
        <v>438</v>
      </c>
      <c r="D120" s="100" t="s">
        <v>135</v>
      </c>
      <c r="E120" s="101" t="s">
        <v>95</v>
      </c>
      <c r="F120" s="100" t="s">
        <v>468</v>
      </c>
      <c r="G120" s="100" t="s">
        <v>469</v>
      </c>
      <c r="H120" s="100" t="s">
        <v>102</v>
      </c>
      <c r="I120" s="107">
        <v>12000000</v>
      </c>
      <c r="J120" s="108" t="s">
        <v>101</v>
      </c>
    </row>
    <row r="121" spans="1:10" s="52" customFormat="1" ht="64.5" customHeight="1">
      <c r="A121" s="48" t="str">
        <f>COUNTIF(E$6:$E$356,E121)&amp;E121</f>
        <v>1桃園市立福豐國民中學</v>
      </c>
      <c r="B121" s="98">
        <v>116</v>
      </c>
      <c r="C121" s="99" t="s">
        <v>439</v>
      </c>
      <c r="D121" s="100" t="s">
        <v>135</v>
      </c>
      <c r="E121" s="101" t="s">
        <v>470</v>
      </c>
      <c r="F121" s="100" t="s">
        <v>471</v>
      </c>
      <c r="G121" s="100" t="s">
        <v>472</v>
      </c>
      <c r="H121" s="100" t="s">
        <v>118</v>
      </c>
      <c r="I121" s="107">
        <v>2806355</v>
      </c>
      <c r="J121" s="108" t="s">
        <v>101</v>
      </c>
    </row>
    <row r="122" spans="1:10" s="52" customFormat="1" ht="64.5" customHeight="1">
      <c r="A122" s="48" t="str">
        <f>COUNTIF(E$6:$E$356,E122)&amp;E122</f>
        <v>1桃園市立永豐高級中等學校</v>
      </c>
      <c r="B122" s="98">
        <v>117</v>
      </c>
      <c r="C122" s="99" t="s">
        <v>440</v>
      </c>
      <c r="D122" s="100" t="s">
        <v>135</v>
      </c>
      <c r="E122" s="101" t="s">
        <v>112</v>
      </c>
      <c r="F122" s="100" t="s">
        <v>473</v>
      </c>
      <c r="G122" s="100">
        <v>11103</v>
      </c>
      <c r="H122" s="100" t="s">
        <v>118</v>
      </c>
      <c r="I122" s="107">
        <v>3888520</v>
      </c>
      <c r="J122" s="108" t="s">
        <v>71</v>
      </c>
    </row>
    <row r="123" spans="1:10" s="52" customFormat="1" ht="64.5" customHeight="1">
      <c r="A123" s="48" t="str">
        <f>COUNTIF(E$6:$E$356,E123)&amp;E123</f>
        <v>1桃園市楊梅區富岡國民小學</v>
      </c>
      <c r="B123" s="98">
        <v>118</v>
      </c>
      <c r="C123" s="99" t="s">
        <v>441</v>
      </c>
      <c r="D123" s="100" t="s">
        <v>135</v>
      </c>
      <c r="E123" s="101" t="s">
        <v>474</v>
      </c>
      <c r="F123" s="100" t="s">
        <v>475</v>
      </c>
      <c r="G123" s="100" t="s">
        <v>476</v>
      </c>
      <c r="H123" s="100" t="s">
        <v>118</v>
      </c>
      <c r="I123" s="107">
        <v>1632470</v>
      </c>
      <c r="J123" s="108" t="s">
        <v>70</v>
      </c>
    </row>
    <row r="124" spans="1:10" s="52" customFormat="1" ht="64.5" customHeight="1">
      <c r="A124" s="48" t="str">
        <f>COUNTIF(E$6:$E$356,E124)&amp;E124</f>
        <v>2桃園市立青溪國民中學</v>
      </c>
      <c r="B124" s="98">
        <v>119</v>
      </c>
      <c r="C124" s="99" t="s">
        <v>442</v>
      </c>
      <c r="D124" s="100" t="s">
        <v>135</v>
      </c>
      <c r="E124" s="101" t="s">
        <v>133</v>
      </c>
      <c r="F124" s="100" t="s">
        <v>477</v>
      </c>
      <c r="G124" s="100">
        <v>11101</v>
      </c>
      <c r="H124" s="100" t="s">
        <v>118</v>
      </c>
      <c r="I124" s="107">
        <v>2735320</v>
      </c>
      <c r="J124" s="140" t="s">
        <v>71</v>
      </c>
    </row>
    <row r="125" spans="1:10" s="52" customFormat="1" ht="64.5" customHeight="1">
      <c r="A125" s="48" t="str">
        <f>COUNTIF(E$6:$E$356,E125)&amp;E125</f>
        <v>1桃園市蘆竹區公埔國民小學</v>
      </c>
      <c r="B125" s="98">
        <v>120</v>
      </c>
      <c r="C125" s="99" t="s">
        <v>443</v>
      </c>
      <c r="D125" s="100" t="s">
        <v>135</v>
      </c>
      <c r="E125" s="101" t="s">
        <v>478</v>
      </c>
      <c r="F125" s="100" t="s">
        <v>479</v>
      </c>
      <c r="G125" s="100" t="s">
        <v>480</v>
      </c>
      <c r="H125" s="100" t="s">
        <v>118</v>
      </c>
      <c r="I125" s="107">
        <v>5600000</v>
      </c>
      <c r="J125" s="140" t="s">
        <v>71</v>
      </c>
    </row>
    <row r="126" spans="1:10" s="52" customFormat="1" ht="64.5" customHeight="1">
      <c r="A126" s="48" t="str">
        <f>COUNTIF(E$6:$E$356,E126)&amp;E126</f>
        <v>3桃園市政府衛生局</v>
      </c>
      <c r="B126" s="98">
        <v>121</v>
      </c>
      <c r="C126" s="99" t="s">
        <v>444</v>
      </c>
      <c r="D126" s="100" t="s">
        <v>135</v>
      </c>
      <c r="E126" s="101" t="s">
        <v>20</v>
      </c>
      <c r="F126" s="100" t="s">
        <v>481</v>
      </c>
      <c r="G126" s="100" t="s">
        <v>482</v>
      </c>
      <c r="H126" s="100" t="s">
        <v>118</v>
      </c>
      <c r="I126" s="107">
        <v>1242770</v>
      </c>
      <c r="J126" s="140" t="s">
        <v>71</v>
      </c>
    </row>
    <row r="127" spans="1:10" s="52" customFormat="1" ht="75">
      <c r="A127" s="48" t="str">
        <f>COUNTIF(E$6:$E$356,E127)&amp;E127</f>
        <v>3桃園市立文昌國民中學</v>
      </c>
      <c r="B127" s="98">
        <v>122</v>
      </c>
      <c r="C127" s="99">
        <v>1110501</v>
      </c>
      <c r="D127" s="100" t="s">
        <v>483</v>
      </c>
      <c r="E127" s="101" t="s">
        <v>141</v>
      </c>
      <c r="F127" s="100" t="s">
        <v>484</v>
      </c>
      <c r="G127" s="100">
        <v>1090601</v>
      </c>
      <c r="H127" s="100" t="s">
        <v>86</v>
      </c>
      <c r="I127" s="107">
        <v>1712947</v>
      </c>
      <c r="J127" s="126" t="s">
        <v>244</v>
      </c>
    </row>
    <row r="128" spans="1:10" s="52" customFormat="1" ht="75">
      <c r="A128" s="48" t="str">
        <f>COUNTIF(E$6:$E$356,E128)&amp;E128</f>
        <v>1桃園市復興區義盛國民小學</v>
      </c>
      <c r="B128" s="98">
        <v>123</v>
      </c>
      <c r="C128" s="99">
        <v>1110502</v>
      </c>
      <c r="D128" s="100" t="s">
        <v>404</v>
      </c>
      <c r="E128" s="101" t="s">
        <v>485</v>
      </c>
      <c r="F128" s="100" t="s">
        <v>486</v>
      </c>
      <c r="G128" s="100" t="s">
        <v>487</v>
      </c>
      <c r="H128" s="100" t="s">
        <v>86</v>
      </c>
      <c r="I128" s="107">
        <v>1229943</v>
      </c>
      <c r="J128" s="126" t="s">
        <v>244</v>
      </c>
    </row>
    <row r="129" spans="1:10" s="52" customFormat="1" ht="75">
      <c r="A129" s="48" t="str">
        <f>COUNTIF(E$6:$E$356,E129)&amp;E129</f>
        <v>1桃園市復興區介壽國民小學</v>
      </c>
      <c r="B129" s="98">
        <v>124</v>
      </c>
      <c r="C129" s="99">
        <v>1110503</v>
      </c>
      <c r="D129" s="100" t="s">
        <v>404</v>
      </c>
      <c r="E129" s="101" t="s">
        <v>488</v>
      </c>
      <c r="F129" s="100" t="s">
        <v>489</v>
      </c>
      <c r="G129" s="100" t="s">
        <v>490</v>
      </c>
      <c r="H129" s="100" t="s">
        <v>86</v>
      </c>
      <c r="I129" s="107">
        <v>820000</v>
      </c>
      <c r="J129" s="126" t="s">
        <v>244</v>
      </c>
    </row>
    <row r="130" spans="1:10" s="52" customFormat="1" ht="64.5" customHeight="1">
      <c r="A130" s="48" t="str">
        <f>COUNTIF(E$6:$E$356,E130)&amp;E130</f>
        <v>1桃園市復興區奎輝國民小學</v>
      </c>
      <c r="B130" s="98">
        <v>125</v>
      </c>
      <c r="C130" s="99">
        <v>1110504</v>
      </c>
      <c r="D130" s="100" t="s">
        <v>404</v>
      </c>
      <c r="E130" s="101" t="s">
        <v>491</v>
      </c>
      <c r="F130" s="100" t="s">
        <v>492</v>
      </c>
      <c r="G130" s="100" t="s">
        <v>493</v>
      </c>
      <c r="H130" s="100" t="s">
        <v>86</v>
      </c>
      <c r="I130" s="107">
        <v>321563</v>
      </c>
      <c r="J130" s="126" t="s">
        <v>245</v>
      </c>
    </row>
    <row r="131" spans="1:10" s="52" customFormat="1" ht="64.5" customHeight="1">
      <c r="A131" s="48" t="str">
        <f>COUNTIF(E$6:$E$356,E131)&amp;E131</f>
        <v>1桃園市復興區霞雲國民小學</v>
      </c>
      <c r="B131" s="98">
        <v>126</v>
      </c>
      <c r="C131" s="99">
        <v>1110505</v>
      </c>
      <c r="D131" s="100" t="s">
        <v>404</v>
      </c>
      <c r="E131" s="101" t="s">
        <v>494</v>
      </c>
      <c r="F131" s="100" t="s">
        <v>495</v>
      </c>
      <c r="G131" s="100" t="s">
        <v>496</v>
      </c>
      <c r="H131" s="100" t="s">
        <v>86</v>
      </c>
      <c r="I131" s="107">
        <v>2520909</v>
      </c>
      <c r="J131" s="126" t="s">
        <v>245</v>
      </c>
    </row>
    <row r="132" spans="1:10" s="52" customFormat="1" ht="112.5" customHeight="1">
      <c r="A132" s="48" t="str">
        <f>COUNTIF(E$6:$E$356,E132)&amp;E132</f>
        <v>2桃園市立羅浮高級中等學校</v>
      </c>
      <c r="B132" s="98">
        <v>127</v>
      </c>
      <c r="C132" s="99">
        <v>1110506</v>
      </c>
      <c r="D132" s="100" t="s">
        <v>1192</v>
      </c>
      <c r="E132" s="101" t="s">
        <v>1152</v>
      </c>
      <c r="F132" s="100" t="s">
        <v>497</v>
      </c>
      <c r="G132" s="100">
        <v>10801</v>
      </c>
      <c r="H132" s="100" t="s">
        <v>86</v>
      </c>
      <c r="I132" s="107">
        <v>612357994</v>
      </c>
      <c r="J132" s="126" t="s">
        <v>245</v>
      </c>
    </row>
    <row r="133" spans="1:10" s="52" customFormat="1" ht="64.5" customHeight="1">
      <c r="A133" s="48" t="str">
        <f>COUNTIF(E$6:$E$356,E133)&amp;E133</f>
        <v>2桃園市政府勞動局</v>
      </c>
      <c r="B133" s="98">
        <v>128</v>
      </c>
      <c r="C133" s="99">
        <v>1110507</v>
      </c>
      <c r="D133" s="100" t="s">
        <v>89</v>
      </c>
      <c r="E133" s="101" t="s">
        <v>67</v>
      </c>
      <c r="F133" s="100" t="s">
        <v>498</v>
      </c>
      <c r="G133" s="100" t="s">
        <v>499</v>
      </c>
      <c r="H133" s="100" t="s">
        <v>102</v>
      </c>
      <c r="I133" s="107">
        <v>992000</v>
      </c>
      <c r="J133" s="108" t="s">
        <v>260</v>
      </c>
    </row>
    <row r="134" spans="1:10" s="52" customFormat="1" ht="64.5" customHeight="1">
      <c r="A134" s="48" t="str">
        <f>COUNTIF(E$6:$E$356,E134)&amp;E134</f>
        <v>1桃園市政府都市發展局</v>
      </c>
      <c r="B134" s="98">
        <v>129</v>
      </c>
      <c r="C134" s="99">
        <v>1110508</v>
      </c>
      <c r="D134" s="100" t="s">
        <v>89</v>
      </c>
      <c r="E134" s="101" t="s">
        <v>81</v>
      </c>
      <c r="F134" s="100" t="s">
        <v>500</v>
      </c>
      <c r="G134" s="100" t="s">
        <v>501</v>
      </c>
      <c r="H134" s="100" t="s">
        <v>102</v>
      </c>
      <c r="I134" s="107">
        <v>3000000</v>
      </c>
      <c r="J134" s="108" t="s">
        <v>261</v>
      </c>
    </row>
    <row r="135" spans="1:10" s="52" customFormat="1" ht="64.5" customHeight="1">
      <c r="A135" s="48" t="str">
        <f>COUNTIF(E$6:$E$356,E135)&amp;E135</f>
        <v>1桃園市政府新聞處</v>
      </c>
      <c r="B135" s="98">
        <v>130</v>
      </c>
      <c r="C135" s="99">
        <v>1110509</v>
      </c>
      <c r="D135" s="100" t="s">
        <v>89</v>
      </c>
      <c r="E135" s="101" t="s">
        <v>1153</v>
      </c>
      <c r="F135" s="100" t="s">
        <v>502</v>
      </c>
      <c r="G135" s="100" t="s">
        <v>503</v>
      </c>
      <c r="H135" s="100" t="s">
        <v>102</v>
      </c>
      <c r="I135" s="107">
        <v>2300000</v>
      </c>
      <c r="J135" s="108" t="s">
        <v>261</v>
      </c>
    </row>
    <row r="136" spans="1:10" s="52" customFormat="1" ht="64.5" customHeight="1">
      <c r="A136" s="48" t="str">
        <f>COUNTIF(E$6:$E$356,E136)&amp;E136</f>
        <v>2桃園市政府環境保護局</v>
      </c>
      <c r="B136" s="98">
        <v>131</v>
      </c>
      <c r="C136" s="99">
        <v>1110510</v>
      </c>
      <c r="D136" s="100" t="s">
        <v>88</v>
      </c>
      <c r="E136" s="101" t="s">
        <v>19</v>
      </c>
      <c r="F136" s="100" t="s">
        <v>504</v>
      </c>
      <c r="G136" s="100" t="s">
        <v>505</v>
      </c>
      <c r="H136" s="100" t="s">
        <v>102</v>
      </c>
      <c r="I136" s="107">
        <v>1175250</v>
      </c>
      <c r="J136" s="108" t="s">
        <v>261</v>
      </c>
    </row>
    <row r="137" spans="1:10" s="52" customFormat="1" ht="64.5" customHeight="1">
      <c r="A137" s="48" t="str">
        <f>COUNTIF(E$6:$E$356,E137)&amp;E137</f>
        <v>1桃園市桃園地政事務所</v>
      </c>
      <c r="B137" s="98">
        <v>132</v>
      </c>
      <c r="C137" s="99">
        <v>1110511</v>
      </c>
      <c r="D137" s="100" t="s">
        <v>88</v>
      </c>
      <c r="E137" s="101" t="s">
        <v>131</v>
      </c>
      <c r="F137" s="100" t="s">
        <v>506</v>
      </c>
      <c r="G137" s="100" t="s">
        <v>507</v>
      </c>
      <c r="H137" s="100" t="s">
        <v>102</v>
      </c>
      <c r="I137" s="107">
        <v>600000</v>
      </c>
      <c r="J137" s="108" t="s">
        <v>71</v>
      </c>
    </row>
    <row r="138" spans="1:10" s="52" customFormat="1" ht="64.5" customHeight="1">
      <c r="A138" s="48" t="str">
        <f>COUNTIF(E$6:$E$356,E138)&amp;E138</f>
        <v>1桃園市八德地政事務所</v>
      </c>
      <c r="B138" s="98">
        <v>133</v>
      </c>
      <c r="C138" s="99">
        <v>1110512</v>
      </c>
      <c r="D138" s="100" t="s">
        <v>89</v>
      </c>
      <c r="E138" s="101" t="s">
        <v>508</v>
      </c>
      <c r="F138" s="100" t="s">
        <v>509</v>
      </c>
      <c r="G138" s="100" t="s">
        <v>510</v>
      </c>
      <c r="H138" s="100" t="s">
        <v>102</v>
      </c>
      <c r="I138" s="107">
        <v>320000</v>
      </c>
      <c r="J138" s="108" t="s">
        <v>69</v>
      </c>
    </row>
    <row r="139" spans="1:10" s="52" customFormat="1" ht="64.5" customHeight="1">
      <c r="A139" s="48" t="str">
        <f>COUNTIF(E$6:$E$356,E139)&amp;E139</f>
        <v>1桃園市立新屋高級中等學校</v>
      </c>
      <c r="B139" s="98">
        <v>134</v>
      </c>
      <c r="C139" s="99">
        <v>1110513</v>
      </c>
      <c r="D139" s="100" t="s">
        <v>88</v>
      </c>
      <c r="E139" s="101" t="s">
        <v>125</v>
      </c>
      <c r="F139" s="100" t="s">
        <v>511</v>
      </c>
      <c r="G139" s="100" t="s">
        <v>512</v>
      </c>
      <c r="H139" s="100" t="s">
        <v>118</v>
      </c>
      <c r="I139" s="107">
        <v>600000</v>
      </c>
      <c r="J139" s="108" t="s">
        <v>69</v>
      </c>
    </row>
    <row r="140" spans="1:10" s="52" customFormat="1" ht="64.5" customHeight="1">
      <c r="A140" s="48" t="str">
        <f>COUNTIF(E$6:$E$356,E140)&amp;E140</f>
        <v>2桃園市龜山區文欣國民小學</v>
      </c>
      <c r="B140" s="98">
        <v>135</v>
      </c>
      <c r="C140" s="99">
        <v>1110514</v>
      </c>
      <c r="D140" s="100" t="s">
        <v>88</v>
      </c>
      <c r="E140" s="101" t="s">
        <v>513</v>
      </c>
      <c r="F140" s="100" t="s">
        <v>514</v>
      </c>
      <c r="G140" s="100" t="s">
        <v>515</v>
      </c>
      <c r="H140" s="100" t="s">
        <v>118</v>
      </c>
      <c r="I140" s="107">
        <v>280000</v>
      </c>
      <c r="J140" s="108" t="s">
        <v>70</v>
      </c>
    </row>
    <row r="141" spans="1:10" s="52" customFormat="1" ht="64.5" customHeight="1">
      <c r="A141" s="48" t="str">
        <f>COUNTIF(E$6:$E$356,E141)&amp;E141</f>
        <v>1桃園市立大崙國民中學</v>
      </c>
      <c r="B141" s="98">
        <v>136</v>
      </c>
      <c r="C141" s="99">
        <v>1110515</v>
      </c>
      <c r="D141" s="100" t="s">
        <v>88</v>
      </c>
      <c r="E141" s="101" t="s">
        <v>157</v>
      </c>
      <c r="F141" s="100" t="s">
        <v>516</v>
      </c>
      <c r="G141" s="100" t="s">
        <v>517</v>
      </c>
      <c r="H141" s="100" t="s">
        <v>118</v>
      </c>
      <c r="I141" s="107">
        <v>3850000</v>
      </c>
      <c r="J141" s="108" t="s">
        <v>69</v>
      </c>
    </row>
    <row r="142" spans="1:10" s="52" customFormat="1" ht="64.5" customHeight="1">
      <c r="A142" s="48" t="str">
        <f>COUNTIF(E$6:$E$356,E142)&amp;E142</f>
        <v>1桃園市龍潭區龍星國民小學</v>
      </c>
      <c r="B142" s="98">
        <v>137</v>
      </c>
      <c r="C142" s="99">
        <v>1110516</v>
      </c>
      <c r="D142" s="100" t="s">
        <v>89</v>
      </c>
      <c r="E142" s="101" t="s">
        <v>126</v>
      </c>
      <c r="F142" s="100" t="s">
        <v>518</v>
      </c>
      <c r="G142" s="100" t="s">
        <v>519</v>
      </c>
      <c r="H142" s="100" t="s">
        <v>118</v>
      </c>
      <c r="I142" s="107">
        <v>1072500</v>
      </c>
      <c r="J142" s="108" t="s">
        <v>71</v>
      </c>
    </row>
    <row r="143" spans="1:10" s="52" customFormat="1" ht="64.5" customHeight="1">
      <c r="A143" s="48" t="str">
        <f>COUNTIF(E$6:$E$356,E143)&amp;E143</f>
        <v>4桃園市政府環境清潔稽查大隊</v>
      </c>
      <c r="B143" s="98">
        <v>138</v>
      </c>
      <c r="C143" s="99">
        <v>1110517</v>
      </c>
      <c r="D143" s="100" t="s">
        <v>520</v>
      </c>
      <c r="E143" s="101" t="s">
        <v>117</v>
      </c>
      <c r="F143" s="100" t="s">
        <v>521</v>
      </c>
      <c r="G143" s="100" t="s">
        <v>522</v>
      </c>
      <c r="H143" s="100" t="s">
        <v>118</v>
      </c>
      <c r="I143" s="107">
        <v>12250000</v>
      </c>
      <c r="J143" s="108" t="s">
        <v>71</v>
      </c>
    </row>
    <row r="144" spans="1:10" s="52" customFormat="1" ht="64.5" customHeight="1">
      <c r="A144" s="48" t="str">
        <f>COUNTIF(E$6:$E$356,E144)&amp;E144</f>
        <v>2桃園市政府警察局交通警察大隊</v>
      </c>
      <c r="B144" s="98">
        <v>139</v>
      </c>
      <c r="C144" s="99">
        <v>1110518</v>
      </c>
      <c r="D144" s="100" t="s">
        <v>88</v>
      </c>
      <c r="E144" s="101" t="s">
        <v>123</v>
      </c>
      <c r="F144" s="100" t="s">
        <v>523</v>
      </c>
      <c r="G144" s="100" t="s">
        <v>524</v>
      </c>
      <c r="H144" s="100" t="s">
        <v>118</v>
      </c>
      <c r="I144" s="107">
        <v>5885000</v>
      </c>
      <c r="J144" s="108" t="s">
        <v>69</v>
      </c>
    </row>
    <row r="145" spans="1:10" s="52" customFormat="1" ht="64.5" customHeight="1">
      <c r="A145" s="48" t="str">
        <f>COUNTIF(E$6:$E$356,E145)&amp;E145</f>
        <v>3桃園市復興區巴崚國民小學</v>
      </c>
      <c r="B145" s="98">
        <v>140</v>
      </c>
      <c r="C145" s="99" t="s">
        <v>445</v>
      </c>
      <c r="D145" s="100" t="s">
        <v>135</v>
      </c>
      <c r="E145" s="101" t="s">
        <v>150</v>
      </c>
      <c r="F145" s="100" t="s">
        <v>525</v>
      </c>
      <c r="G145" s="100" t="s">
        <v>526</v>
      </c>
      <c r="H145" s="100" t="s">
        <v>86</v>
      </c>
      <c r="I145" s="107">
        <v>2251794</v>
      </c>
      <c r="J145" s="140" t="s">
        <v>70</v>
      </c>
    </row>
    <row r="146" spans="1:10" s="52" customFormat="1" ht="64.5" customHeight="1">
      <c r="A146" s="48" t="str">
        <f>COUNTIF(E$6:$E$356,E146)&amp;E146</f>
        <v>1桃園市復興區羅浮國民小學</v>
      </c>
      <c r="B146" s="98">
        <v>141</v>
      </c>
      <c r="C146" s="99" t="s">
        <v>446</v>
      </c>
      <c r="D146" s="100" t="s">
        <v>135</v>
      </c>
      <c r="E146" s="101" t="s">
        <v>527</v>
      </c>
      <c r="F146" s="100" t="s">
        <v>528</v>
      </c>
      <c r="G146" s="100" t="s">
        <v>529</v>
      </c>
      <c r="H146" s="100" t="s">
        <v>86</v>
      </c>
      <c r="I146" s="107">
        <v>383257</v>
      </c>
      <c r="J146" s="140" t="s">
        <v>70</v>
      </c>
    </row>
    <row r="147" spans="1:10" s="52" customFormat="1" ht="64.5" customHeight="1">
      <c r="A147" s="48" t="str">
        <f>COUNTIF(E$6:$E$356,E147)&amp;E147</f>
        <v>3桃園市復興區公所</v>
      </c>
      <c r="B147" s="98">
        <v>142</v>
      </c>
      <c r="C147" s="99" t="s">
        <v>447</v>
      </c>
      <c r="D147" s="100" t="s">
        <v>135</v>
      </c>
      <c r="E147" s="101" t="s">
        <v>9</v>
      </c>
      <c r="F147" s="100" t="s">
        <v>530</v>
      </c>
      <c r="G147" s="100" t="s">
        <v>531</v>
      </c>
      <c r="H147" s="100" t="s">
        <v>86</v>
      </c>
      <c r="I147" s="107">
        <v>1174427</v>
      </c>
      <c r="J147" s="140" t="s">
        <v>70</v>
      </c>
    </row>
    <row r="148" spans="1:10" s="52" customFormat="1" ht="64.5" customHeight="1">
      <c r="A148" s="48" t="str">
        <f>COUNTIF(E$6:$E$356,E148)&amp;E148</f>
        <v>1桃園市政府航空城工程處</v>
      </c>
      <c r="B148" s="98">
        <v>143</v>
      </c>
      <c r="C148" s="99" t="s">
        <v>448</v>
      </c>
      <c r="D148" s="100" t="s">
        <v>135</v>
      </c>
      <c r="E148" s="101" t="s">
        <v>1154</v>
      </c>
      <c r="F148" s="100" t="s">
        <v>532</v>
      </c>
      <c r="G148" s="100" t="s">
        <v>533</v>
      </c>
      <c r="H148" s="100" t="s">
        <v>102</v>
      </c>
      <c r="I148" s="107">
        <v>754622</v>
      </c>
      <c r="J148" s="140" t="s">
        <v>71</v>
      </c>
    </row>
    <row r="149" spans="1:10" s="52" customFormat="1" ht="64.5" customHeight="1">
      <c r="A149" s="48" t="str">
        <f>COUNTIF(E$6:$E$356,E149)&amp;E149</f>
        <v>4桃園市政府殯葬管理所</v>
      </c>
      <c r="B149" s="98">
        <v>144</v>
      </c>
      <c r="C149" s="99" t="s">
        <v>449</v>
      </c>
      <c r="D149" s="100" t="s">
        <v>135</v>
      </c>
      <c r="E149" s="101" t="s">
        <v>115</v>
      </c>
      <c r="F149" s="100" t="s">
        <v>534</v>
      </c>
      <c r="G149" s="100" t="s">
        <v>535</v>
      </c>
      <c r="H149" s="100" t="s">
        <v>102</v>
      </c>
      <c r="I149" s="107">
        <v>400000</v>
      </c>
      <c r="J149" s="140" t="s">
        <v>71</v>
      </c>
    </row>
    <row r="150" spans="1:10" s="52" customFormat="1" ht="64.5" customHeight="1">
      <c r="A150" s="48" t="str">
        <f>COUNTIF(E$6:$E$356,E150)&amp;E150</f>
        <v>1桃園市政府財政局</v>
      </c>
      <c r="B150" s="98">
        <v>145</v>
      </c>
      <c r="C150" s="99" t="s">
        <v>450</v>
      </c>
      <c r="D150" s="100" t="s">
        <v>135</v>
      </c>
      <c r="E150" s="101" t="s">
        <v>107</v>
      </c>
      <c r="F150" s="100" t="s">
        <v>536</v>
      </c>
      <c r="G150" s="100">
        <v>11102</v>
      </c>
      <c r="H150" s="100" t="s">
        <v>102</v>
      </c>
      <c r="I150" s="107">
        <v>700000</v>
      </c>
      <c r="J150" s="140" t="s">
        <v>71</v>
      </c>
    </row>
    <row r="151" spans="1:10" s="52" customFormat="1" ht="64.5" customHeight="1">
      <c r="A151" s="48" t="str">
        <f>COUNTIF(E$6:$E$356,E151)&amp;E151</f>
        <v>1桃園市平鎮區復旦國民小學</v>
      </c>
      <c r="B151" s="98">
        <v>146</v>
      </c>
      <c r="C151" s="99" t="s">
        <v>451</v>
      </c>
      <c r="D151" s="100" t="s">
        <v>135</v>
      </c>
      <c r="E151" s="101" t="s">
        <v>98</v>
      </c>
      <c r="F151" s="100" t="s">
        <v>537</v>
      </c>
      <c r="G151" s="100" t="s">
        <v>538</v>
      </c>
      <c r="H151" s="100" t="s">
        <v>118</v>
      </c>
      <c r="I151" s="107">
        <v>2475000</v>
      </c>
      <c r="J151" s="140" t="s">
        <v>71</v>
      </c>
    </row>
    <row r="152" spans="1:10" s="52" customFormat="1" ht="64.5" customHeight="1">
      <c r="A152" s="48" t="str">
        <f>COUNTIF(E$6:$E$356,E152)&amp;E152</f>
        <v>1桃園市立大園國際高級中等學校</v>
      </c>
      <c r="B152" s="98">
        <v>147</v>
      </c>
      <c r="C152" s="99" t="s">
        <v>452</v>
      </c>
      <c r="D152" s="100" t="s">
        <v>135</v>
      </c>
      <c r="E152" s="101" t="s">
        <v>127</v>
      </c>
      <c r="F152" s="100" t="s">
        <v>539</v>
      </c>
      <c r="G152" s="100" t="s">
        <v>540</v>
      </c>
      <c r="H152" s="100" t="s">
        <v>118</v>
      </c>
      <c r="I152" s="107">
        <v>148140</v>
      </c>
      <c r="J152" s="140" t="s">
        <v>71</v>
      </c>
    </row>
    <row r="153" spans="1:10" s="52" customFormat="1" ht="64.5" customHeight="1">
      <c r="A153" s="48" t="str">
        <f>COUNTIF(E$6:$E$356,E153)&amp;E153</f>
        <v>3桃園市政府警察局</v>
      </c>
      <c r="B153" s="98">
        <v>148</v>
      </c>
      <c r="C153" s="99" t="s">
        <v>453</v>
      </c>
      <c r="D153" s="100" t="s">
        <v>135</v>
      </c>
      <c r="E153" s="101" t="s">
        <v>13</v>
      </c>
      <c r="F153" s="100" t="s">
        <v>541</v>
      </c>
      <c r="G153" s="100" t="s">
        <v>542</v>
      </c>
      <c r="H153" s="100" t="s">
        <v>118</v>
      </c>
      <c r="I153" s="107">
        <v>120000000</v>
      </c>
      <c r="J153" s="140" t="s">
        <v>71</v>
      </c>
    </row>
    <row r="154" spans="1:10" s="52" customFormat="1" ht="64.5" customHeight="1">
      <c r="A154" s="48" t="str">
        <f>COUNTIF(E$6:$E$356,E154)&amp;E154</f>
        <v>1桃園市立東安國民中學</v>
      </c>
      <c r="B154" s="98">
        <v>149</v>
      </c>
      <c r="C154" s="99">
        <v>1110601</v>
      </c>
      <c r="D154" s="100" t="s">
        <v>88</v>
      </c>
      <c r="E154" s="101" t="s">
        <v>114</v>
      </c>
      <c r="F154" s="100" t="s">
        <v>543</v>
      </c>
      <c r="G154" s="100" t="s">
        <v>544</v>
      </c>
      <c r="H154" s="100" t="s">
        <v>86</v>
      </c>
      <c r="I154" s="107">
        <v>869362</v>
      </c>
      <c r="J154" s="126" t="s">
        <v>245</v>
      </c>
    </row>
    <row r="155" spans="1:10" s="52" customFormat="1" ht="64.5" customHeight="1">
      <c r="A155" s="48" t="str">
        <f>COUNTIF(E$6:$E$356,E155)&amp;E155</f>
        <v>2桃園市立建國國民中學</v>
      </c>
      <c r="B155" s="98">
        <v>150</v>
      </c>
      <c r="C155" s="99">
        <v>1110602</v>
      </c>
      <c r="D155" s="100" t="s">
        <v>88</v>
      </c>
      <c r="E155" s="101" t="s">
        <v>545</v>
      </c>
      <c r="F155" s="100" t="s">
        <v>546</v>
      </c>
      <c r="G155" s="100" t="s">
        <v>547</v>
      </c>
      <c r="H155" s="100" t="s">
        <v>86</v>
      </c>
      <c r="I155" s="107">
        <v>384769</v>
      </c>
      <c r="J155" s="126" t="s">
        <v>245</v>
      </c>
    </row>
    <row r="156" spans="1:10" s="52" customFormat="1" ht="64.5" customHeight="1">
      <c r="A156" s="48" t="str">
        <f>COUNTIF(E$6:$E$356,E156)&amp;E156</f>
        <v>1桃園市中壢區山東國民小學</v>
      </c>
      <c r="B156" s="98">
        <v>151</v>
      </c>
      <c r="C156" s="99">
        <v>1110603</v>
      </c>
      <c r="D156" s="100" t="s">
        <v>88</v>
      </c>
      <c r="E156" s="101" t="s">
        <v>548</v>
      </c>
      <c r="F156" s="100" t="s">
        <v>549</v>
      </c>
      <c r="G156" s="100" t="s">
        <v>550</v>
      </c>
      <c r="H156" s="100" t="s">
        <v>86</v>
      </c>
      <c r="I156" s="107">
        <v>565168</v>
      </c>
      <c r="J156" s="128" t="s">
        <v>244</v>
      </c>
    </row>
    <row r="157" spans="1:10" s="52" customFormat="1" ht="64.5" customHeight="1">
      <c r="A157" s="48" t="str">
        <f>COUNTIF(E$6:$E$356,E157)&amp;E157</f>
        <v>1桃園市大溪區中興國民小學</v>
      </c>
      <c r="B157" s="98">
        <v>152</v>
      </c>
      <c r="C157" s="99">
        <v>1110604</v>
      </c>
      <c r="D157" s="100" t="s">
        <v>551</v>
      </c>
      <c r="E157" s="101" t="s">
        <v>552</v>
      </c>
      <c r="F157" s="100" t="s">
        <v>553</v>
      </c>
      <c r="G157" s="100" t="s">
        <v>149</v>
      </c>
      <c r="H157" s="100" t="s">
        <v>86</v>
      </c>
      <c r="I157" s="107">
        <v>895000</v>
      </c>
      <c r="J157" s="128" t="s">
        <v>245</v>
      </c>
    </row>
    <row r="158" spans="1:10" s="52" customFormat="1" ht="64.5" customHeight="1">
      <c r="A158" s="48" t="str">
        <f>COUNTIF(E$6:$E$356,E158)&amp;E158</f>
        <v>3桃園市中壢區公所</v>
      </c>
      <c r="B158" s="98">
        <v>153</v>
      </c>
      <c r="C158" s="99">
        <v>1110605</v>
      </c>
      <c r="D158" s="100" t="s">
        <v>89</v>
      </c>
      <c r="E158" s="101" t="s">
        <v>61</v>
      </c>
      <c r="F158" s="100" t="s">
        <v>554</v>
      </c>
      <c r="G158" s="100" t="s">
        <v>555</v>
      </c>
      <c r="H158" s="100" t="s">
        <v>86</v>
      </c>
      <c r="I158" s="107">
        <v>769738</v>
      </c>
      <c r="J158" s="128" t="s">
        <v>245</v>
      </c>
    </row>
    <row r="159" spans="1:10" s="52" customFormat="1" ht="64.5" customHeight="1">
      <c r="A159" s="48" t="str">
        <f>COUNTIF(E$6:$E$356,E159)&amp;E159</f>
        <v>3桃園市龍潭區公所</v>
      </c>
      <c r="B159" s="98">
        <v>154</v>
      </c>
      <c r="C159" s="99">
        <v>1110606</v>
      </c>
      <c r="D159" s="100" t="s">
        <v>89</v>
      </c>
      <c r="E159" s="101" t="s">
        <v>14</v>
      </c>
      <c r="F159" s="100" t="s">
        <v>556</v>
      </c>
      <c r="G159" s="100" t="s">
        <v>557</v>
      </c>
      <c r="H159" s="100" t="s">
        <v>86</v>
      </c>
      <c r="I159" s="107">
        <v>238000</v>
      </c>
      <c r="J159" s="128" t="s">
        <v>708</v>
      </c>
    </row>
    <row r="160" spans="1:10" s="52" customFormat="1" ht="64.5" customHeight="1">
      <c r="A160" s="48" t="str">
        <f>COUNTIF(E$6:$E$356,E160)&amp;E160</f>
        <v>1桃園市政府警察局捷運警察隊</v>
      </c>
      <c r="B160" s="98">
        <v>155</v>
      </c>
      <c r="C160" s="99">
        <v>1110607</v>
      </c>
      <c r="D160" s="100" t="s">
        <v>88</v>
      </c>
      <c r="E160" s="101" t="s">
        <v>1187</v>
      </c>
      <c r="F160" s="100" t="s">
        <v>558</v>
      </c>
      <c r="G160" s="100" t="s">
        <v>559</v>
      </c>
      <c r="H160" s="100" t="s">
        <v>102</v>
      </c>
      <c r="I160" s="107">
        <v>420000</v>
      </c>
      <c r="J160" s="108" t="s">
        <v>261</v>
      </c>
    </row>
    <row r="161" spans="1:10" s="52" customFormat="1" ht="64.5" customHeight="1">
      <c r="A161" s="48" t="str">
        <f>COUNTIF(E$6:$E$356,E161)&amp;E161</f>
        <v>1桃園市政府警察局蘆竹分局</v>
      </c>
      <c r="B161" s="98">
        <v>156</v>
      </c>
      <c r="C161" s="99">
        <v>1110608</v>
      </c>
      <c r="D161" s="100" t="s">
        <v>88</v>
      </c>
      <c r="E161" s="101" t="s">
        <v>162</v>
      </c>
      <c r="F161" s="100" t="s">
        <v>560</v>
      </c>
      <c r="G161" s="100" t="s">
        <v>561</v>
      </c>
      <c r="H161" s="100" t="s">
        <v>102</v>
      </c>
      <c r="I161" s="107">
        <v>450000</v>
      </c>
      <c r="J161" s="108" t="s">
        <v>261</v>
      </c>
    </row>
    <row r="162" spans="1:10" s="52" customFormat="1" ht="64.5" customHeight="1">
      <c r="A162" s="48" t="str">
        <f>COUNTIF(E$6:$E$356,E162)&amp;E162</f>
        <v>3桃園市大園區公所</v>
      </c>
      <c r="B162" s="98">
        <v>157</v>
      </c>
      <c r="C162" s="99">
        <v>1110609</v>
      </c>
      <c r="D162" s="100" t="s">
        <v>88</v>
      </c>
      <c r="E162" s="101" t="s">
        <v>8</v>
      </c>
      <c r="F162" s="100" t="s">
        <v>562</v>
      </c>
      <c r="G162" s="100" t="s">
        <v>143</v>
      </c>
      <c r="H162" s="100" t="s">
        <v>102</v>
      </c>
      <c r="I162" s="107">
        <v>800000</v>
      </c>
      <c r="J162" s="108" t="s">
        <v>700</v>
      </c>
    </row>
    <row r="163" spans="1:10" s="52" customFormat="1" ht="64.5" customHeight="1">
      <c r="A163" s="48" t="str">
        <f>COUNTIF(E$6:$E$356,E163)&amp;E163</f>
        <v>4桃園市政府農業局</v>
      </c>
      <c r="B163" s="98">
        <v>158</v>
      </c>
      <c r="C163" s="99">
        <v>1110610</v>
      </c>
      <c r="D163" s="100" t="s">
        <v>88</v>
      </c>
      <c r="E163" s="101" t="s">
        <v>73</v>
      </c>
      <c r="F163" s="100" t="s">
        <v>563</v>
      </c>
      <c r="G163" s="100" t="s">
        <v>564</v>
      </c>
      <c r="H163" s="100" t="s">
        <v>102</v>
      </c>
      <c r="I163" s="107">
        <v>671000</v>
      </c>
      <c r="J163" s="108" t="s">
        <v>260</v>
      </c>
    </row>
    <row r="164" spans="1:10" s="52" customFormat="1" ht="64.5" customHeight="1">
      <c r="A164" s="48" t="str">
        <f>COUNTIF(E$6:$E$356,E164)&amp;E164</f>
        <v>3桃園市立大溪木藝生態博物館</v>
      </c>
      <c r="B164" s="98">
        <v>159</v>
      </c>
      <c r="C164" s="99">
        <v>1110611</v>
      </c>
      <c r="D164" s="100" t="s">
        <v>88</v>
      </c>
      <c r="E164" s="101" t="s">
        <v>95</v>
      </c>
      <c r="F164" s="100" t="s">
        <v>565</v>
      </c>
      <c r="G164" s="100" t="s">
        <v>566</v>
      </c>
      <c r="H164" s="100" t="s">
        <v>102</v>
      </c>
      <c r="I164" s="107">
        <v>450000</v>
      </c>
      <c r="J164" s="108" t="s">
        <v>260</v>
      </c>
    </row>
    <row r="165" spans="1:10" s="52" customFormat="1" ht="64.5" customHeight="1">
      <c r="A165" s="48" t="str">
        <f>COUNTIF(E$6:$E$356,E165)&amp;E165</f>
        <v>3桃園市政府觀光旅遊局</v>
      </c>
      <c r="B165" s="98">
        <v>160</v>
      </c>
      <c r="C165" s="99">
        <v>1110612</v>
      </c>
      <c r="D165" s="100" t="s">
        <v>1194</v>
      </c>
      <c r="E165" s="101" t="s">
        <v>1150</v>
      </c>
      <c r="F165" s="100" t="s">
        <v>567</v>
      </c>
      <c r="G165" s="100" t="s">
        <v>568</v>
      </c>
      <c r="H165" s="100" t="s">
        <v>102</v>
      </c>
      <c r="I165" s="107">
        <v>3300000</v>
      </c>
      <c r="J165" s="129" t="s">
        <v>260</v>
      </c>
    </row>
    <row r="166" spans="1:10" s="52" customFormat="1" ht="64.5" customHeight="1">
      <c r="A166" s="48" t="str">
        <f>COUNTIF(E$6:$E$356,E166)&amp;E166</f>
        <v>1桃園市立幸福國民中學</v>
      </c>
      <c r="B166" s="98">
        <v>161</v>
      </c>
      <c r="C166" s="99">
        <v>1110613</v>
      </c>
      <c r="D166" s="100" t="s">
        <v>88</v>
      </c>
      <c r="E166" s="101" t="s">
        <v>109</v>
      </c>
      <c r="F166" s="100" t="s">
        <v>569</v>
      </c>
      <c r="G166" s="100" t="s">
        <v>570</v>
      </c>
      <c r="H166" s="100" t="s">
        <v>118</v>
      </c>
      <c r="I166" s="107">
        <v>279000</v>
      </c>
      <c r="J166" s="130" t="s">
        <v>71</v>
      </c>
    </row>
    <row r="167" spans="1:10" s="52" customFormat="1" ht="64.5" customHeight="1">
      <c r="A167" s="48" t="str">
        <f>COUNTIF(E$6:$E$356,E167)&amp;E167</f>
        <v>2桃園市龜山區楓樹國民小學</v>
      </c>
      <c r="B167" s="98">
        <v>162</v>
      </c>
      <c r="C167" s="99">
        <v>1110614</v>
      </c>
      <c r="D167" s="100" t="s">
        <v>571</v>
      </c>
      <c r="E167" s="101" t="s">
        <v>120</v>
      </c>
      <c r="F167" s="100" t="s">
        <v>572</v>
      </c>
      <c r="G167" s="100" t="s">
        <v>573</v>
      </c>
      <c r="H167" s="100" t="s">
        <v>118</v>
      </c>
      <c r="I167" s="107">
        <v>300000</v>
      </c>
      <c r="J167" s="130" t="s">
        <v>70</v>
      </c>
    </row>
    <row r="168" spans="1:10" s="52" customFormat="1" ht="64.5" customHeight="1">
      <c r="A168" s="48" t="str">
        <f>COUNTIF(E$6:$E$356,E168)&amp;E168</f>
        <v>1桃園市立仁美國民中學</v>
      </c>
      <c r="B168" s="98">
        <v>163</v>
      </c>
      <c r="C168" s="99">
        <v>1110615</v>
      </c>
      <c r="D168" s="100" t="s">
        <v>574</v>
      </c>
      <c r="E168" s="101" t="s">
        <v>124</v>
      </c>
      <c r="F168" s="100" t="s">
        <v>575</v>
      </c>
      <c r="G168" s="100" t="s">
        <v>576</v>
      </c>
      <c r="H168" s="100" t="s">
        <v>118</v>
      </c>
      <c r="I168" s="107">
        <v>330000</v>
      </c>
      <c r="J168" s="130" t="s">
        <v>71</v>
      </c>
    </row>
    <row r="169" spans="1:10" s="52" customFormat="1" ht="64.5" customHeight="1">
      <c r="A169" s="48" t="str">
        <f>COUNTIF(E$6:$E$356,E169)&amp;E169</f>
        <v>1桃園市政府地政局</v>
      </c>
      <c r="B169" s="98">
        <v>164</v>
      </c>
      <c r="C169" s="99">
        <v>1110616</v>
      </c>
      <c r="D169" s="100" t="s">
        <v>88</v>
      </c>
      <c r="E169" s="101" t="s">
        <v>59</v>
      </c>
      <c r="F169" s="100" t="s">
        <v>577</v>
      </c>
      <c r="G169" s="100" t="s">
        <v>578</v>
      </c>
      <c r="H169" s="100" t="s">
        <v>118</v>
      </c>
      <c r="I169" s="107">
        <v>970000</v>
      </c>
      <c r="J169" s="130" t="s">
        <v>71</v>
      </c>
    </row>
    <row r="170" spans="1:10" s="52" customFormat="1" ht="64.5" customHeight="1">
      <c r="A170" s="48" t="str">
        <f>COUNTIF(E$6:$E$356,E170)&amp;E170</f>
        <v>3桃園市蘆竹區公所</v>
      </c>
      <c r="B170" s="98">
        <v>165</v>
      </c>
      <c r="C170" s="99">
        <v>1110617</v>
      </c>
      <c r="D170" s="100" t="s">
        <v>88</v>
      </c>
      <c r="E170" s="101" t="s">
        <v>12</v>
      </c>
      <c r="F170" s="100" t="s">
        <v>579</v>
      </c>
      <c r="G170" s="100" t="s">
        <v>580</v>
      </c>
      <c r="H170" s="100" t="s">
        <v>118</v>
      </c>
      <c r="I170" s="107">
        <v>910000</v>
      </c>
      <c r="J170" s="130" t="s">
        <v>69</v>
      </c>
    </row>
    <row r="171" spans="1:10" s="52" customFormat="1" ht="64.5" customHeight="1">
      <c r="A171" s="48" t="str">
        <f>COUNTIF(E$6:$E$356,E171)&amp;E171</f>
        <v>2桃園市桃園區公所</v>
      </c>
      <c r="B171" s="98">
        <v>166</v>
      </c>
      <c r="C171" s="99">
        <v>1110618</v>
      </c>
      <c r="D171" s="100" t="s">
        <v>88</v>
      </c>
      <c r="E171" s="101" t="s">
        <v>17</v>
      </c>
      <c r="F171" s="100" t="s">
        <v>581</v>
      </c>
      <c r="G171" s="100" t="s">
        <v>582</v>
      </c>
      <c r="H171" s="100" t="s">
        <v>118</v>
      </c>
      <c r="I171" s="107">
        <v>157435</v>
      </c>
      <c r="J171" s="130" t="s">
        <v>69</v>
      </c>
    </row>
    <row r="172" spans="1:10" s="52" customFormat="1" ht="64.5" customHeight="1">
      <c r="A172" s="48" t="str">
        <f>COUNTIF(E$6:$E$356,E172)&amp;E172</f>
        <v>1桃園市龍潭區三和國民小學</v>
      </c>
      <c r="B172" s="98">
        <v>167</v>
      </c>
      <c r="C172" s="99" t="s">
        <v>583</v>
      </c>
      <c r="D172" s="100" t="s">
        <v>135</v>
      </c>
      <c r="E172" s="101" t="s">
        <v>584</v>
      </c>
      <c r="F172" s="100" t="s">
        <v>585</v>
      </c>
      <c r="G172" s="100" t="s">
        <v>586</v>
      </c>
      <c r="H172" s="100" t="s">
        <v>86</v>
      </c>
      <c r="I172" s="107">
        <v>264818</v>
      </c>
      <c r="J172" s="140" t="s">
        <v>70</v>
      </c>
    </row>
    <row r="173" spans="1:10" s="52" customFormat="1" ht="64.5" customHeight="1">
      <c r="A173" s="48" t="str">
        <f>COUNTIF(E$6:$E$356,E173)&amp;E173</f>
        <v>3桃園市政府文化局</v>
      </c>
      <c r="B173" s="98">
        <v>168</v>
      </c>
      <c r="C173" s="99" t="s">
        <v>587</v>
      </c>
      <c r="D173" s="100" t="s">
        <v>135</v>
      </c>
      <c r="E173" s="101" t="s">
        <v>22</v>
      </c>
      <c r="F173" s="100" t="s">
        <v>588</v>
      </c>
      <c r="G173" s="100" t="s">
        <v>589</v>
      </c>
      <c r="H173" s="100" t="s">
        <v>86</v>
      </c>
      <c r="I173" s="107">
        <v>298415</v>
      </c>
      <c r="J173" s="140" t="s">
        <v>71</v>
      </c>
    </row>
    <row r="174" spans="1:10" s="52" customFormat="1" ht="64.5" customHeight="1">
      <c r="A174" s="48" t="str">
        <f>COUNTIF(E$6:$E$356,E174)&amp;E174</f>
        <v>1桃園市楊梅區瑞原國民小學</v>
      </c>
      <c r="B174" s="98">
        <v>169</v>
      </c>
      <c r="C174" s="99" t="s">
        <v>590</v>
      </c>
      <c r="D174" s="100" t="s">
        <v>135</v>
      </c>
      <c r="E174" s="101" t="s">
        <v>151</v>
      </c>
      <c r="F174" s="100" t="s">
        <v>591</v>
      </c>
      <c r="G174" s="100" t="s">
        <v>592</v>
      </c>
      <c r="H174" s="100" t="s">
        <v>86</v>
      </c>
      <c r="I174" s="107">
        <v>925574</v>
      </c>
      <c r="J174" s="140" t="s">
        <v>70</v>
      </c>
    </row>
    <row r="175" spans="1:10" s="52" customFormat="1" ht="64.5" customHeight="1">
      <c r="A175" s="48" t="str">
        <f>COUNTIF(E$6:$E$356,E175)&amp;E175</f>
        <v>1桃園市立經國國民中學</v>
      </c>
      <c r="B175" s="98">
        <v>170</v>
      </c>
      <c r="C175" s="99" t="s">
        <v>593</v>
      </c>
      <c r="D175" s="100" t="s">
        <v>135</v>
      </c>
      <c r="E175" s="101" t="s">
        <v>122</v>
      </c>
      <c r="F175" s="100" t="s">
        <v>594</v>
      </c>
      <c r="G175" s="100" t="s">
        <v>595</v>
      </c>
      <c r="H175" s="100" t="s">
        <v>86</v>
      </c>
      <c r="I175" s="107">
        <v>259997</v>
      </c>
      <c r="J175" s="140" t="s">
        <v>70</v>
      </c>
    </row>
    <row r="176" spans="1:10" s="52" customFormat="1" ht="64.5" customHeight="1">
      <c r="A176" s="48" t="str">
        <f>COUNTIF(E$6:$E$356,E176)&amp;E176</f>
        <v>1桃園市復興區長興國民小學</v>
      </c>
      <c r="B176" s="98">
        <v>171</v>
      </c>
      <c r="C176" s="99" t="s">
        <v>596</v>
      </c>
      <c r="D176" s="100" t="s">
        <v>135</v>
      </c>
      <c r="E176" s="101" t="s">
        <v>597</v>
      </c>
      <c r="F176" s="100" t="s">
        <v>598</v>
      </c>
      <c r="G176" s="100" t="s">
        <v>599</v>
      </c>
      <c r="H176" s="100" t="s">
        <v>86</v>
      </c>
      <c r="I176" s="107">
        <v>870000</v>
      </c>
      <c r="J176" s="140" t="s">
        <v>70</v>
      </c>
    </row>
    <row r="177" spans="1:10" s="52" customFormat="1" ht="64.5" customHeight="1">
      <c r="A177" s="48" t="str">
        <f>COUNTIF(E$6:$E$356,E177)&amp;E177</f>
        <v>2桃園市龜山區公所</v>
      </c>
      <c r="B177" s="98">
        <v>172</v>
      </c>
      <c r="C177" s="99" t="s">
        <v>600</v>
      </c>
      <c r="D177" s="100" t="s">
        <v>135</v>
      </c>
      <c r="E177" s="101" t="s">
        <v>18</v>
      </c>
      <c r="F177" s="100" t="s">
        <v>601</v>
      </c>
      <c r="G177" s="100" t="s">
        <v>602</v>
      </c>
      <c r="H177" s="100" t="s">
        <v>86</v>
      </c>
      <c r="I177" s="107">
        <v>999832</v>
      </c>
      <c r="J177" s="140" t="s">
        <v>71</v>
      </c>
    </row>
    <row r="178" spans="1:10" s="52" customFormat="1" ht="64.5" customHeight="1">
      <c r="A178" s="48" t="str">
        <f>COUNTIF(E$6:$E$356,E178)&amp;E178</f>
        <v>3桃園市立美術館</v>
      </c>
      <c r="B178" s="98">
        <v>173</v>
      </c>
      <c r="C178" s="99" t="s">
        <v>603</v>
      </c>
      <c r="D178" s="100" t="s">
        <v>135</v>
      </c>
      <c r="E178" s="101" t="s">
        <v>106</v>
      </c>
      <c r="F178" s="100" t="s">
        <v>604</v>
      </c>
      <c r="G178" s="100" t="s">
        <v>605</v>
      </c>
      <c r="H178" s="100" t="s">
        <v>102</v>
      </c>
      <c r="I178" s="107">
        <v>330000</v>
      </c>
      <c r="J178" s="139" t="s">
        <v>69</v>
      </c>
    </row>
    <row r="179" spans="1:10" s="52" customFormat="1" ht="64.5" customHeight="1">
      <c r="A179" s="48" t="str">
        <f>COUNTIF(E$6:$E$356,E179)&amp;E179</f>
        <v>1桃園市立迴龍國民中小學</v>
      </c>
      <c r="B179" s="98">
        <v>174</v>
      </c>
      <c r="C179" s="99" t="s">
        <v>606</v>
      </c>
      <c r="D179" s="100" t="s">
        <v>135</v>
      </c>
      <c r="E179" s="101" t="s">
        <v>153</v>
      </c>
      <c r="F179" s="100" t="s">
        <v>607</v>
      </c>
      <c r="G179" s="100" t="s">
        <v>608</v>
      </c>
      <c r="H179" s="100" t="s">
        <v>102</v>
      </c>
      <c r="I179" s="107">
        <v>214000</v>
      </c>
      <c r="J179" s="139" t="s">
        <v>69</v>
      </c>
    </row>
    <row r="180" spans="1:10" s="52" customFormat="1" ht="64.5" customHeight="1">
      <c r="A180" s="48" t="str">
        <f>COUNTIF(E$6:$E$356,E180)&amp;E180</f>
        <v>2桃園市蘆竹區大竹國民小學</v>
      </c>
      <c r="B180" s="98">
        <v>175</v>
      </c>
      <c r="C180" s="99" t="s">
        <v>609</v>
      </c>
      <c r="D180" s="100" t="s">
        <v>135</v>
      </c>
      <c r="E180" s="101" t="s">
        <v>179</v>
      </c>
      <c r="F180" s="100" t="s">
        <v>610</v>
      </c>
      <c r="G180" s="100" t="s">
        <v>611</v>
      </c>
      <c r="H180" s="100" t="s">
        <v>102</v>
      </c>
      <c r="I180" s="107">
        <v>206000</v>
      </c>
      <c r="J180" s="139" t="s">
        <v>69</v>
      </c>
    </row>
    <row r="181" spans="1:10" s="52" customFormat="1" ht="64.5" customHeight="1">
      <c r="A181" s="48" t="str">
        <f>COUNTIF(E$6:$E$356,E181)&amp;E181</f>
        <v>2桃園市政府勞動局</v>
      </c>
      <c r="B181" s="98">
        <v>176</v>
      </c>
      <c r="C181" s="99" t="s">
        <v>612</v>
      </c>
      <c r="D181" s="100" t="s">
        <v>135</v>
      </c>
      <c r="E181" s="101" t="s">
        <v>67</v>
      </c>
      <c r="F181" s="100" t="s">
        <v>613</v>
      </c>
      <c r="G181" s="100" t="s">
        <v>614</v>
      </c>
      <c r="H181" s="100" t="s">
        <v>102</v>
      </c>
      <c r="I181" s="107">
        <v>538500</v>
      </c>
      <c r="J181" s="140" t="s">
        <v>71</v>
      </c>
    </row>
    <row r="182" spans="1:10" s="52" customFormat="1" ht="64.5" customHeight="1">
      <c r="A182" s="48" t="str">
        <f>COUNTIF(E$6:$E$356,E182)&amp;E182</f>
        <v>1桃園市八德區八德國民小學</v>
      </c>
      <c r="B182" s="98">
        <v>177</v>
      </c>
      <c r="C182" s="99" t="s">
        <v>615</v>
      </c>
      <c r="D182" s="100" t="s">
        <v>135</v>
      </c>
      <c r="E182" s="101" t="s">
        <v>132</v>
      </c>
      <c r="F182" s="100" t="s">
        <v>616</v>
      </c>
      <c r="G182" s="100" t="s">
        <v>617</v>
      </c>
      <c r="H182" s="100" t="s">
        <v>102</v>
      </c>
      <c r="I182" s="107">
        <v>358400</v>
      </c>
      <c r="J182" s="140" t="s">
        <v>71</v>
      </c>
    </row>
    <row r="183" spans="1:10" s="52" customFormat="1" ht="64.5" customHeight="1">
      <c r="A183" s="48" t="str">
        <f>COUNTIF(E$6:$E$356,E183)&amp;E183</f>
        <v>1桃園市平鎮區北勢國民小學</v>
      </c>
      <c r="B183" s="98">
        <v>178</v>
      </c>
      <c r="C183" s="99" t="s">
        <v>618</v>
      </c>
      <c r="D183" s="100" t="s">
        <v>135</v>
      </c>
      <c r="E183" s="101" t="s">
        <v>165</v>
      </c>
      <c r="F183" s="100" t="s">
        <v>619</v>
      </c>
      <c r="G183" s="100" t="s">
        <v>620</v>
      </c>
      <c r="H183" s="100" t="s">
        <v>102</v>
      </c>
      <c r="I183" s="107">
        <v>336000</v>
      </c>
      <c r="J183" s="140" t="s">
        <v>71</v>
      </c>
    </row>
    <row r="184" spans="1:10" s="52" customFormat="1" ht="64.5" customHeight="1">
      <c r="A184" s="48" t="str">
        <f>COUNTIF(E$6:$E$356,E184)&amp;E184</f>
        <v>1桃園市中壢區華勛國民小學</v>
      </c>
      <c r="B184" s="98">
        <v>179</v>
      </c>
      <c r="C184" s="99" t="s">
        <v>621</v>
      </c>
      <c r="D184" s="100" t="s">
        <v>135</v>
      </c>
      <c r="E184" s="101" t="s">
        <v>622</v>
      </c>
      <c r="F184" s="100" t="s">
        <v>623</v>
      </c>
      <c r="G184" s="100" t="s">
        <v>624</v>
      </c>
      <c r="H184" s="100" t="s">
        <v>118</v>
      </c>
      <c r="I184" s="107">
        <v>901500</v>
      </c>
      <c r="J184" s="139" t="s">
        <v>69</v>
      </c>
    </row>
    <row r="185" spans="1:10" s="52" customFormat="1" ht="64.5" customHeight="1">
      <c r="A185" s="48" t="str">
        <f>COUNTIF(E$6:$E$356,E185)&amp;E185</f>
        <v>1桃園市桃園區青溪國民小學</v>
      </c>
      <c r="B185" s="98">
        <v>180</v>
      </c>
      <c r="C185" s="99" t="s">
        <v>625</v>
      </c>
      <c r="D185" s="100" t="s">
        <v>135</v>
      </c>
      <c r="E185" s="101" t="s">
        <v>97</v>
      </c>
      <c r="F185" s="100" t="s">
        <v>626</v>
      </c>
      <c r="G185" s="100" t="s">
        <v>627</v>
      </c>
      <c r="H185" s="100" t="s">
        <v>118</v>
      </c>
      <c r="I185" s="107">
        <v>950000</v>
      </c>
      <c r="J185" s="140" t="s">
        <v>71</v>
      </c>
    </row>
    <row r="186" spans="1:10" s="52" customFormat="1" ht="64.5" customHeight="1">
      <c r="A186" s="48" t="str">
        <f>COUNTIF(E$6:$E$356,E186)&amp;E186</f>
        <v>1桃園市立平鎮幼兒園</v>
      </c>
      <c r="B186" s="98">
        <v>181</v>
      </c>
      <c r="C186" s="99" t="s">
        <v>628</v>
      </c>
      <c r="D186" s="100" t="s">
        <v>135</v>
      </c>
      <c r="E186" s="101" t="s">
        <v>629</v>
      </c>
      <c r="F186" s="100" t="s">
        <v>630</v>
      </c>
      <c r="G186" s="100" t="s">
        <v>631</v>
      </c>
      <c r="H186" s="100" t="s">
        <v>118</v>
      </c>
      <c r="I186" s="107">
        <v>450000</v>
      </c>
      <c r="J186" s="140" t="s">
        <v>71</v>
      </c>
    </row>
    <row r="187" spans="1:10" s="52" customFormat="1" ht="64.5" customHeight="1">
      <c r="A187" s="48" t="str">
        <f>COUNTIF(E$6:$E$356,E187)&amp;E187</f>
        <v>3桃園市觀音區公所</v>
      </c>
      <c r="B187" s="98">
        <v>182</v>
      </c>
      <c r="C187" s="99">
        <v>1110701</v>
      </c>
      <c r="D187" s="100" t="s">
        <v>88</v>
      </c>
      <c r="E187" s="101" t="s">
        <v>10</v>
      </c>
      <c r="F187" s="100" t="s">
        <v>632</v>
      </c>
      <c r="G187" s="100" t="s">
        <v>633</v>
      </c>
      <c r="H187" s="100" t="s">
        <v>86</v>
      </c>
      <c r="I187" s="107">
        <v>432785</v>
      </c>
      <c r="J187" s="128" t="s">
        <v>245</v>
      </c>
    </row>
    <row r="188" spans="1:10" s="52" customFormat="1" ht="64.5" customHeight="1">
      <c r="A188" s="48" t="str">
        <f>COUNTIF(E$6:$E$356,E188)&amp;E188</f>
        <v>3桃園市政府體育局</v>
      </c>
      <c r="B188" s="98">
        <v>183</v>
      </c>
      <c r="C188" s="99">
        <v>1110702</v>
      </c>
      <c r="D188" s="100" t="s">
        <v>88</v>
      </c>
      <c r="E188" s="101" t="s">
        <v>15</v>
      </c>
      <c r="F188" s="100" t="s">
        <v>634</v>
      </c>
      <c r="G188" s="100">
        <v>110020</v>
      </c>
      <c r="H188" s="100" t="s">
        <v>86</v>
      </c>
      <c r="I188" s="107">
        <v>627300</v>
      </c>
      <c r="J188" s="128" t="s">
        <v>245</v>
      </c>
    </row>
    <row r="189" spans="1:10" s="52" customFormat="1" ht="64.5" customHeight="1">
      <c r="A189" s="48" t="str">
        <f>COUNTIF(E$6:$E$356,E189)&amp;E189</f>
        <v>2桃園市中壢區新街國民小學</v>
      </c>
      <c r="B189" s="98">
        <v>184</v>
      </c>
      <c r="C189" s="99">
        <v>1110703</v>
      </c>
      <c r="D189" s="100" t="s">
        <v>85</v>
      </c>
      <c r="E189" s="101" t="s">
        <v>148</v>
      </c>
      <c r="F189" s="100" t="s">
        <v>635</v>
      </c>
      <c r="G189" s="100">
        <v>109015</v>
      </c>
      <c r="H189" s="100" t="s">
        <v>86</v>
      </c>
      <c r="I189" s="107">
        <v>301412</v>
      </c>
      <c r="J189" s="128" t="s">
        <v>244</v>
      </c>
    </row>
    <row r="190" spans="1:10" s="52" customFormat="1" ht="64.5" customHeight="1">
      <c r="A190" s="48" t="str">
        <f>COUNTIF(E$6:$E$356,E190)&amp;E190</f>
        <v>2桃園市政府住宅發展處</v>
      </c>
      <c r="B190" s="98">
        <v>185</v>
      </c>
      <c r="C190" s="99">
        <v>1110704</v>
      </c>
      <c r="D190" s="100" t="s">
        <v>89</v>
      </c>
      <c r="E190" s="101" t="s">
        <v>119</v>
      </c>
      <c r="F190" s="100" t="s">
        <v>636</v>
      </c>
      <c r="G190" s="100" t="s">
        <v>637</v>
      </c>
      <c r="H190" s="100" t="s">
        <v>86</v>
      </c>
      <c r="I190" s="107">
        <v>740000</v>
      </c>
      <c r="J190" s="128" t="s">
        <v>708</v>
      </c>
    </row>
    <row r="191" spans="1:10" s="52" customFormat="1" ht="64.5" customHeight="1">
      <c r="A191" s="48" t="str">
        <f>COUNTIF(E$6:$E$356,E191)&amp;E191</f>
        <v>1桃園市中壢區芭里國民小學</v>
      </c>
      <c r="B191" s="98">
        <v>186</v>
      </c>
      <c r="C191" s="99">
        <v>1110705</v>
      </c>
      <c r="D191" s="100" t="s">
        <v>89</v>
      </c>
      <c r="E191" s="101" t="s">
        <v>159</v>
      </c>
      <c r="F191" s="100" t="s">
        <v>638</v>
      </c>
      <c r="G191" s="100">
        <v>11004</v>
      </c>
      <c r="H191" s="100" t="s">
        <v>86</v>
      </c>
      <c r="I191" s="107">
        <v>1357020</v>
      </c>
      <c r="J191" s="128" t="s">
        <v>245</v>
      </c>
    </row>
    <row r="192" spans="1:10" s="52" customFormat="1" ht="64.5" customHeight="1">
      <c r="A192" s="48" t="str">
        <f>COUNTIF(E$6:$E$356,E192)&amp;E192</f>
        <v>2桃園市龜山區大崗國民小學</v>
      </c>
      <c r="B192" s="98">
        <v>187</v>
      </c>
      <c r="C192" s="99">
        <v>1110706</v>
      </c>
      <c r="D192" s="100" t="s">
        <v>89</v>
      </c>
      <c r="E192" s="101" t="s">
        <v>202</v>
      </c>
      <c r="F192" s="100" t="s">
        <v>639</v>
      </c>
      <c r="G192" s="100" t="s">
        <v>640</v>
      </c>
      <c r="H192" s="100" t="s">
        <v>86</v>
      </c>
      <c r="I192" s="107">
        <v>903953</v>
      </c>
      <c r="J192" s="130" t="s">
        <v>69</v>
      </c>
    </row>
    <row r="193" spans="1:10" s="52" customFormat="1" ht="64.5" customHeight="1">
      <c r="A193" s="48" t="str">
        <f>COUNTIF(E$6:$E$356,E193)&amp;E193</f>
        <v>1財團法人大嵙崁文教基金會</v>
      </c>
      <c r="B193" s="98">
        <v>188</v>
      </c>
      <c r="C193" s="99">
        <v>1110707</v>
      </c>
      <c r="D193" s="100" t="s">
        <v>641</v>
      </c>
      <c r="E193" s="101" t="s">
        <v>1176</v>
      </c>
      <c r="F193" s="100" t="s">
        <v>642</v>
      </c>
      <c r="G193" s="100" t="s">
        <v>643</v>
      </c>
      <c r="H193" s="100" t="s">
        <v>102</v>
      </c>
      <c r="I193" s="107">
        <v>4150000</v>
      </c>
      <c r="J193" s="130" t="s">
        <v>69</v>
      </c>
    </row>
    <row r="194" spans="1:10" s="52" customFormat="1" ht="64.5" customHeight="1">
      <c r="A194" s="48" t="str">
        <f>COUNTIF(E$6:$E$356,E194)&amp;E194</f>
        <v>3桃園市政府警察局</v>
      </c>
      <c r="B194" s="98">
        <v>189</v>
      </c>
      <c r="C194" s="99">
        <v>1110708</v>
      </c>
      <c r="D194" s="100" t="s">
        <v>88</v>
      </c>
      <c r="E194" s="101" t="s">
        <v>13</v>
      </c>
      <c r="F194" s="100" t="s">
        <v>644</v>
      </c>
      <c r="G194" s="100" t="s">
        <v>645</v>
      </c>
      <c r="H194" s="100" t="s">
        <v>102</v>
      </c>
      <c r="I194" s="107">
        <v>960000</v>
      </c>
      <c r="J194" s="130" t="s">
        <v>69</v>
      </c>
    </row>
    <row r="195" spans="1:10" s="52" customFormat="1" ht="64.5" customHeight="1">
      <c r="A195" s="48" t="str">
        <f>COUNTIF(E$6:$E$356,E195)&amp;E195</f>
        <v>2桃園市政府教育局</v>
      </c>
      <c r="B195" s="98">
        <v>190</v>
      </c>
      <c r="C195" s="99">
        <v>1110709</v>
      </c>
      <c r="D195" s="100" t="s">
        <v>88</v>
      </c>
      <c r="E195" s="101" t="s">
        <v>646</v>
      </c>
      <c r="F195" s="100" t="s">
        <v>647</v>
      </c>
      <c r="G195" s="100" t="s">
        <v>648</v>
      </c>
      <c r="H195" s="100" t="s">
        <v>102</v>
      </c>
      <c r="I195" s="107">
        <v>280000</v>
      </c>
      <c r="J195" s="108" t="s">
        <v>260</v>
      </c>
    </row>
    <row r="196" spans="1:10" s="52" customFormat="1" ht="64.5" customHeight="1">
      <c r="A196" s="48" t="str">
        <f>COUNTIF(E$6:$E$356,E196)&amp;E196</f>
        <v>3桃園市政府文化局</v>
      </c>
      <c r="B196" s="98">
        <v>191</v>
      </c>
      <c r="C196" s="99">
        <v>1110710</v>
      </c>
      <c r="D196" s="100" t="s">
        <v>89</v>
      </c>
      <c r="E196" s="101" t="s">
        <v>22</v>
      </c>
      <c r="F196" s="100" t="s">
        <v>649</v>
      </c>
      <c r="G196" s="100" t="s">
        <v>650</v>
      </c>
      <c r="H196" s="100" t="s">
        <v>102</v>
      </c>
      <c r="I196" s="107">
        <v>500000</v>
      </c>
      <c r="J196" s="129" t="s">
        <v>261</v>
      </c>
    </row>
    <row r="197" spans="1:10" s="52" customFormat="1" ht="64.5" customHeight="1">
      <c r="A197" s="48" t="str">
        <f>COUNTIF(E$6:$E$356,E197)&amp;E197</f>
        <v>1桃園市立龍潭高級中等學校</v>
      </c>
      <c r="B197" s="98">
        <v>192</v>
      </c>
      <c r="C197" s="99">
        <v>1110711</v>
      </c>
      <c r="D197" s="100" t="s">
        <v>88</v>
      </c>
      <c r="E197" s="101" t="s">
        <v>144</v>
      </c>
      <c r="F197" s="100" t="s">
        <v>651</v>
      </c>
      <c r="G197" s="100" t="s">
        <v>652</v>
      </c>
      <c r="H197" s="100" t="s">
        <v>102</v>
      </c>
      <c r="I197" s="107">
        <v>185000</v>
      </c>
      <c r="J197" s="129" t="s">
        <v>261</v>
      </c>
    </row>
    <row r="198" spans="1:10" s="52" customFormat="1" ht="64.5" customHeight="1">
      <c r="A198" s="48" t="str">
        <f>COUNTIF(E$6:$E$356,E198)&amp;E198</f>
        <v>2桃園市桃園區同安國民小學</v>
      </c>
      <c r="B198" s="98">
        <v>193</v>
      </c>
      <c r="C198" s="99">
        <v>1110712</v>
      </c>
      <c r="D198" s="100" t="s">
        <v>89</v>
      </c>
      <c r="E198" s="101" t="s">
        <v>166</v>
      </c>
      <c r="F198" s="100" t="s">
        <v>653</v>
      </c>
      <c r="G198" s="100" t="s">
        <v>654</v>
      </c>
      <c r="H198" s="100" t="s">
        <v>102</v>
      </c>
      <c r="I198" s="107">
        <v>706490</v>
      </c>
      <c r="J198" s="108" t="s">
        <v>261</v>
      </c>
    </row>
    <row r="199" spans="1:10" s="52" customFormat="1" ht="64.5" customHeight="1">
      <c r="A199" s="48" t="str">
        <f>COUNTIF(E$6:$E$356,E199)&amp;E199</f>
        <v>2桃園市立平鎮高級中等學校</v>
      </c>
      <c r="B199" s="98">
        <v>194</v>
      </c>
      <c r="C199" s="99">
        <v>1110713</v>
      </c>
      <c r="D199" s="100" t="s">
        <v>88</v>
      </c>
      <c r="E199" s="101" t="s">
        <v>655</v>
      </c>
      <c r="F199" s="100" t="s">
        <v>656</v>
      </c>
      <c r="G199" s="100" t="s">
        <v>657</v>
      </c>
      <c r="H199" s="100" t="s">
        <v>118</v>
      </c>
      <c r="I199" s="107">
        <v>680950</v>
      </c>
      <c r="J199" s="130" t="s">
        <v>69</v>
      </c>
    </row>
    <row r="200" spans="1:10" s="52" customFormat="1" ht="64.5" customHeight="1">
      <c r="A200" s="48" t="str">
        <f>COUNTIF(E$6:$E$356,E200)&amp;E200</f>
        <v>1桃園市立富岡國民中學</v>
      </c>
      <c r="B200" s="98">
        <v>195</v>
      </c>
      <c r="C200" s="99">
        <v>1110714</v>
      </c>
      <c r="D200" s="100" t="s">
        <v>89</v>
      </c>
      <c r="E200" s="101" t="s">
        <v>658</v>
      </c>
      <c r="F200" s="100" t="s">
        <v>659</v>
      </c>
      <c r="G200" s="100" t="s">
        <v>660</v>
      </c>
      <c r="H200" s="100" t="s">
        <v>118</v>
      </c>
      <c r="I200" s="107">
        <v>612000</v>
      </c>
      <c r="J200" s="130" t="s">
        <v>70</v>
      </c>
    </row>
    <row r="201" spans="1:10" s="52" customFormat="1" ht="64.5" customHeight="1">
      <c r="A201" s="48" t="str">
        <f>COUNTIF(E$6:$E$356,E201)&amp;E201</f>
        <v>1桃園市楊梅區四維國民小學</v>
      </c>
      <c r="B201" s="98">
        <v>196</v>
      </c>
      <c r="C201" s="99">
        <v>1110715</v>
      </c>
      <c r="D201" s="100" t="s">
        <v>89</v>
      </c>
      <c r="E201" s="101" t="s">
        <v>661</v>
      </c>
      <c r="F201" s="100" t="s">
        <v>662</v>
      </c>
      <c r="G201" s="100" t="s">
        <v>663</v>
      </c>
      <c r="H201" s="100" t="s">
        <v>118</v>
      </c>
      <c r="I201" s="107">
        <v>120000</v>
      </c>
      <c r="J201" s="130" t="s">
        <v>70</v>
      </c>
    </row>
    <row r="202" spans="1:10" s="52" customFormat="1" ht="64.5" customHeight="1">
      <c r="A202" s="48" t="str">
        <f>COUNTIF(E$6:$E$356,E202)&amp;E202</f>
        <v>2桃園市桃園區同安國民小學</v>
      </c>
      <c r="B202" s="98">
        <v>197</v>
      </c>
      <c r="C202" s="99">
        <v>1110716</v>
      </c>
      <c r="D202" s="100" t="s">
        <v>89</v>
      </c>
      <c r="E202" s="101" t="s">
        <v>166</v>
      </c>
      <c r="F202" s="100" t="s">
        <v>664</v>
      </c>
      <c r="G202" s="100" t="s">
        <v>665</v>
      </c>
      <c r="H202" s="100" t="s">
        <v>118</v>
      </c>
      <c r="I202" s="107">
        <v>940000</v>
      </c>
      <c r="J202" s="130" t="s">
        <v>70</v>
      </c>
    </row>
    <row r="203" spans="1:10" s="52" customFormat="1" ht="64.5" customHeight="1">
      <c r="A203" s="48" t="str">
        <f>COUNTIF(E$6:$E$356,E203)&amp;E203</f>
        <v>2桃園市政府動物保護處</v>
      </c>
      <c r="B203" s="98">
        <v>198</v>
      </c>
      <c r="C203" s="99">
        <v>1110717</v>
      </c>
      <c r="D203" s="100" t="s">
        <v>89</v>
      </c>
      <c r="E203" s="101" t="s">
        <v>96</v>
      </c>
      <c r="F203" s="100" t="s">
        <v>666</v>
      </c>
      <c r="G203" s="100" t="s">
        <v>667</v>
      </c>
      <c r="H203" s="100" t="s">
        <v>118</v>
      </c>
      <c r="I203" s="107">
        <v>605000</v>
      </c>
      <c r="J203" s="130" t="s">
        <v>69</v>
      </c>
    </row>
    <row r="204" spans="1:10" s="52" customFormat="1" ht="64.5" customHeight="1">
      <c r="A204" s="48" t="str">
        <f>COUNTIF(E$6:$E$356,E204)&amp;E204</f>
        <v>3桃園市立美術館</v>
      </c>
      <c r="B204" s="98">
        <v>199</v>
      </c>
      <c r="C204" s="99">
        <v>1110718</v>
      </c>
      <c r="D204" s="100" t="s">
        <v>88</v>
      </c>
      <c r="E204" s="101" t="s">
        <v>106</v>
      </c>
      <c r="F204" s="100" t="s">
        <v>668</v>
      </c>
      <c r="G204" s="100" t="s">
        <v>669</v>
      </c>
      <c r="H204" s="100" t="s">
        <v>118</v>
      </c>
      <c r="I204" s="107">
        <v>330000</v>
      </c>
      <c r="J204" s="130" t="s">
        <v>70</v>
      </c>
    </row>
    <row r="205" spans="1:10" s="52" customFormat="1" ht="64.5" customHeight="1">
      <c r="A205" s="48" t="str">
        <f>COUNTIF(E$6:$E$356,E205)&amp;E205</f>
        <v>1桃園市政府警察局八德分局</v>
      </c>
      <c r="B205" s="98">
        <v>200</v>
      </c>
      <c r="C205" s="99" t="s">
        <v>670</v>
      </c>
      <c r="D205" s="100" t="s">
        <v>135</v>
      </c>
      <c r="E205" s="101" t="s">
        <v>671</v>
      </c>
      <c r="F205" s="100" t="s">
        <v>672</v>
      </c>
      <c r="G205" s="100">
        <v>1110329</v>
      </c>
      <c r="H205" s="100" t="s">
        <v>86</v>
      </c>
      <c r="I205" s="107">
        <v>790500</v>
      </c>
      <c r="J205" s="140" t="s">
        <v>70</v>
      </c>
    </row>
    <row r="206" spans="1:10" s="52" customFormat="1" ht="64.5" customHeight="1">
      <c r="A206" s="48" t="str">
        <f>COUNTIF(E$6:$E$356,E206)&amp;E206</f>
        <v>1桃園市大園區大園國民小學</v>
      </c>
      <c r="B206" s="98">
        <v>201</v>
      </c>
      <c r="C206" s="99" t="s">
        <v>673</v>
      </c>
      <c r="D206" s="100" t="s">
        <v>135</v>
      </c>
      <c r="E206" s="101" t="s">
        <v>674</v>
      </c>
      <c r="F206" s="100" t="s">
        <v>675</v>
      </c>
      <c r="G206" s="100" t="s">
        <v>676</v>
      </c>
      <c r="H206" s="100" t="s">
        <v>86</v>
      </c>
      <c r="I206" s="107">
        <v>500000</v>
      </c>
      <c r="J206" s="139" t="s">
        <v>69</v>
      </c>
    </row>
    <row r="207" spans="1:10" s="52" customFormat="1" ht="64.5" customHeight="1">
      <c r="A207" s="48" t="str">
        <f>COUNTIF(E$6:$E$356,E207)&amp;E207</f>
        <v>1桃園市龜山區大埔國民小學</v>
      </c>
      <c r="B207" s="98">
        <v>202</v>
      </c>
      <c r="C207" s="99" t="s">
        <v>677</v>
      </c>
      <c r="D207" s="100" t="s">
        <v>135</v>
      </c>
      <c r="E207" s="101" t="s">
        <v>678</v>
      </c>
      <c r="F207" s="100" t="s">
        <v>679</v>
      </c>
      <c r="G207" s="100" t="s">
        <v>680</v>
      </c>
      <c r="H207" s="100" t="s">
        <v>86</v>
      </c>
      <c r="I207" s="107">
        <v>898638</v>
      </c>
      <c r="J207" s="140" t="s">
        <v>70</v>
      </c>
    </row>
    <row r="208" spans="1:10" s="52" customFormat="1" ht="64.5" customHeight="1">
      <c r="A208" s="48" t="str">
        <f>COUNTIF(E$6:$E$356,E208)&amp;E208</f>
        <v>4桃園市政府農業局</v>
      </c>
      <c r="B208" s="98">
        <v>203</v>
      </c>
      <c r="C208" s="99" t="s">
        <v>681</v>
      </c>
      <c r="D208" s="100" t="s">
        <v>135</v>
      </c>
      <c r="E208" s="101" t="s">
        <v>73</v>
      </c>
      <c r="F208" s="100" t="s">
        <v>682</v>
      </c>
      <c r="G208" s="100" t="s">
        <v>683</v>
      </c>
      <c r="H208" s="100" t="s">
        <v>102</v>
      </c>
      <c r="I208" s="107">
        <v>400000</v>
      </c>
      <c r="J208" s="140" t="s">
        <v>71</v>
      </c>
    </row>
    <row r="209" spans="1:10" s="52" customFormat="1" ht="64.5" customHeight="1">
      <c r="A209" s="48" t="str">
        <f>COUNTIF(E$6:$E$356,E209)&amp;E209</f>
        <v>2桃園市政府資訊科技局</v>
      </c>
      <c r="B209" s="98">
        <v>204</v>
      </c>
      <c r="C209" s="99" t="s">
        <v>684</v>
      </c>
      <c r="D209" s="100" t="s">
        <v>135</v>
      </c>
      <c r="E209" s="101" t="s">
        <v>252</v>
      </c>
      <c r="F209" s="100" t="s">
        <v>685</v>
      </c>
      <c r="G209" s="100" t="s">
        <v>686</v>
      </c>
      <c r="H209" s="100" t="s">
        <v>102</v>
      </c>
      <c r="I209" s="107">
        <v>400000</v>
      </c>
      <c r="J209" s="139" t="s">
        <v>69</v>
      </c>
    </row>
    <row r="210" spans="1:10" s="52" customFormat="1" ht="64.5" customHeight="1">
      <c r="A210" s="48" t="str">
        <f>COUNTIF(E$6:$E$356,E210)&amp;E210</f>
        <v>1桃園市龜山區大坑國民小學</v>
      </c>
      <c r="B210" s="98">
        <v>205</v>
      </c>
      <c r="C210" s="99" t="s">
        <v>687</v>
      </c>
      <c r="D210" s="100" t="s">
        <v>135</v>
      </c>
      <c r="E210" s="101" t="s">
        <v>688</v>
      </c>
      <c r="F210" s="100" t="s">
        <v>689</v>
      </c>
      <c r="G210" s="100" t="s">
        <v>690</v>
      </c>
      <c r="H210" s="100" t="s">
        <v>102</v>
      </c>
      <c r="I210" s="107">
        <v>135000</v>
      </c>
      <c r="J210" s="140" t="s">
        <v>70</v>
      </c>
    </row>
    <row r="211" spans="1:10" s="52" customFormat="1" ht="64.5" customHeight="1">
      <c r="A211" s="48" t="str">
        <f>COUNTIF(E$6:$E$356,E211)&amp;E211</f>
        <v>2桃園市立青溪國民中學</v>
      </c>
      <c r="B211" s="98">
        <v>206</v>
      </c>
      <c r="C211" s="99" t="s">
        <v>691</v>
      </c>
      <c r="D211" s="100" t="s">
        <v>135</v>
      </c>
      <c r="E211" s="101" t="s">
        <v>133</v>
      </c>
      <c r="F211" s="100" t="s">
        <v>692</v>
      </c>
      <c r="G211" s="100">
        <v>11109</v>
      </c>
      <c r="H211" s="100" t="s">
        <v>118</v>
      </c>
      <c r="I211" s="107">
        <v>918000</v>
      </c>
      <c r="J211" s="140" t="s">
        <v>71</v>
      </c>
    </row>
    <row r="212" spans="1:10" s="52" customFormat="1" ht="90" customHeight="1">
      <c r="A212" s="48" t="str">
        <f>COUNTIF(E$6:$E$356,E212)&amp;E212</f>
        <v>1桃園市立觀音幼兒園</v>
      </c>
      <c r="B212" s="98">
        <v>207</v>
      </c>
      <c r="C212" s="99" t="s">
        <v>693</v>
      </c>
      <c r="D212" s="100" t="s">
        <v>135</v>
      </c>
      <c r="E212" s="101" t="s">
        <v>161</v>
      </c>
      <c r="F212" s="100" t="s">
        <v>694</v>
      </c>
      <c r="G212" s="100" t="s">
        <v>695</v>
      </c>
      <c r="H212" s="100" t="s">
        <v>118</v>
      </c>
      <c r="I212" s="107">
        <v>407100</v>
      </c>
      <c r="J212" s="139" t="s">
        <v>69</v>
      </c>
    </row>
    <row r="213" spans="1:10" s="52" customFormat="1" ht="64.5" customHeight="1">
      <c r="A213" s="48" t="str">
        <f>COUNTIF(E$6:$E$356,E213)&amp;E213</f>
        <v>1桃園市立大溪高級中等學校</v>
      </c>
      <c r="B213" s="98">
        <v>208</v>
      </c>
      <c r="C213" s="99" t="s">
        <v>696</v>
      </c>
      <c r="D213" s="100" t="s">
        <v>135</v>
      </c>
      <c r="E213" s="101" t="s">
        <v>697</v>
      </c>
      <c r="F213" s="100" t="s">
        <v>698</v>
      </c>
      <c r="G213" s="100" t="s">
        <v>699</v>
      </c>
      <c r="H213" s="100" t="s">
        <v>118</v>
      </c>
      <c r="I213" s="107">
        <v>261680</v>
      </c>
      <c r="J213" s="140" t="s">
        <v>71</v>
      </c>
    </row>
    <row r="214" spans="1:10" s="52" customFormat="1" ht="64.5" customHeight="1">
      <c r="A214" s="48" t="str">
        <f>COUNTIF(E$6:$E$356,E214)&amp;E214</f>
        <v>3桃園市大溪區公所</v>
      </c>
      <c r="B214" s="98">
        <v>209</v>
      </c>
      <c r="C214" s="99">
        <v>1110801</v>
      </c>
      <c r="D214" s="100" t="s">
        <v>723</v>
      </c>
      <c r="E214" s="101" t="s">
        <v>24</v>
      </c>
      <c r="F214" s="100" t="s">
        <v>709</v>
      </c>
      <c r="G214" s="100" t="s">
        <v>717</v>
      </c>
      <c r="H214" s="100" t="s">
        <v>86</v>
      </c>
      <c r="I214" s="107">
        <v>4000000</v>
      </c>
      <c r="J214" s="128" t="s">
        <v>708</v>
      </c>
    </row>
    <row r="215" spans="1:10" s="52" customFormat="1" ht="64.5" customHeight="1">
      <c r="A215" s="48" t="str">
        <f>COUNTIF(E$6:$E$356,E215)&amp;E215</f>
        <v>4桃園市平鎮區公所</v>
      </c>
      <c r="B215" s="98">
        <v>210</v>
      </c>
      <c r="C215" s="99">
        <v>1110802</v>
      </c>
      <c r="D215" s="100" t="s">
        <v>89</v>
      </c>
      <c r="E215" s="101" t="s">
        <v>62</v>
      </c>
      <c r="F215" s="100" t="s">
        <v>710</v>
      </c>
      <c r="G215" s="100" t="s">
        <v>718</v>
      </c>
      <c r="H215" s="100" t="s">
        <v>86</v>
      </c>
      <c r="I215" s="107">
        <v>999583</v>
      </c>
      <c r="J215" s="129" t="s">
        <v>69</v>
      </c>
    </row>
    <row r="216" spans="1:10" s="52" customFormat="1" ht="86.25" customHeight="1">
      <c r="A216" s="48" t="str">
        <f>COUNTIF(E$6:$E$356,E216)&amp;E216</f>
        <v>3桃園市復興區公所</v>
      </c>
      <c r="B216" s="98">
        <v>211</v>
      </c>
      <c r="C216" s="99">
        <v>1110803</v>
      </c>
      <c r="D216" s="100" t="s">
        <v>404</v>
      </c>
      <c r="E216" s="101" t="s">
        <v>9</v>
      </c>
      <c r="F216" s="100" t="s">
        <v>711</v>
      </c>
      <c r="G216" s="100" t="s">
        <v>719</v>
      </c>
      <c r="H216" s="100" t="s">
        <v>86</v>
      </c>
      <c r="I216" s="107">
        <v>993745</v>
      </c>
      <c r="J216" s="128" t="s">
        <v>244</v>
      </c>
    </row>
    <row r="217" spans="1:10" s="52" customFormat="1" ht="105" customHeight="1">
      <c r="A217" s="48" t="str">
        <f>COUNTIF(E$6:$E$356,E217)&amp;E217</f>
        <v>2桃園市復興區三民國民小學</v>
      </c>
      <c r="B217" s="98">
        <v>212</v>
      </c>
      <c r="C217" s="99">
        <v>1110804</v>
      </c>
      <c r="D217" s="100" t="s">
        <v>404</v>
      </c>
      <c r="E217" s="101" t="s">
        <v>147</v>
      </c>
      <c r="F217" s="100" t="s">
        <v>712</v>
      </c>
      <c r="G217" s="100" t="s">
        <v>720</v>
      </c>
      <c r="H217" s="100" t="s">
        <v>86</v>
      </c>
      <c r="I217" s="107">
        <v>451000</v>
      </c>
      <c r="J217" s="131" t="s">
        <v>69</v>
      </c>
    </row>
    <row r="218" spans="1:10" s="52" customFormat="1" ht="64.5" customHeight="1">
      <c r="A218" s="48" t="str">
        <f>COUNTIF(E$6:$E$356,E218)&amp;E218</f>
        <v>1桃園市立瑞坪國民中學</v>
      </c>
      <c r="B218" s="98">
        <v>213</v>
      </c>
      <c r="C218" s="99">
        <v>1110805</v>
      </c>
      <c r="D218" s="100" t="s">
        <v>88</v>
      </c>
      <c r="E218" s="101" t="s">
        <v>713</v>
      </c>
      <c r="F218" s="100" t="s">
        <v>714</v>
      </c>
      <c r="G218" s="100" t="s">
        <v>721</v>
      </c>
      <c r="H218" s="100" t="s">
        <v>86</v>
      </c>
      <c r="I218" s="107">
        <v>507766</v>
      </c>
      <c r="J218" s="132" t="s">
        <v>69</v>
      </c>
    </row>
    <row r="219" spans="1:10" s="52" customFormat="1" ht="64.5" customHeight="1">
      <c r="A219" s="48" t="str">
        <f>COUNTIF(E$6:$E$356,E219)&amp;E219</f>
        <v>1桃園市新屋區笨港國民小學</v>
      </c>
      <c r="B219" s="98">
        <v>214</v>
      </c>
      <c r="C219" s="99">
        <v>1110806</v>
      </c>
      <c r="D219" s="100" t="s">
        <v>88</v>
      </c>
      <c r="E219" s="101" t="s">
        <v>715</v>
      </c>
      <c r="F219" s="100" t="s">
        <v>716</v>
      </c>
      <c r="G219" s="100" t="s">
        <v>722</v>
      </c>
      <c r="H219" s="100" t="s">
        <v>86</v>
      </c>
      <c r="I219" s="107">
        <v>434531</v>
      </c>
      <c r="J219" s="128" t="s">
        <v>245</v>
      </c>
    </row>
    <row r="220" spans="1:10" s="52" customFormat="1" ht="64.5" customHeight="1">
      <c r="A220" s="48" t="str">
        <f>COUNTIF(E$6:$E$356,E220)&amp;E220</f>
        <v>3桃園市立圖書館</v>
      </c>
      <c r="B220" s="98">
        <v>215</v>
      </c>
      <c r="C220" s="99">
        <v>1110807</v>
      </c>
      <c r="D220" s="100" t="s">
        <v>724</v>
      </c>
      <c r="E220" s="101" t="s">
        <v>110</v>
      </c>
      <c r="F220" s="100" t="s">
        <v>725</v>
      </c>
      <c r="G220" s="100" t="s">
        <v>726</v>
      </c>
      <c r="H220" s="100" t="s">
        <v>102</v>
      </c>
      <c r="I220" s="107">
        <v>2400000</v>
      </c>
      <c r="J220" s="108" t="s">
        <v>260</v>
      </c>
    </row>
    <row r="221" spans="1:10" s="52" customFormat="1" ht="64.5" customHeight="1">
      <c r="A221" s="48" t="str">
        <f>COUNTIF(E$6:$E$356,E221)&amp;E221</f>
        <v>3桃園市政府青年事務局</v>
      </c>
      <c r="B221" s="98">
        <v>216</v>
      </c>
      <c r="C221" s="99">
        <v>1110808</v>
      </c>
      <c r="D221" s="100" t="s">
        <v>727</v>
      </c>
      <c r="E221" s="101" t="s">
        <v>26</v>
      </c>
      <c r="F221" s="100" t="s">
        <v>728</v>
      </c>
      <c r="G221" s="100" t="s">
        <v>729</v>
      </c>
      <c r="H221" s="100" t="s">
        <v>102</v>
      </c>
      <c r="I221" s="107">
        <v>1500000</v>
      </c>
      <c r="J221" s="108" t="s">
        <v>261</v>
      </c>
    </row>
    <row r="222" spans="1:10" s="52" customFormat="1" ht="64.5" customHeight="1">
      <c r="A222" s="48" t="str">
        <f>COUNTIF(E$6:$E$356,E222)&amp;E222</f>
        <v>3桃園市龍潭區公所</v>
      </c>
      <c r="B222" s="98">
        <v>217</v>
      </c>
      <c r="C222" s="99">
        <v>1110809</v>
      </c>
      <c r="D222" s="100" t="s">
        <v>88</v>
      </c>
      <c r="E222" s="101" t="s">
        <v>14</v>
      </c>
      <c r="F222" s="100" t="s">
        <v>730</v>
      </c>
      <c r="G222" s="100" t="s">
        <v>731</v>
      </c>
      <c r="H222" s="100" t="s">
        <v>102</v>
      </c>
      <c r="I222" s="107">
        <v>900000</v>
      </c>
      <c r="J222" s="108" t="s">
        <v>69</v>
      </c>
    </row>
    <row r="223" spans="1:10" s="52" customFormat="1" ht="64.5" customHeight="1">
      <c r="A223" s="48" t="str">
        <f>COUNTIF(E$6:$E$356,E223)&amp;E223</f>
        <v>2桃園市政府民政局</v>
      </c>
      <c r="B223" s="98">
        <v>218</v>
      </c>
      <c r="C223" s="99">
        <v>1110810</v>
      </c>
      <c r="D223" s="100" t="s">
        <v>88</v>
      </c>
      <c r="E223" s="101" t="s">
        <v>68</v>
      </c>
      <c r="F223" s="100" t="s">
        <v>732</v>
      </c>
      <c r="G223" s="100" t="s">
        <v>733</v>
      </c>
      <c r="H223" s="100" t="s">
        <v>102</v>
      </c>
      <c r="I223" s="107">
        <v>899220</v>
      </c>
      <c r="J223" s="108" t="s">
        <v>71</v>
      </c>
    </row>
    <row r="224" spans="1:10" s="52" customFormat="1" ht="64.5" customHeight="1">
      <c r="A224" s="48" t="str">
        <f>COUNTIF(E$6:$E$356,E224)&amp;E224</f>
        <v>2桃園市政府捷運工程局</v>
      </c>
      <c r="B224" s="98">
        <v>219</v>
      </c>
      <c r="C224" s="99">
        <v>1110811</v>
      </c>
      <c r="D224" s="100" t="s">
        <v>134</v>
      </c>
      <c r="E224" s="101" t="s">
        <v>734</v>
      </c>
      <c r="F224" s="100" t="s">
        <v>735</v>
      </c>
      <c r="G224" s="100" t="s">
        <v>736</v>
      </c>
      <c r="H224" s="100" t="s">
        <v>102</v>
      </c>
      <c r="I224" s="107">
        <v>417000</v>
      </c>
      <c r="J224" s="108" t="s">
        <v>70</v>
      </c>
    </row>
    <row r="225" spans="1:10" s="52" customFormat="1" ht="64.5" customHeight="1">
      <c r="A225" s="48" t="str">
        <f>COUNTIF(E$6:$E$356,E225)&amp;E225</f>
        <v>2桃園市政府就業職訓服務處</v>
      </c>
      <c r="B225" s="98">
        <v>220</v>
      </c>
      <c r="C225" s="99">
        <v>1110812</v>
      </c>
      <c r="D225" s="100" t="s">
        <v>134</v>
      </c>
      <c r="E225" s="101" t="s">
        <v>737</v>
      </c>
      <c r="F225" s="100" t="s">
        <v>738</v>
      </c>
      <c r="G225" s="100" t="s">
        <v>739</v>
      </c>
      <c r="H225" s="100" t="s">
        <v>102</v>
      </c>
      <c r="I225" s="107">
        <v>377618</v>
      </c>
      <c r="J225" s="108" t="s">
        <v>71</v>
      </c>
    </row>
    <row r="226" spans="1:10" s="52" customFormat="1" ht="64.5" customHeight="1">
      <c r="A226" s="48" t="str">
        <f>COUNTIF(E$6:$E$356,E226)&amp;E226</f>
        <v>1桃園市中壢區普仁國民小學</v>
      </c>
      <c r="B226" s="98">
        <v>221</v>
      </c>
      <c r="C226" s="99">
        <v>1110813</v>
      </c>
      <c r="D226" s="100" t="s">
        <v>740</v>
      </c>
      <c r="E226" s="101" t="s">
        <v>741</v>
      </c>
      <c r="F226" s="100" t="s">
        <v>742</v>
      </c>
      <c r="G226" s="100" t="s">
        <v>743</v>
      </c>
      <c r="H226" s="100" t="s">
        <v>118</v>
      </c>
      <c r="I226" s="107">
        <v>202800</v>
      </c>
      <c r="J226" s="130" t="s">
        <v>70</v>
      </c>
    </row>
    <row r="227" spans="1:10" s="52" customFormat="1" ht="64.5" customHeight="1">
      <c r="A227" s="48" t="str">
        <f>COUNTIF(E$6:$E$356,E227)&amp;E227</f>
        <v>1桃園市中壢區青埔國民小學</v>
      </c>
      <c r="B227" s="98">
        <v>222</v>
      </c>
      <c r="C227" s="99">
        <v>1110814</v>
      </c>
      <c r="D227" s="100" t="s">
        <v>89</v>
      </c>
      <c r="E227" s="101" t="s">
        <v>744</v>
      </c>
      <c r="F227" s="100" t="s">
        <v>745</v>
      </c>
      <c r="G227" s="100">
        <v>11103</v>
      </c>
      <c r="H227" s="100" t="s">
        <v>118</v>
      </c>
      <c r="I227" s="107">
        <v>350000</v>
      </c>
      <c r="J227" s="130" t="s">
        <v>71</v>
      </c>
    </row>
    <row r="228" spans="1:10" s="52" customFormat="1" ht="64.5" customHeight="1">
      <c r="A228" s="48" t="str">
        <f>COUNTIF(E$6:$E$356,E228)&amp;E228</f>
        <v>1桃園市桃園區建國國民小學</v>
      </c>
      <c r="B228" s="98">
        <v>223</v>
      </c>
      <c r="C228" s="99">
        <v>1110815</v>
      </c>
      <c r="D228" s="100" t="s">
        <v>88</v>
      </c>
      <c r="E228" s="101" t="s">
        <v>746</v>
      </c>
      <c r="F228" s="100" t="s">
        <v>747</v>
      </c>
      <c r="G228" s="100" t="s">
        <v>748</v>
      </c>
      <c r="H228" s="100" t="s">
        <v>118</v>
      </c>
      <c r="I228" s="107">
        <v>990000</v>
      </c>
      <c r="J228" s="130" t="s">
        <v>69</v>
      </c>
    </row>
    <row r="229" spans="1:10" s="52" customFormat="1" ht="64.5" customHeight="1">
      <c r="A229" s="48" t="str">
        <f>COUNTIF(E$6:$E$356,E229)&amp;E229</f>
        <v>1桃園市立龍興國民中學</v>
      </c>
      <c r="B229" s="98">
        <v>224</v>
      </c>
      <c r="C229" s="99">
        <v>1110816</v>
      </c>
      <c r="D229" s="100" t="s">
        <v>88</v>
      </c>
      <c r="E229" s="101" t="s">
        <v>749</v>
      </c>
      <c r="F229" s="100" t="s">
        <v>750</v>
      </c>
      <c r="G229" s="100" t="s">
        <v>751</v>
      </c>
      <c r="H229" s="100" t="s">
        <v>118</v>
      </c>
      <c r="I229" s="107">
        <v>956700</v>
      </c>
      <c r="J229" s="130" t="s">
        <v>69</v>
      </c>
    </row>
    <row r="230" spans="1:10" s="52" customFormat="1" ht="64.5" customHeight="1">
      <c r="A230" s="48" t="str">
        <f>COUNTIF(E$6:$E$356,E230)&amp;E230</f>
        <v>1桃園市立龍岡國民中學</v>
      </c>
      <c r="B230" s="98">
        <v>225</v>
      </c>
      <c r="C230" s="99">
        <v>1110817</v>
      </c>
      <c r="D230" s="100" t="s">
        <v>89</v>
      </c>
      <c r="E230" s="101" t="s">
        <v>752</v>
      </c>
      <c r="F230" s="100" t="s">
        <v>753</v>
      </c>
      <c r="G230" s="100" t="s">
        <v>754</v>
      </c>
      <c r="H230" s="100" t="s">
        <v>118</v>
      </c>
      <c r="I230" s="107">
        <v>1110100</v>
      </c>
      <c r="J230" s="130" t="s">
        <v>69</v>
      </c>
    </row>
    <row r="231" spans="1:10" s="52" customFormat="1" ht="64.5" customHeight="1">
      <c r="A231" s="48" t="str">
        <f>COUNTIF(E$6:$E$356,E231)&amp;E231</f>
        <v>1桃園市楊梅區瑞塘國民小學</v>
      </c>
      <c r="B231" s="98">
        <v>226</v>
      </c>
      <c r="C231" s="99">
        <v>1110818</v>
      </c>
      <c r="D231" s="100" t="s">
        <v>88</v>
      </c>
      <c r="E231" s="101" t="s">
        <v>755</v>
      </c>
      <c r="F231" s="100" t="s">
        <v>756</v>
      </c>
      <c r="G231" s="100" t="s">
        <v>757</v>
      </c>
      <c r="H231" s="100" t="s">
        <v>118</v>
      </c>
      <c r="I231" s="107">
        <v>200000</v>
      </c>
      <c r="J231" s="133" t="s">
        <v>69</v>
      </c>
    </row>
    <row r="232" spans="1:10" s="52" customFormat="1" ht="64.5" customHeight="1">
      <c r="A232" s="48" t="str">
        <f>COUNTIF(E$6:$E$356,E232)&amp;E232</f>
        <v>2桃園市政府家庭暴力暨性侵害防治中心</v>
      </c>
      <c r="B232" s="98">
        <v>227</v>
      </c>
      <c r="C232" s="99">
        <v>1110819</v>
      </c>
      <c r="D232" s="100" t="s">
        <v>1005</v>
      </c>
      <c r="E232" s="101" t="s">
        <v>1006</v>
      </c>
      <c r="F232" s="100" t="s">
        <v>1007</v>
      </c>
      <c r="G232" s="100" t="s">
        <v>1008</v>
      </c>
      <c r="H232" s="100" t="s">
        <v>102</v>
      </c>
      <c r="I232" s="107">
        <v>6000000</v>
      </c>
      <c r="J232" s="108" t="s">
        <v>99</v>
      </c>
    </row>
    <row r="233" spans="1:10" s="52" customFormat="1" ht="64.5" customHeight="1">
      <c r="A233" s="48" t="str">
        <f>COUNTIF(E$6:$E$356,E233)&amp;E233</f>
        <v>3桃園市政府社會局</v>
      </c>
      <c r="B233" s="98">
        <v>228</v>
      </c>
      <c r="C233" s="99">
        <v>1100820</v>
      </c>
      <c r="D233" s="100" t="s">
        <v>1005</v>
      </c>
      <c r="E233" s="101" t="s">
        <v>1144</v>
      </c>
      <c r="F233" s="100" t="s">
        <v>1009</v>
      </c>
      <c r="G233" s="100" t="s">
        <v>1010</v>
      </c>
      <c r="H233" s="100" t="s">
        <v>102</v>
      </c>
      <c r="I233" s="107">
        <v>3346195</v>
      </c>
      <c r="J233" s="108" t="s">
        <v>71</v>
      </c>
    </row>
    <row r="234" spans="1:10" s="52" customFormat="1" ht="64.5" customHeight="1">
      <c r="A234" s="48" t="str">
        <f>COUNTIF(E$6:$E$356,E234)&amp;E234</f>
        <v>1桃園市大溪區田心國民小學</v>
      </c>
      <c r="B234" s="98">
        <v>229</v>
      </c>
      <c r="C234" s="99" t="s">
        <v>758</v>
      </c>
      <c r="D234" s="100" t="s">
        <v>135</v>
      </c>
      <c r="E234" s="101" t="s">
        <v>759</v>
      </c>
      <c r="F234" s="100" t="s">
        <v>760</v>
      </c>
      <c r="G234" s="100" t="s">
        <v>761</v>
      </c>
      <c r="H234" s="100" t="s">
        <v>86</v>
      </c>
      <c r="I234" s="107">
        <v>6276418</v>
      </c>
      <c r="J234" s="133" t="s">
        <v>100</v>
      </c>
    </row>
    <row r="235" spans="1:10" s="52" customFormat="1" ht="64.5" customHeight="1">
      <c r="A235" s="48" t="str">
        <f>COUNTIF(E$6:$E$356,E235)&amp;E235</f>
        <v>1桃園市中壢區大崙國民小學</v>
      </c>
      <c r="B235" s="98">
        <v>230</v>
      </c>
      <c r="C235" s="99" t="s">
        <v>762</v>
      </c>
      <c r="D235" s="100" t="s">
        <v>135</v>
      </c>
      <c r="E235" s="101" t="s">
        <v>763</v>
      </c>
      <c r="F235" s="100" t="s">
        <v>764</v>
      </c>
      <c r="G235" s="100" t="s">
        <v>765</v>
      </c>
      <c r="H235" s="100" t="s">
        <v>86</v>
      </c>
      <c r="I235" s="107">
        <v>5732671</v>
      </c>
      <c r="J235" s="133" t="s">
        <v>100</v>
      </c>
    </row>
    <row r="236" spans="1:10" s="52" customFormat="1" ht="64.5" customHeight="1">
      <c r="A236" s="48" t="str">
        <f>COUNTIF(E$6:$E$356,E236)&amp;E236</f>
        <v>1桃園市大園區菓林國民小學</v>
      </c>
      <c r="B236" s="98">
        <v>231</v>
      </c>
      <c r="C236" s="99" t="s">
        <v>766</v>
      </c>
      <c r="D236" s="100" t="s">
        <v>135</v>
      </c>
      <c r="E236" s="101" t="s">
        <v>767</v>
      </c>
      <c r="F236" s="100" t="s">
        <v>768</v>
      </c>
      <c r="G236" s="100" t="s">
        <v>769</v>
      </c>
      <c r="H236" s="100" t="s">
        <v>86</v>
      </c>
      <c r="I236" s="107">
        <v>1008810</v>
      </c>
      <c r="J236" s="108" t="s">
        <v>100</v>
      </c>
    </row>
    <row r="237" spans="1:10" s="52" customFormat="1" ht="64.5" customHeight="1">
      <c r="A237" s="48" t="str">
        <f>COUNTIF(E$6:$E$356,E237)&amp;E237</f>
        <v>3桃園市立桃園特殊教育學校</v>
      </c>
      <c r="B237" s="98">
        <v>232</v>
      </c>
      <c r="C237" s="99" t="s">
        <v>770</v>
      </c>
      <c r="D237" s="100" t="s">
        <v>135</v>
      </c>
      <c r="E237" s="101" t="s">
        <v>155</v>
      </c>
      <c r="F237" s="100" t="s">
        <v>1191</v>
      </c>
      <c r="G237" s="100" t="s">
        <v>771</v>
      </c>
      <c r="H237" s="100" t="s">
        <v>102</v>
      </c>
      <c r="I237" s="107">
        <v>9713945</v>
      </c>
      <c r="J237" s="108" t="s">
        <v>99</v>
      </c>
    </row>
    <row r="238" spans="1:10" s="52" customFormat="1" ht="64.5" customHeight="1">
      <c r="A238" s="48" t="str">
        <f>COUNTIF(E$6:$E$356,E238)&amp;E238</f>
        <v>1桃園市立自強國民中學</v>
      </c>
      <c r="B238" s="98">
        <v>233</v>
      </c>
      <c r="C238" s="99" t="s">
        <v>772</v>
      </c>
      <c r="D238" s="100" t="s">
        <v>135</v>
      </c>
      <c r="E238" s="101" t="s">
        <v>773</v>
      </c>
      <c r="F238" s="100" t="s">
        <v>774</v>
      </c>
      <c r="G238" s="100" t="s">
        <v>775</v>
      </c>
      <c r="H238" s="100" t="s">
        <v>102</v>
      </c>
      <c r="I238" s="107">
        <v>2272400</v>
      </c>
      <c r="J238" s="108" t="s">
        <v>99</v>
      </c>
    </row>
    <row r="239" spans="1:10" s="52" customFormat="1" ht="64.5" customHeight="1">
      <c r="A239" s="48" t="str">
        <f>COUNTIF(E$6:$E$356,E239)&amp;E239</f>
        <v>2桃園市立平南國民中學</v>
      </c>
      <c r="B239" s="98">
        <v>234</v>
      </c>
      <c r="C239" s="99" t="s">
        <v>776</v>
      </c>
      <c r="D239" s="100" t="s">
        <v>135</v>
      </c>
      <c r="E239" s="101" t="s">
        <v>777</v>
      </c>
      <c r="F239" s="100" t="s">
        <v>778</v>
      </c>
      <c r="G239" s="100" t="s">
        <v>779</v>
      </c>
      <c r="H239" s="100" t="s">
        <v>102</v>
      </c>
      <c r="I239" s="107">
        <v>1827760</v>
      </c>
      <c r="J239" s="108" t="s">
        <v>99</v>
      </c>
    </row>
    <row r="240" spans="1:10" s="52" customFormat="1" ht="64.5" customHeight="1">
      <c r="A240" s="48" t="str">
        <f>COUNTIF(E$6:$E$356,E240)&amp;E240</f>
        <v>1桃園市大溪區福安國民小學</v>
      </c>
      <c r="B240" s="98">
        <v>235</v>
      </c>
      <c r="C240" s="99" t="s">
        <v>780</v>
      </c>
      <c r="D240" s="100" t="s">
        <v>135</v>
      </c>
      <c r="E240" s="101" t="s">
        <v>781</v>
      </c>
      <c r="F240" s="100" t="s">
        <v>782</v>
      </c>
      <c r="G240" s="100" t="s">
        <v>783</v>
      </c>
      <c r="H240" s="100" t="s">
        <v>118</v>
      </c>
      <c r="I240" s="107">
        <v>1300000</v>
      </c>
      <c r="J240" s="108" t="s">
        <v>99</v>
      </c>
    </row>
    <row r="241" spans="1:10" s="52" customFormat="1" ht="64.5" customHeight="1">
      <c r="A241" s="48" t="str">
        <f>COUNTIF(E$6:$E$356,E241)&amp;E241</f>
        <v>2桃園市龜山區楓樹國民小學</v>
      </c>
      <c r="B241" s="98">
        <v>236</v>
      </c>
      <c r="C241" s="99" t="s">
        <v>784</v>
      </c>
      <c r="D241" s="100" t="s">
        <v>135</v>
      </c>
      <c r="E241" s="101" t="s">
        <v>120</v>
      </c>
      <c r="F241" s="100" t="s">
        <v>785</v>
      </c>
      <c r="G241" s="100" t="s">
        <v>786</v>
      </c>
      <c r="H241" s="100" t="s">
        <v>118</v>
      </c>
      <c r="I241" s="107">
        <v>7077000</v>
      </c>
      <c r="J241" s="108" t="s">
        <v>100</v>
      </c>
    </row>
    <row r="242" spans="1:10" s="52" customFormat="1" ht="64.5" customHeight="1">
      <c r="A242" s="48" t="str">
        <f>COUNTIF(E$6:$E$356,E242)&amp;E242</f>
        <v>1桃園市立仁和國民中學</v>
      </c>
      <c r="B242" s="98">
        <v>237</v>
      </c>
      <c r="C242" s="99" t="s">
        <v>787</v>
      </c>
      <c r="D242" s="100" t="s">
        <v>135</v>
      </c>
      <c r="E242" s="101" t="s">
        <v>788</v>
      </c>
      <c r="F242" s="100" t="s">
        <v>789</v>
      </c>
      <c r="G242" s="100" t="s">
        <v>790</v>
      </c>
      <c r="H242" s="100" t="s">
        <v>118</v>
      </c>
      <c r="I242" s="107">
        <v>1300000</v>
      </c>
      <c r="J242" s="108" t="s">
        <v>99</v>
      </c>
    </row>
    <row r="243" spans="1:10" s="52" customFormat="1" ht="64.5" customHeight="1">
      <c r="A243" s="48" t="str">
        <f>COUNTIF(E$6:$E$356,E243)&amp;E243</f>
        <v>1桃園市中壢區富台國民小學</v>
      </c>
      <c r="B243" s="98">
        <v>238</v>
      </c>
      <c r="C243" s="99" t="s">
        <v>791</v>
      </c>
      <c r="D243" s="100" t="s">
        <v>135</v>
      </c>
      <c r="E243" s="101" t="s">
        <v>792</v>
      </c>
      <c r="F243" s="100" t="s">
        <v>793</v>
      </c>
      <c r="G243" s="100" t="s">
        <v>794</v>
      </c>
      <c r="H243" s="100" t="s">
        <v>118</v>
      </c>
      <c r="I243" s="107">
        <v>2309000</v>
      </c>
      <c r="J243" s="108" t="s">
        <v>101</v>
      </c>
    </row>
    <row r="244" spans="1:10" s="52" customFormat="1" ht="64.5" customHeight="1">
      <c r="A244" s="48" t="str">
        <f>COUNTIF(E$6:$E$356,E244)&amp;E244</f>
        <v>2桃園市桃園區南門國民小學</v>
      </c>
      <c r="B244" s="98">
        <v>239</v>
      </c>
      <c r="C244" s="99" t="s">
        <v>795</v>
      </c>
      <c r="D244" s="100" t="s">
        <v>135</v>
      </c>
      <c r="E244" s="101" t="s">
        <v>796</v>
      </c>
      <c r="F244" s="100" t="s">
        <v>797</v>
      </c>
      <c r="G244" s="100" t="s">
        <v>798</v>
      </c>
      <c r="H244" s="100" t="s">
        <v>118</v>
      </c>
      <c r="I244" s="107">
        <v>4320000</v>
      </c>
      <c r="J244" s="108" t="s">
        <v>99</v>
      </c>
    </row>
    <row r="245" spans="1:10" s="52" customFormat="1" ht="64.5" customHeight="1">
      <c r="A245" s="48" t="str">
        <f>COUNTIF(E$6:$E$356,E245)&amp;E245</f>
        <v>2桃園市龜山區幸福國民小學</v>
      </c>
      <c r="B245" s="98">
        <v>240</v>
      </c>
      <c r="C245" s="99" t="s">
        <v>799</v>
      </c>
      <c r="D245" s="100" t="s">
        <v>135</v>
      </c>
      <c r="E245" s="101" t="s">
        <v>800</v>
      </c>
      <c r="F245" s="100" t="s">
        <v>801</v>
      </c>
      <c r="G245" s="100" t="s">
        <v>802</v>
      </c>
      <c r="H245" s="100" t="s">
        <v>118</v>
      </c>
      <c r="I245" s="107">
        <v>7529490</v>
      </c>
      <c r="J245" s="108" t="s">
        <v>99</v>
      </c>
    </row>
    <row r="246" spans="1:10" s="52" customFormat="1" ht="64.5" customHeight="1">
      <c r="A246" s="48" t="str">
        <f>COUNTIF(E$6:$E$356,E246)&amp;E246</f>
        <v>2桃園市新屋區公所</v>
      </c>
      <c r="B246" s="98">
        <v>241</v>
      </c>
      <c r="C246" s="99">
        <v>1110901</v>
      </c>
      <c r="D246" s="100" t="s">
        <v>88</v>
      </c>
      <c r="E246" s="101" t="s">
        <v>65</v>
      </c>
      <c r="F246" s="100" t="s">
        <v>803</v>
      </c>
      <c r="G246" s="100" t="s">
        <v>804</v>
      </c>
      <c r="H246" s="100" t="s">
        <v>86</v>
      </c>
      <c r="I246" s="107">
        <v>358769</v>
      </c>
      <c r="J246" s="108" t="s">
        <v>101</v>
      </c>
    </row>
    <row r="247" spans="1:10" s="52" customFormat="1" ht="64.5" customHeight="1">
      <c r="A247" s="48" t="str">
        <f>COUNTIF(E$6:$E$356,E247)&amp;E247</f>
        <v>3桃園市八德區公所</v>
      </c>
      <c r="B247" s="98">
        <v>242</v>
      </c>
      <c r="C247" s="99">
        <v>1110902</v>
      </c>
      <c r="D247" s="100" t="s">
        <v>88</v>
      </c>
      <c r="E247" s="101" t="s">
        <v>16</v>
      </c>
      <c r="F247" s="100" t="s">
        <v>805</v>
      </c>
      <c r="G247" s="100" t="s">
        <v>806</v>
      </c>
      <c r="H247" s="100" t="s">
        <v>86</v>
      </c>
      <c r="I247" s="107">
        <v>947114</v>
      </c>
      <c r="J247" s="108" t="s">
        <v>101</v>
      </c>
    </row>
    <row r="248" spans="1:10" s="52" customFormat="1" ht="135" customHeight="1">
      <c r="A248" s="48" t="str">
        <f>COUNTIF(E$6:$E$356,E248)&amp;E248</f>
        <v>2桃園市立草漯國民中學</v>
      </c>
      <c r="B248" s="98">
        <v>243</v>
      </c>
      <c r="C248" s="99">
        <v>1110903</v>
      </c>
      <c r="D248" s="100" t="s">
        <v>88</v>
      </c>
      <c r="E248" s="101" t="s">
        <v>807</v>
      </c>
      <c r="F248" s="100" t="s">
        <v>808</v>
      </c>
      <c r="G248" s="100" t="s">
        <v>809</v>
      </c>
      <c r="H248" s="100" t="s">
        <v>86</v>
      </c>
      <c r="I248" s="107">
        <v>1205686</v>
      </c>
      <c r="J248" s="108" t="s">
        <v>99</v>
      </c>
    </row>
    <row r="249" spans="1:10" s="52" customFormat="1" ht="64.5" customHeight="1">
      <c r="A249" s="48" t="str">
        <f>COUNTIF(E$6:$E$356,E249)&amp;E249</f>
        <v>1桃園市平鎮區衛生所</v>
      </c>
      <c r="B249" s="98">
        <v>244</v>
      </c>
      <c r="C249" s="99">
        <v>1110904</v>
      </c>
      <c r="D249" s="100" t="s">
        <v>88</v>
      </c>
      <c r="E249" s="101" t="s">
        <v>810</v>
      </c>
      <c r="F249" s="100" t="s">
        <v>811</v>
      </c>
      <c r="G249" s="100" t="s">
        <v>812</v>
      </c>
      <c r="H249" s="100" t="s">
        <v>86</v>
      </c>
      <c r="I249" s="107">
        <v>850886</v>
      </c>
      <c r="J249" s="108" t="s">
        <v>99</v>
      </c>
    </row>
    <row r="250" spans="1:10" s="52" customFormat="1" ht="64.5" customHeight="1">
      <c r="A250" s="48" t="str">
        <f>COUNTIF(E$6:$E$356,E250)&amp;E250</f>
        <v>1桃園市八德區霄裡國民小學</v>
      </c>
      <c r="B250" s="98">
        <v>245</v>
      </c>
      <c r="C250" s="99">
        <v>1110905</v>
      </c>
      <c r="D250" s="100" t="s">
        <v>813</v>
      </c>
      <c r="E250" s="101" t="s">
        <v>814</v>
      </c>
      <c r="F250" s="100" t="s">
        <v>815</v>
      </c>
      <c r="G250" s="100" t="s">
        <v>816</v>
      </c>
      <c r="H250" s="100" t="s">
        <v>86</v>
      </c>
      <c r="I250" s="107">
        <v>2731946</v>
      </c>
      <c r="J250" s="108" t="s">
        <v>70</v>
      </c>
    </row>
    <row r="251" spans="1:10" s="52" customFormat="1" ht="64.5" customHeight="1">
      <c r="A251" s="48" t="str">
        <f>COUNTIF(E$6:$E$356,E251)&amp;E251</f>
        <v>1桃園市政府警察局龍潭分局</v>
      </c>
      <c r="B251" s="98">
        <v>246</v>
      </c>
      <c r="C251" s="99">
        <v>1110906</v>
      </c>
      <c r="D251" s="100" t="s">
        <v>88</v>
      </c>
      <c r="E251" s="101" t="s">
        <v>817</v>
      </c>
      <c r="F251" s="100" t="s">
        <v>818</v>
      </c>
      <c r="G251" s="100" t="s">
        <v>643</v>
      </c>
      <c r="H251" s="100" t="s">
        <v>86</v>
      </c>
      <c r="I251" s="107">
        <v>805999</v>
      </c>
      <c r="J251" s="108" t="s">
        <v>69</v>
      </c>
    </row>
    <row r="252" spans="1:10" s="52" customFormat="1" ht="64.5" customHeight="1">
      <c r="A252" s="48" t="str">
        <f>COUNTIF(E$6:$E$356,E252)&amp;E252</f>
        <v>2桃園市政府建築管理處</v>
      </c>
      <c r="B252" s="98">
        <v>247</v>
      </c>
      <c r="C252" s="99">
        <v>1110907</v>
      </c>
      <c r="D252" s="100" t="s">
        <v>819</v>
      </c>
      <c r="E252" s="101" t="s">
        <v>820</v>
      </c>
      <c r="F252" s="100" t="s">
        <v>821</v>
      </c>
      <c r="G252" s="100" t="s">
        <v>822</v>
      </c>
      <c r="H252" s="100" t="s">
        <v>102</v>
      </c>
      <c r="I252" s="107">
        <v>1000000</v>
      </c>
      <c r="J252" s="108" t="s">
        <v>99</v>
      </c>
    </row>
    <row r="253" spans="1:10" s="52" customFormat="1" ht="64.5" customHeight="1">
      <c r="A253" s="48" t="str">
        <f>COUNTIF(E$6:$E$356,E253)&amp;E253</f>
        <v>4桃園市政府環境清潔稽查大隊</v>
      </c>
      <c r="B253" s="98">
        <v>248</v>
      </c>
      <c r="C253" s="99">
        <v>1110908</v>
      </c>
      <c r="D253" s="100" t="s">
        <v>823</v>
      </c>
      <c r="E253" s="101" t="s">
        <v>117</v>
      </c>
      <c r="F253" s="100" t="s">
        <v>824</v>
      </c>
      <c r="G253" s="100">
        <v>1100038963</v>
      </c>
      <c r="H253" s="100" t="s">
        <v>102</v>
      </c>
      <c r="I253" s="107">
        <v>4350000</v>
      </c>
      <c r="J253" s="108" t="s">
        <v>101</v>
      </c>
    </row>
    <row r="254" spans="1:10" s="52" customFormat="1" ht="64.5" customHeight="1">
      <c r="A254" s="48" t="str">
        <f>COUNTIF(E$6:$E$356,E254)&amp;E254</f>
        <v>3桃園市政府客家事務局</v>
      </c>
      <c r="B254" s="98">
        <v>249</v>
      </c>
      <c r="C254" s="99">
        <v>1110909</v>
      </c>
      <c r="D254" s="100" t="s">
        <v>88</v>
      </c>
      <c r="E254" s="101" t="s">
        <v>11</v>
      </c>
      <c r="F254" s="100" t="s">
        <v>825</v>
      </c>
      <c r="G254" s="100" t="s">
        <v>826</v>
      </c>
      <c r="H254" s="100" t="s">
        <v>102</v>
      </c>
      <c r="I254" s="107">
        <v>2820000</v>
      </c>
      <c r="J254" s="108" t="s">
        <v>101</v>
      </c>
    </row>
    <row r="255" spans="1:10" s="52" customFormat="1" ht="64.5" customHeight="1">
      <c r="A255" s="48" t="str">
        <f>COUNTIF(E$6:$E$356,E255)&amp;E255</f>
        <v>2桃園市桃園區南門國民小學</v>
      </c>
      <c r="B255" s="98">
        <v>250</v>
      </c>
      <c r="C255" s="99">
        <v>1110910</v>
      </c>
      <c r="D255" s="100" t="s">
        <v>88</v>
      </c>
      <c r="E255" s="101" t="s">
        <v>796</v>
      </c>
      <c r="F255" s="100" t="s">
        <v>827</v>
      </c>
      <c r="G255" s="100" t="s">
        <v>643</v>
      </c>
      <c r="H255" s="100" t="s">
        <v>102</v>
      </c>
      <c r="I255" s="107">
        <v>160000</v>
      </c>
      <c r="J255" s="108" t="s">
        <v>100</v>
      </c>
    </row>
    <row r="256" spans="1:10" s="52" customFormat="1" ht="64.5" customHeight="1">
      <c r="A256" s="48" t="str">
        <f>COUNTIF(E$6:$E$356,E256)&amp;E256</f>
        <v>2桃園市桃園區同德國民小學</v>
      </c>
      <c r="B256" s="98">
        <v>251</v>
      </c>
      <c r="C256" s="99">
        <v>1110911</v>
      </c>
      <c r="D256" s="100" t="s">
        <v>88</v>
      </c>
      <c r="E256" s="101" t="s">
        <v>828</v>
      </c>
      <c r="F256" s="100" t="s">
        <v>829</v>
      </c>
      <c r="G256" s="100" t="s">
        <v>830</v>
      </c>
      <c r="H256" s="100" t="s">
        <v>102</v>
      </c>
      <c r="I256" s="107">
        <v>119440</v>
      </c>
      <c r="J256" s="108" t="s">
        <v>101</v>
      </c>
    </row>
    <row r="257" spans="1:10" s="52" customFormat="1" ht="123.75" customHeight="1">
      <c r="A257" s="48" t="str">
        <f>COUNTIF(E$6:$E$356,E257)&amp;E257</f>
        <v>1桃園市桃園區成功國民小學</v>
      </c>
      <c r="B257" s="98">
        <v>252</v>
      </c>
      <c r="C257" s="99">
        <v>1110912</v>
      </c>
      <c r="D257" s="100" t="s">
        <v>88</v>
      </c>
      <c r="E257" s="101" t="s">
        <v>831</v>
      </c>
      <c r="F257" s="100" t="s">
        <v>827</v>
      </c>
      <c r="G257" s="100" t="s">
        <v>832</v>
      </c>
      <c r="H257" s="100" t="s">
        <v>102</v>
      </c>
      <c r="I257" s="107">
        <v>157685</v>
      </c>
      <c r="J257" s="108" t="s">
        <v>101</v>
      </c>
    </row>
    <row r="258" spans="1:10" s="52" customFormat="1" ht="64.5" customHeight="1">
      <c r="A258" s="48" t="str">
        <f>COUNTIF(E$6:$E$356,E258)&amp;E258</f>
        <v>1桃園市中壢區中平國民小學</v>
      </c>
      <c r="B258" s="98">
        <v>253</v>
      </c>
      <c r="C258" s="99">
        <v>1110913</v>
      </c>
      <c r="D258" s="100" t="s">
        <v>89</v>
      </c>
      <c r="E258" s="101" t="s">
        <v>833</v>
      </c>
      <c r="F258" s="100" t="s">
        <v>834</v>
      </c>
      <c r="G258" s="100" t="s">
        <v>835</v>
      </c>
      <c r="H258" s="100" t="s">
        <v>118</v>
      </c>
      <c r="I258" s="107">
        <v>14400000</v>
      </c>
      <c r="J258" s="108" t="s">
        <v>69</v>
      </c>
    </row>
    <row r="259" spans="1:10" s="52" customFormat="1" ht="64.5" customHeight="1">
      <c r="A259" s="48" t="str">
        <f>COUNTIF(E$6:$E$356,E259)&amp;E259</f>
        <v>3桃園市政府社會局</v>
      </c>
      <c r="B259" s="98">
        <v>254</v>
      </c>
      <c r="C259" s="99">
        <v>1110914</v>
      </c>
      <c r="D259" s="100" t="s">
        <v>844</v>
      </c>
      <c r="E259" s="101" t="s">
        <v>66</v>
      </c>
      <c r="F259" s="100" t="s">
        <v>836</v>
      </c>
      <c r="G259" s="100" t="s">
        <v>837</v>
      </c>
      <c r="H259" s="100" t="s">
        <v>118</v>
      </c>
      <c r="I259" s="107">
        <v>2250000</v>
      </c>
      <c r="J259" s="108" t="s">
        <v>99</v>
      </c>
    </row>
    <row r="260" spans="1:10" s="52" customFormat="1" ht="64.5" customHeight="1">
      <c r="A260" s="48" t="str">
        <f>COUNTIF(E$6:$E$356,E260)&amp;E260</f>
        <v>1桃園市政府勞動檢查處</v>
      </c>
      <c r="B260" s="98">
        <v>255</v>
      </c>
      <c r="C260" s="99">
        <v>1110915</v>
      </c>
      <c r="D260" s="100" t="s">
        <v>85</v>
      </c>
      <c r="E260" s="101" t="s">
        <v>838</v>
      </c>
      <c r="F260" s="100" t="s">
        <v>839</v>
      </c>
      <c r="G260" s="100" t="s">
        <v>840</v>
      </c>
      <c r="H260" s="100" t="s">
        <v>118</v>
      </c>
      <c r="I260" s="107">
        <v>253000</v>
      </c>
      <c r="J260" s="108" t="s">
        <v>99</v>
      </c>
    </row>
    <row r="261" spans="1:10" s="52" customFormat="1" ht="64.5" customHeight="1">
      <c r="A261" s="48" t="str">
        <f>COUNTIF(E$6:$E$356,E261)&amp;E261</f>
        <v>1桃園市桃園區永順國民小學</v>
      </c>
      <c r="B261" s="98">
        <v>256</v>
      </c>
      <c r="C261" s="99">
        <v>1110916</v>
      </c>
      <c r="D261" s="100" t="s">
        <v>88</v>
      </c>
      <c r="E261" s="101" t="s">
        <v>841</v>
      </c>
      <c r="F261" s="100" t="s">
        <v>842</v>
      </c>
      <c r="G261" s="100" t="s">
        <v>843</v>
      </c>
      <c r="H261" s="100" t="s">
        <v>118</v>
      </c>
      <c r="I261" s="107">
        <v>327318</v>
      </c>
      <c r="J261" s="108" t="s">
        <v>100</v>
      </c>
    </row>
    <row r="262" spans="1:10" s="52" customFormat="1" ht="64.5" customHeight="1">
      <c r="A262" s="48" t="str">
        <f>COUNTIF(E$6:$E$356,E262)&amp;E262</f>
        <v>4桃園市政府養護工程處</v>
      </c>
      <c r="B262" s="98">
        <v>257</v>
      </c>
      <c r="C262" s="99">
        <v>1110917</v>
      </c>
      <c r="D262" s="100" t="s">
        <v>1005</v>
      </c>
      <c r="E262" s="101" t="s">
        <v>1151</v>
      </c>
      <c r="F262" s="100" t="s">
        <v>1011</v>
      </c>
      <c r="G262" s="100" t="s">
        <v>1012</v>
      </c>
      <c r="H262" s="100" t="s">
        <v>102</v>
      </c>
      <c r="I262" s="107">
        <v>13500000</v>
      </c>
      <c r="J262" s="108" t="s">
        <v>101</v>
      </c>
    </row>
    <row r="263" spans="1:10" s="52" customFormat="1" ht="64.5" customHeight="1">
      <c r="A263" s="48" t="str">
        <f>COUNTIF(E$6:$E$356,E263)&amp;E263</f>
        <v>4桃園市政府養護工程處</v>
      </c>
      <c r="B263" s="98">
        <v>258</v>
      </c>
      <c r="C263" s="99">
        <v>1110918</v>
      </c>
      <c r="D263" s="100" t="s">
        <v>1005</v>
      </c>
      <c r="E263" s="101" t="s">
        <v>1151</v>
      </c>
      <c r="F263" s="100" t="s">
        <v>1013</v>
      </c>
      <c r="G263" s="100" t="s">
        <v>1014</v>
      </c>
      <c r="H263" s="100" t="s">
        <v>102</v>
      </c>
      <c r="I263" s="107">
        <v>15000000</v>
      </c>
      <c r="J263" s="108" t="s">
        <v>101</v>
      </c>
    </row>
    <row r="264" spans="1:10" s="52" customFormat="1" ht="64.5" customHeight="1">
      <c r="A264" s="48" t="str">
        <f>COUNTIF(E$6:$E$356,E264)&amp;E264</f>
        <v>1桃園市立武陵高級中等學校</v>
      </c>
      <c r="B264" s="98">
        <v>259</v>
      </c>
      <c r="C264" s="99" t="s">
        <v>845</v>
      </c>
      <c r="D264" s="100" t="s">
        <v>135</v>
      </c>
      <c r="E264" s="101" t="s">
        <v>846</v>
      </c>
      <c r="F264" s="100" t="s">
        <v>847</v>
      </c>
      <c r="G264" s="100" t="s">
        <v>848</v>
      </c>
      <c r="H264" s="100" t="s">
        <v>86</v>
      </c>
      <c r="I264" s="107">
        <v>3697606</v>
      </c>
      <c r="J264" s="108" t="s">
        <v>101</v>
      </c>
    </row>
    <row r="265" spans="1:10" s="52" customFormat="1" ht="64.5" customHeight="1">
      <c r="A265" s="48" t="str">
        <f>COUNTIF(E$6:$E$356,E265)&amp;E265</f>
        <v>3桃園市觀音區公所</v>
      </c>
      <c r="B265" s="98">
        <v>260</v>
      </c>
      <c r="C265" s="99" t="s">
        <v>849</v>
      </c>
      <c r="D265" s="100" t="s">
        <v>135</v>
      </c>
      <c r="E265" s="101" t="s">
        <v>10</v>
      </c>
      <c r="F265" s="100" t="s">
        <v>850</v>
      </c>
      <c r="G265" s="100" t="s">
        <v>851</v>
      </c>
      <c r="H265" s="100" t="s">
        <v>86</v>
      </c>
      <c r="I265" s="107">
        <v>2443000</v>
      </c>
      <c r="J265" s="108" t="s">
        <v>101</v>
      </c>
    </row>
    <row r="266" spans="1:10" s="52" customFormat="1" ht="64.5" customHeight="1">
      <c r="A266" s="48" t="str">
        <f>COUNTIF(E$6:$E$356,E266)&amp;E266</f>
        <v>4桃園市政府農業局</v>
      </c>
      <c r="B266" s="98">
        <v>261</v>
      </c>
      <c r="C266" s="99" t="s">
        <v>852</v>
      </c>
      <c r="D266" s="100" t="s">
        <v>135</v>
      </c>
      <c r="E266" s="101" t="s">
        <v>1155</v>
      </c>
      <c r="F266" s="100" t="s">
        <v>853</v>
      </c>
      <c r="G266" s="100" t="s">
        <v>854</v>
      </c>
      <c r="H266" s="100" t="s">
        <v>86</v>
      </c>
      <c r="I266" s="107">
        <v>11078900</v>
      </c>
      <c r="J266" s="108" t="s">
        <v>101</v>
      </c>
    </row>
    <row r="267" spans="1:10" s="52" customFormat="1" ht="64.5" customHeight="1">
      <c r="A267" s="48" t="str">
        <f>COUNTIF(E$6:$E$356,E267)&amp;E267</f>
        <v>2桃園市平鎮區山豐國民小學</v>
      </c>
      <c r="B267" s="98">
        <v>262</v>
      </c>
      <c r="C267" s="99" t="s">
        <v>855</v>
      </c>
      <c r="D267" s="100" t="s">
        <v>135</v>
      </c>
      <c r="E267" s="101" t="s">
        <v>856</v>
      </c>
      <c r="F267" s="100" t="s">
        <v>857</v>
      </c>
      <c r="G267" s="100">
        <v>11017</v>
      </c>
      <c r="H267" s="100" t="s">
        <v>86</v>
      </c>
      <c r="I267" s="107">
        <v>8205892</v>
      </c>
      <c r="J267" s="139" t="s">
        <v>99</v>
      </c>
    </row>
    <row r="268" spans="1:10" s="52" customFormat="1" ht="64.5" customHeight="1">
      <c r="A268" s="48" t="str">
        <f>COUNTIF(E$6:$E$356,E268)&amp;E268</f>
        <v>1桃園市立楊梅幼兒園</v>
      </c>
      <c r="B268" s="98">
        <v>263</v>
      </c>
      <c r="C268" s="99" t="s">
        <v>858</v>
      </c>
      <c r="D268" s="100" t="s">
        <v>135</v>
      </c>
      <c r="E268" s="101" t="s">
        <v>859</v>
      </c>
      <c r="F268" s="100" t="s">
        <v>860</v>
      </c>
      <c r="G268" s="100" t="s">
        <v>861</v>
      </c>
      <c r="H268" s="100" t="s">
        <v>86</v>
      </c>
      <c r="I268" s="107">
        <v>2794797</v>
      </c>
      <c r="J268" s="140" t="s">
        <v>101</v>
      </c>
    </row>
    <row r="269" spans="1:10" s="52" customFormat="1" ht="64.5" customHeight="1">
      <c r="A269" s="48" t="str">
        <f>COUNTIF(E$6:$E$356,E269)&amp;E269</f>
        <v>2桃園市龜山區自強國民小學</v>
      </c>
      <c r="B269" s="98">
        <v>264</v>
      </c>
      <c r="C269" s="99" t="s">
        <v>862</v>
      </c>
      <c r="D269" s="100" t="s">
        <v>135</v>
      </c>
      <c r="E269" s="101" t="s">
        <v>863</v>
      </c>
      <c r="F269" s="100" t="s">
        <v>864</v>
      </c>
      <c r="G269" s="100" t="s">
        <v>865</v>
      </c>
      <c r="H269" s="100" t="s">
        <v>86</v>
      </c>
      <c r="I269" s="107">
        <v>1073118</v>
      </c>
      <c r="J269" s="140" t="s">
        <v>100</v>
      </c>
    </row>
    <row r="270" spans="1:10" s="52" customFormat="1" ht="64.5" customHeight="1">
      <c r="A270" s="48" t="str">
        <f>COUNTIF(E$6:$E$356,E270)&amp;E270</f>
        <v>2桃園市政府動物保護處</v>
      </c>
      <c r="B270" s="98">
        <v>265</v>
      </c>
      <c r="C270" s="99" t="s">
        <v>866</v>
      </c>
      <c r="D270" s="100" t="s">
        <v>135</v>
      </c>
      <c r="E270" s="101" t="s">
        <v>1156</v>
      </c>
      <c r="F270" s="100" t="s">
        <v>867</v>
      </c>
      <c r="G270" s="100" t="s">
        <v>868</v>
      </c>
      <c r="H270" s="100" t="s">
        <v>102</v>
      </c>
      <c r="I270" s="107">
        <v>2004000</v>
      </c>
      <c r="J270" s="109" t="s">
        <v>101</v>
      </c>
    </row>
    <row r="271" spans="1:10" s="52" customFormat="1" ht="64.5" customHeight="1">
      <c r="A271" s="48" t="str">
        <f>COUNTIF(E$6:$E$356,E271)&amp;E271</f>
        <v>2桃園市政府建築管理處</v>
      </c>
      <c r="B271" s="98">
        <v>266</v>
      </c>
      <c r="C271" s="99" t="s">
        <v>869</v>
      </c>
      <c r="D271" s="100" t="s">
        <v>135</v>
      </c>
      <c r="E271" s="101" t="s">
        <v>820</v>
      </c>
      <c r="F271" s="100" t="s">
        <v>870</v>
      </c>
      <c r="G271" s="100">
        <v>111031806</v>
      </c>
      <c r="H271" s="100" t="s">
        <v>102</v>
      </c>
      <c r="I271" s="107">
        <v>3500007</v>
      </c>
      <c r="J271" s="109" t="s">
        <v>101</v>
      </c>
    </row>
    <row r="272" spans="1:10" s="52" customFormat="1" ht="64.5" customHeight="1">
      <c r="A272" s="48" t="str">
        <f>COUNTIF(E$6:$E$356,E272)&amp;E272</f>
        <v>1桃園市立壽山高級中等學校</v>
      </c>
      <c r="B272" s="98">
        <v>267</v>
      </c>
      <c r="C272" s="99" t="s">
        <v>871</v>
      </c>
      <c r="D272" s="100" t="s">
        <v>135</v>
      </c>
      <c r="E272" s="101" t="s">
        <v>872</v>
      </c>
      <c r="F272" s="100" t="s">
        <v>873</v>
      </c>
      <c r="G272" s="100" t="s">
        <v>874</v>
      </c>
      <c r="H272" s="100" t="s">
        <v>102</v>
      </c>
      <c r="I272" s="107">
        <v>2116037</v>
      </c>
      <c r="J272" s="109" t="s">
        <v>100</v>
      </c>
    </row>
    <row r="273" spans="1:10" s="52" customFormat="1" ht="64.5" customHeight="1">
      <c r="A273" s="48" t="str">
        <f>COUNTIF(E$6:$E$356,E273)&amp;E273</f>
        <v>1桃園市立大園國民中學</v>
      </c>
      <c r="B273" s="98">
        <v>268</v>
      </c>
      <c r="C273" s="99" t="s">
        <v>875</v>
      </c>
      <c r="D273" s="100" t="s">
        <v>135</v>
      </c>
      <c r="E273" s="101" t="s">
        <v>876</v>
      </c>
      <c r="F273" s="100" t="s">
        <v>877</v>
      </c>
      <c r="G273" s="100">
        <v>1101201</v>
      </c>
      <c r="H273" s="100" t="s">
        <v>102</v>
      </c>
      <c r="I273" s="107">
        <v>7560000</v>
      </c>
      <c r="J273" s="109" t="s">
        <v>99</v>
      </c>
    </row>
    <row r="274" spans="1:10" s="52" customFormat="1" ht="64.5" customHeight="1">
      <c r="A274" s="48" t="str">
        <f>COUNTIF(E$6:$E$356,E274)&amp;E274</f>
        <v>1桃園市立瑞原國民中學</v>
      </c>
      <c r="B274" s="98">
        <v>269</v>
      </c>
      <c r="C274" s="99" t="s">
        <v>878</v>
      </c>
      <c r="D274" s="100" t="s">
        <v>135</v>
      </c>
      <c r="E274" s="101" t="s">
        <v>879</v>
      </c>
      <c r="F274" s="100" t="s">
        <v>880</v>
      </c>
      <c r="G274" s="100" t="s">
        <v>881</v>
      </c>
      <c r="H274" s="100" t="s">
        <v>102</v>
      </c>
      <c r="I274" s="107">
        <v>1056000</v>
      </c>
      <c r="J274" s="109" t="s">
        <v>99</v>
      </c>
    </row>
    <row r="275" spans="1:10" s="52" customFormat="1" ht="64.5" customHeight="1">
      <c r="A275" s="48" t="str">
        <f>COUNTIF(E$6:$E$356,E275)&amp;E275</f>
        <v>2桃園市政府環境保護局</v>
      </c>
      <c r="B275" s="98">
        <v>270</v>
      </c>
      <c r="C275" s="99" t="s">
        <v>882</v>
      </c>
      <c r="D275" s="100" t="s">
        <v>135</v>
      </c>
      <c r="E275" s="101" t="s">
        <v>19</v>
      </c>
      <c r="F275" s="100" t="s">
        <v>883</v>
      </c>
      <c r="G275" s="100">
        <v>1100095453</v>
      </c>
      <c r="H275" s="100" t="s">
        <v>102</v>
      </c>
      <c r="I275" s="107">
        <v>9100000</v>
      </c>
      <c r="J275" s="109" t="s">
        <v>101</v>
      </c>
    </row>
    <row r="276" spans="1:10" s="52" customFormat="1" ht="64.5" customHeight="1">
      <c r="A276" s="48" t="str">
        <f>COUNTIF(E$6:$E$356,E276)&amp;E276</f>
        <v>1桃園市立八德幼兒園</v>
      </c>
      <c r="B276" s="98">
        <v>271</v>
      </c>
      <c r="C276" s="99" t="s">
        <v>884</v>
      </c>
      <c r="D276" s="100" t="s">
        <v>135</v>
      </c>
      <c r="E276" s="101" t="s">
        <v>885</v>
      </c>
      <c r="F276" s="100" t="s">
        <v>886</v>
      </c>
      <c r="G276" s="100" t="s">
        <v>887</v>
      </c>
      <c r="H276" s="100" t="s">
        <v>118</v>
      </c>
      <c r="I276" s="107">
        <v>827685</v>
      </c>
      <c r="J276" s="109" t="s">
        <v>101</v>
      </c>
    </row>
    <row r="277" spans="1:10" s="52" customFormat="1" ht="64.5" customHeight="1">
      <c r="A277" s="48" t="str">
        <f>COUNTIF(E$6:$E$356,E277)&amp;E277</f>
        <v>2桃園市龜山區自強國民小學</v>
      </c>
      <c r="B277" s="98">
        <v>272</v>
      </c>
      <c r="C277" s="99" t="s">
        <v>888</v>
      </c>
      <c r="D277" s="100" t="s">
        <v>135</v>
      </c>
      <c r="E277" s="101" t="s">
        <v>863</v>
      </c>
      <c r="F277" s="100" t="s">
        <v>889</v>
      </c>
      <c r="G277" s="100" t="s">
        <v>890</v>
      </c>
      <c r="H277" s="100" t="s">
        <v>118</v>
      </c>
      <c r="I277" s="107">
        <v>329280</v>
      </c>
      <c r="J277" s="109" t="s">
        <v>100</v>
      </c>
    </row>
    <row r="278" spans="1:10" s="52" customFormat="1" ht="97.5" customHeight="1">
      <c r="A278" s="48" t="str">
        <f>COUNTIF(E$6:$E$356,E278)&amp;E278</f>
        <v>1桃園市蘆竹區錦興國民小學</v>
      </c>
      <c r="B278" s="98">
        <v>273</v>
      </c>
      <c r="C278" s="99" t="s">
        <v>891</v>
      </c>
      <c r="D278" s="100" t="s">
        <v>135</v>
      </c>
      <c r="E278" s="101" t="s">
        <v>892</v>
      </c>
      <c r="F278" s="100" t="s">
        <v>893</v>
      </c>
      <c r="G278" s="100" t="s">
        <v>894</v>
      </c>
      <c r="H278" s="100" t="s">
        <v>118</v>
      </c>
      <c r="I278" s="107">
        <v>947841</v>
      </c>
      <c r="J278" s="109" t="s">
        <v>99</v>
      </c>
    </row>
    <row r="279" spans="1:10" s="52" customFormat="1" ht="64.5" customHeight="1">
      <c r="A279" s="48" t="str">
        <f>COUNTIF(E$6:$E$356,E279)&amp;E279</f>
        <v>1桃園市桃園區新埔國民小學</v>
      </c>
      <c r="B279" s="98">
        <v>274</v>
      </c>
      <c r="C279" s="99" t="s">
        <v>895</v>
      </c>
      <c r="D279" s="100" t="s">
        <v>135</v>
      </c>
      <c r="E279" s="101" t="s">
        <v>896</v>
      </c>
      <c r="F279" s="100" t="s">
        <v>897</v>
      </c>
      <c r="G279" s="100" t="s">
        <v>898</v>
      </c>
      <c r="H279" s="100" t="s">
        <v>118</v>
      </c>
      <c r="I279" s="107">
        <v>4860000</v>
      </c>
      <c r="J279" s="140" t="s">
        <v>71</v>
      </c>
    </row>
    <row r="280" spans="1:10" s="52" customFormat="1" ht="64.5" customHeight="1">
      <c r="A280" s="48" t="str">
        <f>COUNTIF(E$6:$E$356,E280)&amp;E280</f>
        <v>1桃園市桃園區桃園國民小學</v>
      </c>
      <c r="B280" s="98">
        <v>275</v>
      </c>
      <c r="C280" s="99" t="s">
        <v>899</v>
      </c>
      <c r="D280" s="100" t="s">
        <v>135</v>
      </c>
      <c r="E280" s="101" t="s">
        <v>900</v>
      </c>
      <c r="F280" s="100" t="s">
        <v>901</v>
      </c>
      <c r="G280" s="100" t="s">
        <v>902</v>
      </c>
      <c r="H280" s="100" t="s">
        <v>118</v>
      </c>
      <c r="I280" s="107">
        <v>1692300</v>
      </c>
      <c r="J280" s="139" t="s">
        <v>69</v>
      </c>
    </row>
    <row r="281" spans="1:10" s="52" customFormat="1" ht="64.5" customHeight="1">
      <c r="A281" s="48" t="str">
        <f>COUNTIF(E$6:$E$356,E281)&amp;E281</f>
        <v>2桃園市立草漯國民中學</v>
      </c>
      <c r="B281" s="98">
        <v>276</v>
      </c>
      <c r="C281" s="99" t="s">
        <v>903</v>
      </c>
      <c r="D281" s="100" t="s">
        <v>135</v>
      </c>
      <c r="E281" s="101" t="s">
        <v>807</v>
      </c>
      <c r="F281" s="100" t="s">
        <v>904</v>
      </c>
      <c r="G281" s="100" t="s">
        <v>905</v>
      </c>
      <c r="H281" s="100" t="s">
        <v>118</v>
      </c>
      <c r="I281" s="107">
        <v>4070000</v>
      </c>
      <c r="J281" s="139" t="s">
        <v>69</v>
      </c>
    </row>
    <row r="282" spans="1:10" s="52" customFormat="1" ht="104.25" customHeight="1">
      <c r="A282" s="48" t="str">
        <f>COUNTIF(E$6:$E$356,E282)&amp;E282</f>
        <v>2桃園市立內壢國民中學</v>
      </c>
      <c r="B282" s="98">
        <v>277</v>
      </c>
      <c r="C282" s="99">
        <v>1111001</v>
      </c>
      <c r="D282" s="100" t="s">
        <v>906</v>
      </c>
      <c r="E282" s="101" t="s">
        <v>93</v>
      </c>
      <c r="F282" s="100" t="s">
        <v>907</v>
      </c>
      <c r="G282" s="100" t="s">
        <v>908</v>
      </c>
      <c r="H282" s="100" t="s">
        <v>86</v>
      </c>
      <c r="I282" s="107">
        <v>3346916</v>
      </c>
      <c r="J282" s="128" t="s">
        <v>245</v>
      </c>
    </row>
    <row r="283" spans="1:10" s="52" customFormat="1" ht="64.5" customHeight="1">
      <c r="A283" s="48" t="str">
        <f>COUNTIF(E$6:$E$356,E283)&amp;E283</f>
        <v>2桃園市政府風景區管理處</v>
      </c>
      <c r="B283" s="98">
        <v>278</v>
      </c>
      <c r="C283" s="99">
        <v>1111002</v>
      </c>
      <c r="D283" s="100" t="s">
        <v>88</v>
      </c>
      <c r="E283" s="101" t="s">
        <v>1157</v>
      </c>
      <c r="F283" s="100" t="s">
        <v>909</v>
      </c>
      <c r="G283" s="100" t="s">
        <v>910</v>
      </c>
      <c r="H283" s="100" t="s">
        <v>86</v>
      </c>
      <c r="I283" s="107">
        <v>18602777</v>
      </c>
      <c r="J283" s="128" t="s">
        <v>245</v>
      </c>
    </row>
    <row r="284" spans="1:10" s="52" customFormat="1" ht="64.5" customHeight="1">
      <c r="A284" s="48" t="str">
        <f>COUNTIF(E$6:$E$356,E284)&amp;E284</f>
        <v>2桃園市政府家庭暴力暨性侵害防治中心</v>
      </c>
      <c r="B284" s="98">
        <v>279</v>
      </c>
      <c r="C284" s="99">
        <v>1111003</v>
      </c>
      <c r="D284" s="100" t="s">
        <v>88</v>
      </c>
      <c r="E284" s="101" t="s">
        <v>1158</v>
      </c>
      <c r="F284" s="100" t="s">
        <v>911</v>
      </c>
      <c r="G284" s="100" t="s">
        <v>912</v>
      </c>
      <c r="H284" s="100" t="s">
        <v>86</v>
      </c>
      <c r="I284" s="107">
        <v>15215372</v>
      </c>
      <c r="J284" s="128" t="s">
        <v>245</v>
      </c>
    </row>
    <row r="285" spans="1:10" s="52" customFormat="1" ht="64.5" customHeight="1">
      <c r="A285" s="48" t="str">
        <f>COUNTIF(E$6:$E$356,E285)&amp;E285</f>
        <v>4桃園市政府養護工程處</v>
      </c>
      <c r="B285" s="98">
        <v>280</v>
      </c>
      <c r="C285" s="99">
        <v>1111004</v>
      </c>
      <c r="D285" s="100" t="s">
        <v>89</v>
      </c>
      <c r="E285" s="101" t="s">
        <v>1151</v>
      </c>
      <c r="F285" s="100" t="s">
        <v>913</v>
      </c>
      <c r="G285" s="100" t="s">
        <v>914</v>
      </c>
      <c r="H285" s="100" t="s">
        <v>86</v>
      </c>
      <c r="I285" s="107">
        <v>49990709</v>
      </c>
      <c r="J285" s="128" t="s">
        <v>245</v>
      </c>
    </row>
    <row r="286" spans="1:10" s="52" customFormat="1" ht="64.5" customHeight="1">
      <c r="A286" s="48" t="str">
        <f>COUNTIF(E$6:$E$356,E286)&amp;E286</f>
        <v>3桃園市政府觀光旅遊局</v>
      </c>
      <c r="B286" s="98">
        <v>281</v>
      </c>
      <c r="C286" s="99">
        <v>1111005</v>
      </c>
      <c r="D286" s="100" t="s">
        <v>88</v>
      </c>
      <c r="E286" s="101" t="s">
        <v>1150</v>
      </c>
      <c r="F286" s="100" t="s">
        <v>915</v>
      </c>
      <c r="G286" s="100" t="s">
        <v>916</v>
      </c>
      <c r="H286" s="100" t="s">
        <v>86</v>
      </c>
      <c r="I286" s="107">
        <v>3000000</v>
      </c>
      <c r="J286" s="128" t="s">
        <v>245</v>
      </c>
    </row>
    <row r="287" spans="1:10" s="52" customFormat="1" ht="64.5" customHeight="1">
      <c r="A287" s="48" t="str">
        <f>COUNTIF(E$6:$E$356,E287)&amp;E287</f>
        <v>1桃園市觀音區上大國民小學</v>
      </c>
      <c r="B287" s="98">
        <v>282</v>
      </c>
      <c r="C287" s="99">
        <v>1111006</v>
      </c>
      <c r="D287" s="100" t="s">
        <v>88</v>
      </c>
      <c r="E287" s="101" t="s">
        <v>917</v>
      </c>
      <c r="F287" s="100" t="s">
        <v>918</v>
      </c>
      <c r="G287" s="100" t="s">
        <v>919</v>
      </c>
      <c r="H287" s="100" t="s">
        <v>86</v>
      </c>
      <c r="I287" s="107">
        <v>1073103</v>
      </c>
      <c r="J287" s="128" t="s">
        <v>244</v>
      </c>
    </row>
    <row r="288" spans="1:10" s="52" customFormat="1" ht="64.5" customHeight="1">
      <c r="A288" s="48" t="str">
        <f>COUNTIF(E$6:$E$356,E288)&amp;E288</f>
        <v>3桃園市政府消防局</v>
      </c>
      <c r="B288" s="98">
        <v>283</v>
      </c>
      <c r="C288" s="99">
        <v>1111007</v>
      </c>
      <c r="D288" s="100" t="s">
        <v>920</v>
      </c>
      <c r="E288" s="101" t="s">
        <v>25</v>
      </c>
      <c r="F288" s="100" t="s">
        <v>921</v>
      </c>
      <c r="G288" s="100" t="s">
        <v>922</v>
      </c>
      <c r="H288" s="100" t="s">
        <v>102</v>
      </c>
      <c r="I288" s="107">
        <v>950200</v>
      </c>
      <c r="J288" s="108" t="s">
        <v>99</v>
      </c>
    </row>
    <row r="289" spans="1:10" s="52" customFormat="1" ht="64.5" customHeight="1">
      <c r="A289" s="48" t="str">
        <f>COUNTIF(E$6:$E$356,E289)&amp;E289</f>
        <v>2桃園市政府捷運工程局</v>
      </c>
      <c r="B289" s="98">
        <v>284</v>
      </c>
      <c r="C289" s="99">
        <v>1111008</v>
      </c>
      <c r="D289" s="100" t="s">
        <v>88</v>
      </c>
      <c r="E289" s="101" t="s">
        <v>734</v>
      </c>
      <c r="F289" s="100" t="s">
        <v>923</v>
      </c>
      <c r="G289" s="100">
        <v>1100422</v>
      </c>
      <c r="H289" s="100" t="s">
        <v>102</v>
      </c>
      <c r="I289" s="107">
        <v>950000</v>
      </c>
      <c r="J289" s="108" t="s">
        <v>101</v>
      </c>
    </row>
    <row r="290" spans="1:10" s="52" customFormat="1" ht="64.5" customHeight="1">
      <c r="A290" s="48" t="str">
        <f>COUNTIF(E$6:$E$356,E290)&amp;E290</f>
        <v>1桃園市立八德國民中學</v>
      </c>
      <c r="B290" s="98">
        <v>285</v>
      </c>
      <c r="C290" s="99">
        <v>1111009</v>
      </c>
      <c r="D290" s="100" t="s">
        <v>88</v>
      </c>
      <c r="E290" s="101" t="s">
        <v>924</v>
      </c>
      <c r="F290" s="100" t="s">
        <v>925</v>
      </c>
      <c r="G290" s="100" t="s">
        <v>926</v>
      </c>
      <c r="H290" s="100" t="s">
        <v>102</v>
      </c>
      <c r="I290" s="107">
        <v>362340</v>
      </c>
      <c r="J290" s="108" t="s">
        <v>99</v>
      </c>
    </row>
    <row r="291" spans="1:10" s="52" customFormat="1" ht="64.5" customHeight="1">
      <c r="A291" s="48" t="str">
        <f>COUNTIF(E$6:$E$356,E291)&amp;E291</f>
        <v>1桃園市大溪區員樹林國民小學</v>
      </c>
      <c r="B291" s="98">
        <v>286</v>
      </c>
      <c r="C291" s="99">
        <v>1111010</v>
      </c>
      <c r="D291" s="100" t="s">
        <v>88</v>
      </c>
      <c r="E291" s="101" t="s">
        <v>927</v>
      </c>
      <c r="F291" s="100" t="s">
        <v>928</v>
      </c>
      <c r="G291" s="100" t="s">
        <v>929</v>
      </c>
      <c r="H291" s="100" t="s">
        <v>102</v>
      </c>
      <c r="I291" s="107">
        <v>366600</v>
      </c>
      <c r="J291" s="108" t="s">
        <v>99</v>
      </c>
    </row>
    <row r="292" spans="1:10" s="52" customFormat="1" ht="64.5" customHeight="1">
      <c r="A292" s="48" t="str">
        <f>COUNTIF(E$6:$E$356,E292)&amp;E292</f>
        <v>1桃園市政府孔廟忠烈祠聯合管理所</v>
      </c>
      <c r="B292" s="98">
        <v>287</v>
      </c>
      <c r="C292" s="99">
        <v>1111011</v>
      </c>
      <c r="D292" s="100" t="s">
        <v>85</v>
      </c>
      <c r="E292" s="101" t="s">
        <v>930</v>
      </c>
      <c r="F292" s="100" t="s">
        <v>931</v>
      </c>
      <c r="G292" s="100" t="s">
        <v>932</v>
      </c>
      <c r="H292" s="100" t="s">
        <v>118</v>
      </c>
      <c r="I292" s="107">
        <v>500000</v>
      </c>
      <c r="J292" s="108" t="s">
        <v>99</v>
      </c>
    </row>
    <row r="293" spans="1:10" s="52" customFormat="1" ht="64.5" customHeight="1">
      <c r="A293" s="48" t="str">
        <f>COUNTIF(E$6:$E$356,E293)&amp;E293</f>
        <v>1桃園市桃園區文山國民小學</v>
      </c>
      <c r="B293" s="98">
        <v>288</v>
      </c>
      <c r="C293" s="99">
        <v>1111012</v>
      </c>
      <c r="D293" s="100" t="s">
        <v>89</v>
      </c>
      <c r="E293" s="101" t="s">
        <v>933</v>
      </c>
      <c r="F293" s="100" t="s">
        <v>934</v>
      </c>
      <c r="G293" s="100">
        <v>10919</v>
      </c>
      <c r="H293" s="100" t="s">
        <v>118</v>
      </c>
      <c r="I293" s="107">
        <v>6102225</v>
      </c>
      <c r="J293" s="108" t="s">
        <v>100</v>
      </c>
    </row>
    <row r="294" spans="1:10" s="52" customFormat="1" ht="64.5" customHeight="1">
      <c r="A294" s="48" t="str">
        <f>COUNTIF(E$6:$E$356,E294)&amp;E294</f>
        <v>1桃園市龜山區龍壽國民小學</v>
      </c>
      <c r="B294" s="98">
        <v>289</v>
      </c>
      <c r="C294" s="99">
        <v>1111013</v>
      </c>
      <c r="D294" s="100" t="s">
        <v>89</v>
      </c>
      <c r="E294" s="101" t="s">
        <v>935</v>
      </c>
      <c r="F294" s="100" t="s">
        <v>936</v>
      </c>
      <c r="G294" s="100" t="s">
        <v>937</v>
      </c>
      <c r="H294" s="100" t="s">
        <v>118</v>
      </c>
      <c r="I294" s="107">
        <v>645390</v>
      </c>
      <c r="J294" s="108" t="s">
        <v>99</v>
      </c>
    </row>
    <row r="295" spans="1:10" s="52" customFormat="1" ht="64.5" customHeight="1">
      <c r="A295" s="48" t="str">
        <f>COUNTIF(E$6:$E$356,E295)&amp;E295</f>
        <v>1桃園市立光明國民中學</v>
      </c>
      <c r="B295" s="98">
        <v>290</v>
      </c>
      <c r="C295" s="99">
        <v>1111014</v>
      </c>
      <c r="D295" s="100" t="s">
        <v>89</v>
      </c>
      <c r="E295" s="101" t="s">
        <v>938</v>
      </c>
      <c r="F295" s="100" t="s">
        <v>939</v>
      </c>
      <c r="G295" s="100" t="s">
        <v>940</v>
      </c>
      <c r="H295" s="100" t="s">
        <v>118</v>
      </c>
      <c r="I295" s="107">
        <v>16200000</v>
      </c>
      <c r="J295" s="108" t="s">
        <v>99</v>
      </c>
    </row>
    <row r="296" spans="1:10" s="52" customFormat="1" ht="64.5" customHeight="1">
      <c r="A296" s="48" t="str">
        <f>COUNTIF(E$6:$E$356,E296)&amp;E296</f>
        <v>1桃園市龍潭區龍潭國民小學</v>
      </c>
      <c r="B296" s="98">
        <v>291</v>
      </c>
      <c r="C296" s="99">
        <v>1111015</v>
      </c>
      <c r="D296" s="100" t="s">
        <v>89</v>
      </c>
      <c r="E296" s="101" t="s">
        <v>941</v>
      </c>
      <c r="F296" s="100" t="s">
        <v>942</v>
      </c>
      <c r="G296" s="100" t="s">
        <v>943</v>
      </c>
      <c r="H296" s="100" t="s">
        <v>118</v>
      </c>
      <c r="I296" s="107">
        <v>11150740</v>
      </c>
      <c r="J296" s="108" t="s">
        <v>100</v>
      </c>
    </row>
    <row r="297" spans="1:10" s="52" customFormat="1" ht="64.5" customHeight="1">
      <c r="A297" s="48" t="str">
        <f>COUNTIF(E$6:$E$356,E297)&amp;E297</f>
        <v>3桃園市政府地方稅務局</v>
      </c>
      <c r="B297" s="98">
        <v>292</v>
      </c>
      <c r="C297" s="99">
        <v>1111016</v>
      </c>
      <c r="D297" s="100" t="s">
        <v>88</v>
      </c>
      <c r="E297" s="101" t="s">
        <v>116</v>
      </c>
      <c r="F297" s="100" t="s">
        <v>944</v>
      </c>
      <c r="G297" s="100">
        <v>111005</v>
      </c>
      <c r="H297" s="100" t="s">
        <v>118</v>
      </c>
      <c r="I297" s="107">
        <v>2376000</v>
      </c>
      <c r="J297" s="108" t="s">
        <v>99</v>
      </c>
    </row>
    <row r="298" spans="1:10" s="52" customFormat="1" ht="64.5" customHeight="1">
      <c r="A298" s="48" t="str">
        <f>COUNTIF(E$6:$E$356,E298)&amp;E298</f>
        <v>2桃園市政府工務局</v>
      </c>
      <c r="B298" s="98">
        <v>293</v>
      </c>
      <c r="C298" s="99" t="s">
        <v>945</v>
      </c>
      <c r="D298" s="100" t="s">
        <v>135</v>
      </c>
      <c r="E298" s="101" t="s">
        <v>946</v>
      </c>
      <c r="F298" s="100" t="s">
        <v>947</v>
      </c>
      <c r="G298" s="100" t="s">
        <v>948</v>
      </c>
      <c r="H298" s="100" t="s">
        <v>86</v>
      </c>
      <c r="I298" s="107">
        <v>8000000</v>
      </c>
      <c r="J298" s="108" t="s">
        <v>101</v>
      </c>
    </row>
    <row r="299" spans="1:10" s="52" customFormat="1" ht="64.5" customHeight="1">
      <c r="A299" s="48" t="str">
        <f>COUNTIF(E$6:$E$356,E299)&amp;E299</f>
        <v>1桃園市觀音區育仁國民小學</v>
      </c>
      <c r="B299" s="98">
        <v>294</v>
      </c>
      <c r="C299" s="99" t="s">
        <v>949</v>
      </c>
      <c r="D299" s="100" t="s">
        <v>135</v>
      </c>
      <c r="E299" s="101" t="s">
        <v>950</v>
      </c>
      <c r="F299" s="100" t="s">
        <v>951</v>
      </c>
      <c r="G299" s="100" t="s">
        <v>952</v>
      </c>
      <c r="H299" s="100" t="s">
        <v>86</v>
      </c>
      <c r="I299" s="107">
        <v>1806705</v>
      </c>
      <c r="J299" s="108" t="s">
        <v>99</v>
      </c>
    </row>
    <row r="300" spans="1:10" s="52" customFormat="1" ht="64.5" customHeight="1">
      <c r="A300" s="48" t="str">
        <f>COUNTIF(E$6:$E$356,E300)&amp;E300</f>
        <v>1桃園市桃園區莊敬國民小學</v>
      </c>
      <c r="B300" s="98">
        <v>295</v>
      </c>
      <c r="C300" s="99" t="s">
        <v>953</v>
      </c>
      <c r="D300" s="100" t="s">
        <v>135</v>
      </c>
      <c r="E300" s="101" t="s">
        <v>954</v>
      </c>
      <c r="F300" s="100" t="s">
        <v>955</v>
      </c>
      <c r="G300" s="100" t="s">
        <v>956</v>
      </c>
      <c r="H300" s="100" t="s">
        <v>86</v>
      </c>
      <c r="I300" s="107">
        <v>3390823</v>
      </c>
      <c r="J300" s="108" t="s">
        <v>99</v>
      </c>
    </row>
    <row r="301" spans="1:10" s="52" customFormat="1" ht="64.5" customHeight="1">
      <c r="A301" s="48" t="str">
        <f>COUNTIF(E$6:$E$356,E301)&amp;E301</f>
        <v>1桃園市平鎮區忠貞國民小學</v>
      </c>
      <c r="B301" s="98">
        <v>296</v>
      </c>
      <c r="C301" s="99" t="s">
        <v>957</v>
      </c>
      <c r="D301" s="100" t="s">
        <v>135</v>
      </c>
      <c r="E301" s="101" t="s">
        <v>958</v>
      </c>
      <c r="F301" s="100" t="s">
        <v>959</v>
      </c>
      <c r="G301" s="100" t="s">
        <v>960</v>
      </c>
      <c r="H301" s="100" t="s">
        <v>102</v>
      </c>
      <c r="I301" s="107">
        <v>1296840</v>
      </c>
      <c r="J301" s="108" t="s">
        <v>99</v>
      </c>
    </row>
    <row r="302" spans="1:10" s="52" customFormat="1" ht="64.5" customHeight="1">
      <c r="A302" s="48" t="str">
        <f>COUNTIF(E$6:$E$356,E302)&amp;E302</f>
        <v>1桃園市觀音區草漯國民小學</v>
      </c>
      <c r="B302" s="98">
        <v>297</v>
      </c>
      <c r="C302" s="99" t="s">
        <v>961</v>
      </c>
      <c r="D302" s="100" t="s">
        <v>135</v>
      </c>
      <c r="E302" s="101" t="s">
        <v>962</v>
      </c>
      <c r="F302" s="100" t="s">
        <v>963</v>
      </c>
      <c r="G302" s="100" t="s">
        <v>964</v>
      </c>
      <c r="H302" s="100" t="s">
        <v>102</v>
      </c>
      <c r="I302" s="107">
        <v>310100</v>
      </c>
      <c r="J302" s="108" t="s">
        <v>99</v>
      </c>
    </row>
    <row r="303" spans="1:10" s="52" customFormat="1" ht="64.5" customHeight="1">
      <c r="A303" s="48" t="str">
        <f>COUNTIF(E$6:$E$356,E303)&amp;E303</f>
        <v>3桃園市政府原住民族行政局</v>
      </c>
      <c r="B303" s="98">
        <v>298</v>
      </c>
      <c r="C303" s="99" t="s">
        <v>965</v>
      </c>
      <c r="D303" s="100" t="s">
        <v>135</v>
      </c>
      <c r="E303" s="101" t="s">
        <v>966</v>
      </c>
      <c r="F303" s="100" t="s">
        <v>967</v>
      </c>
      <c r="G303" s="100">
        <v>11035</v>
      </c>
      <c r="H303" s="100" t="s">
        <v>102</v>
      </c>
      <c r="I303" s="107">
        <v>980000</v>
      </c>
      <c r="J303" s="108" t="s">
        <v>101</v>
      </c>
    </row>
    <row r="304" spans="1:10" s="52" customFormat="1" ht="64.5" customHeight="1">
      <c r="A304" s="48" t="str">
        <f>COUNTIF(E$6:$E$356,E304)&amp;E304</f>
        <v>1桃園市八德區茄苳國民小學</v>
      </c>
      <c r="B304" s="98">
        <v>299</v>
      </c>
      <c r="C304" s="99" t="s">
        <v>968</v>
      </c>
      <c r="D304" s="100" t="s">
        <v>135</v>
      </c>
      <c r="E304" s="101" t="s">
        <v>969</v>
      </c>
      <c r="F304" s="100" t="s">
        <v>970</v>
      </c>
      <c r="G304" s="100">
        <v>11111</v>
      </c>
      <c r="H304" s="100" t="s">
        <v>102</v>
      </c>
      <c r="I304" s="107">
        <v>4131324</v>
      </c>
      <c r="J304" s="108" t="s">
        <v>101</v>
      </c>
    </row>
    <row r="305" spans="1:10" s="52" customFormat="1" ht="64.5" customHeight="1">
      <c r="A305" s="48" t="str">
        <f>COUNTIF(E$6:$E$356,E305)&amp;E305</f>
        <v>2桃園市平鎮區新勢國民小學</v>
      </c>
      <c r="B305" s="98">
        <v>300</v>
      </c>
      <c r="C305" s="99" t="s">
        <v>971</v>
      </c>
      <c r="D305" s="100" t="s">
        <v>135</v>
      </c>
      <c r="E305" s="101" t="s">
        <v>146</v>
      </c>
      <c r="F305" s="100" t="s">
        <v>972</v>
      </c>
      <c r="G305" s="100" t="s">
        <v>973</v>
      </c>
      <c r="H305" s="100" t="s">
        <v>102</v>
      </c>
      <c r="I305" s="107">
        <v>565340</v>
      </c>
      <c r="J305" s="108" t="s">
        <v>100</v>
      </c>
    </row>
    <row r="306" spans="1:10" s="52" customFormat="1" ht="64.5" customHeight="1">
      <c r="A306" s="48" t="str">
        <f>COUNTIF(E$6:$E$356,E306)&amp;E306</f>
        <v>1桃園市龜山區文華國民小學</v>
      </c>
      <c r="B306" s="98">
        <v>301</v>
      </c>
      <c r="C306" s="99" t="s">
        <v>974</v>
      </c>
      <c r="D306" s="100" t="s">
        <v>135</v>
      </c>
      <c r="E306" s="101" t="s">
        <v>975</v>
      </c>
      <c r="F306" s="100" t="s">
        <v>976</v>
      </c>
      <c r="G306" s="100" t="s">
        <v>977</v>
      </c>
      <c r="H306" s="100" t="s">
        <v>102</v>
      </c>
      <c r="I306" s="107">
        <v>809560</v>
      </c>
      <c r="J306" s="108" t="s">
        <v>101</v>
      </c>
    </row>
    <row r="307" spans="1:10" s="52" customFormat="1" ht="64.5" customHeight="1">
      <c r="A307" s="48" t="str">
        <f>COUNTIF(E$6:$E$356,E307)&amp;E307</f>
        <v>2桃園市立南崁高級中等學校</v>
      </c>
      <c r="B307" s="98">
        <v>302</v>
      </c>
      <c r="C307" s="99" t="s">
        <v>978</v>
      </c>
      <c r="D307" s="100" t="s">
        <v>135</v>
      </c>
      <c r="E307" s="101" t="s">
        <v>103</v>
      </c>
      <c r="F307" s="100" t="s">
        <v>979</v>
      </c>
      <c r="G307" s="100" t="s">
        <v>980</v>
      </c>
      <c r="H307" s="100" t="s">
        <v>118</v>
      </c>
      <c r="I307" s="107">
        <v>131800</v>
      </c>
      <c r="J307" s="108" t="s">
        <v>101</v>
      </c>
    </row>
    <row r="308" spans="1:10" s="52" customFormat="1" ht="64.5" customHeight="1">
      <c r="A308" s="48" t="str">
        <f>COUNTIF(E$6:$E$356,E308)&amp;E308</f>
        <v>1桃園市龜山區新路國民小學</v>
      </c>
      <c r="B308" s="98">
        <v>303</v>
      </c>
      <c r="C308" s="99" t="s">
        <v>981</v>
      </c>
      <c r="D308" s="100" t="s">
        <v>135</v>
      </c>
      <c r="E308" s="101" t="s">
        <v>982</v>
      </c>
      <c r="F308" s="100" t="s">
        <v>983</v>
      </c>
      <c r="G308" s="100" t="s">
        <v>984</v>
      </c>
      <c r="H308" s="100" t="s">
        <v>118</v>
      </c>
      <c r="I308" s="107">
        <v>825000</v>
      </c>
      <c r="J308" s="108" t="s">
        <v>101</v>
      </c>
    </row>
    <row r="309" spans="1:10" s="52" customFormat="1" ht="64.5" customHeight="1">
      <c r="A309" s="48" t="str">
        <f>COUNTIF(E$6:$E$356,E309)&amp;E309</f>
        <v>1桃園市觀音區崙坪國民小學</v>
      </c>
      <c r="B309" s="98">
        <v>304</v>
      </c>
      <c r="C309" s="99" t="s">
        <v>985</v>
      </c>
      <c r="D309" s="100" t="s">
        <v>135</v>
      </c>
      <c r="E309" s="101" t="s">
        <v>986</v>
      </c>
      <c r="F309" s="100" t="s">
        <v>987</v>
      </c>
      <c r="G309" s="100" t="s">
        <v>988</v>
      </c>
      <c r="H309" s="100" t="s">
        <v>118</v>
      </c>
      <c r="I309" s="107">
        <v>226618</v>
      </c>
      <c r="J309" s="108" t="s">
        <v>99</v>
      </c>
    </row>
    <row r="310" spans="1:10" s="52" customFormat="1" ht="64.5" customHeight="1">
      <c r="A310" s="48" t="str">
        <f>COUNTIF(E$6:$E$356,E310)&amp;E310</f>
        <v>2桃園市平鎮區山豐國民小學</v>
      </c>
      <c r="B310" s="98">
        <v>305</v>
      </c>
      <c r="C310" s="99">
        <v>1111101</v>
      </c>
      <c r="D310" s="100" t="s">
        <v>989</v>
      </c>
      <c r="E310" s="101" t="s">
        <v>856</v>
      </c>
      <c r="F310" s="100" t="s">
        <v>990</v>
      </c>
      <c r="G310" s="100" t="s">
        <v>991</v>
      </c>
      <c r="H310" s="100" t="s">
        <v>86</v>
      </c>
      <c r="I310" s="107">
        <v>1719789</v>
      </c>
      <c r="J310" s="108" t="s">
        <v>69</v>
      </c>
    </row>
    <row r="311" spans="1:10" s="52" customFormat="1" ht="64.5" customHeight="1">
      <c r="A311" s="48" t="str">
        <f>COUNTIF(E$6:$E$356,E311)&amp;E311</f>
        <v>1桃園市觀音區富林國民小學</v>
      </c>
      <c r="B311" s="98">
        <v>306</v>
      </c>
      <c r="C311" s="99">
        <v>1111102</v>
      </c>
      <c r="D311" s="100" t="s">
        <v>88</v>
      </c>
      <c r="E311" s="101" t="s">
        <v>992</v>
      </c>
      <c r="F311" s="100" t="s">
        <v>993</v>
      </c>
      <c r="G311" s="100" t="s">
        <v>994</v>
      </c>
      <c r="H311" s="100" t="s">
        <v>86</v>
      </c>
      <c r="I311" s="107">
        <v>1863387</v>
      </c>
      <c r="J311" s="108" t="s">
        <v>70</v>
      </c>
    </row>
    <row r="312" spans="1:10" s="52" customFormat="1" ht="64.5" customHeight="1">
      <c r="A312" s="48" t="str">
        <f>COUNTIF(E$6:$E$356,E312)&amp;E312</f>
        <v>1桃園市新屋區新屋國民小學</v>
      </c>
      <c r="B312" s="98">
        <v>307</v>
      </c>
      <c r="C312" s="99">
        <v>1111103</v>
      </c>
      <c r="D312" s="100" t="s">
        <v>1197</v>
      </c>
      <c r="E312" s="101" t="s">
        <v>995</v>
      </c>
      <c r="F312" s="100" t="s">
        <v>996</v>
      </c>
      <c r="G312" s="100">
        <v>11109</v>
      </c>
      <c r="H312" s="100" t="s">
        <v>86</v>
      </c>
      <c r="I312" s="107">
        <v>829500</v>
      </c>
      <c r="J312" s="108" t="s">
        <v>69</v>
      </c>
    </row>
    <row r="313" spans="1:10" s="52" customFormat="1" ht="64.5" customHeight="1">
      <c r="A313" s="48" t="str">
        <f>COUNTIF(E$6:$E$356,E313)&amp;E313</f>
        <v>3桃園市政府文化局</v>
      </c>
      <c r="B313" s="98">
        <v>308</v>
      </c>
      <c r="C313" s="99">
        <v>1111104</v>
      </c>
      <c r="D313" s="100" t="s">
        <v>88</v>
      </c>
      <c r="E313" s="101" t="s">
        <v>22</v>
      </c>
      <c r="F313" s="100" t="s">
        <v>997</v>
      </c>
      <c r="G313" s="100" t="s">
        <v>998</v>
      </c>
      <c r="H313" s="100" t="s">
        <v>86</v>
      </c>
      <c r="I313" s="107">
        <v>980000</v>
      </c>
      <c r="J313" s="108" t="s">
        <v>70</v>
      </c>
    </row>
    <row r="314" spans="1:10" s="52" customFormat="1" ht="64.5" customHeight="1">
      <c r="A314" s="48" t="str">
        <f>COUNTIF(E$6:$E$356,E314)&amp;E314</f>
        <v>1桃園市立慈文國民中學</v>
      </c>
      <c r="B314" s="98">
        <v>309</v>
      </c>
      <c r="C314" s="99">
        <v>1111105</v>
      </c>
      <c r="D314" s="100" t="s">
        <v>999</v>
      </c>
      <c r="E314" s="101" t="s">
        <v>1000</v>
      </c>
      <c r="F314" s="100" t="s">
        <v>1001</v>
      </c>
      <c r="G314" s="100" t="s">
        <v>1002</v>
      </c>
      <c r="H314" s="100" t="s">
        <v>86</v>
      </c>
      <c r="I314" s="107">
        <v>2823654</v>
      </c>
      <c r="J314" s="108" t="s">
        <v>69</v>
      </c>
    </row>
    <row r="315" spans="1:10" s="52" customFormat="1" ht="64.5" customHeight="1">
      <c r="A315" s="48" t="str">
        <f>COUNTIF(E$6:$E$356,E315)&amp;E315</f>
        <v>2桃園市政府水務局</v>
      </c>
      <c r="B315" s="98">
        <v>310</v>
      </c>
      <c r="C315" s="99">
        <v>1111106</v>
      </c>
      <c r="D315" s="100" t="s">
        <v>999</v>
      </c>
      <c r="E315" s="101" t="s">
        <v>63</v>
      </c>
      <c r="F315" s="100" t="s">
        <v>1003</v>
      </c>
      <c r="G315" s="100" t="s">
        <v>1004</v>
      </c>
      <c r="H315" s="100" t="s">
        <v>86</v>
      </c>
      <c r="I315" s="107">
        <v>50000000</v>
      </c>
      <c r="J315" s="108" t="s">
        <v>69</v>
      </c>
    </row>
    <row r="316" spans="1:10" s="52" customFormat="1" ht="64.5" customHeight="1">
      <c r="A316" s="48" t="str">
        <f>COUNTIF(E$6:$E$356,E316)&amp;E316</f>
        <v>1桃園市大溪區仁和國民小學</v>
      </c>
      <c r="B316" s="98">
        <v>311</v>
      </c>
      <c r="C316" s="99">
        <v>1111107</v>
      </c>
      <c r="D316" s="100" t="s">
        <v>88</v>
      </c>
      <c r="E316" s="101" t="s">
        <v>1015</v>
      </c>
      <c r="F316" s="100" t="s">
        <v>1016</v>
      </c>
      <c r="G316" s="100" t="s">
        <v>592</v>
      </c>
      <c r="H316" s="100" t="s">
        <v>118</v>
      </c>
      <c r="I316" s="107">
        <v>44527756</v>
      </c>
      <c r="J316" s="108" t="s">
        <v>99</v>
      </c>
    </row>
    <row r="317" spans="1:10" s="52" customFormat="1" ht="64.5" customHeight="1">
      <c r="A317" s="48" t="str">
        <f>COUNTIF(E$6:$E$356,E317)&amp;E317</f>
        <v>3桃園市政府體育局</v>
      </c>
      <c r="B317" s="98">
        <v>312</v>
      </c>
      <c r="C317" s="99">
        <v>1111108</v>
      </c>
      <c r="D317" s="100" t="s">
        <v>88</v>
      </c>
      <c r="E317" s="101" t="s">
        <v>15</v>
      </c>
      <c r="F317" s="100" t="s">
        <v>1017</v>
      </c>
      <c r="G317" s="100" t="s">
        <v>1018</v>
      </c>
      <c r="H317" s="100" t="s">
        <v>118</v>
      </c>
      <c r="I317" s="107">
        <v>2400000</v>
      </c>
      <c r="J317" s="108" t="s">
        <v>101</v>
      </c>
    </row>
    <row r="318" spans="1:10" s="52" customFormat="1" ht="64.5" customHeight="1">
      <c r="A318" s="48" t="str">
        <f>COUNTIF(E$6:$E$356,E318)&amp;E318</f>
        <v>2桃園市立平南國民中學</v>
      </c>
      <c r="B318" s="98">
        <v>313</v>
      </c>
      <c r="C318" s="99">
        <v>1111109</v>
      </c>
      <c r="D318" s="100" t="s">
        <v>1019</v>
      </c>
      <c r="E318" s="101" t="s">
        <v>777</v>
      </c>
      <c r="F318" s="100" t="s">
        <v>1020</v>
      </c>
      <c r="G318" s="100" t="s">
        <v>1021</v>
      </c>
      <c r="H318" s="100" t="s">
        <v>118</v>
      </c>
      <c r="I318" s="107">
        <v>11700000</v>
      </c>
      <c r="J318" s="108" t="s">
        <v>100</v>
      </c>
    </row>
    <row r="319" spans="1:10" s="52" customFormat="1" ht="64.5" customHeight="1">
      <c r="A319" s="48" t="str">
        <f>COUNTIF(E$6:$E$356,E319)&amp;E319</f>
        <v>3桃園市立桃園特殊教育學校</v>
      </c>
      <c r="B319" s="98">
        <v>314</v>
      </c>
      <c r="C319" s="99">
        <v>1111110</v>
      </c>
      <c r="D319" s="100" t="s">
        <v>1022</v>
      </c>
      <c r="E319" s="101" t="s">
        <v>155</v>
      </c>
      <c r="F319" s="100" t="s">
        <v>1023</v>
      </c>
      <c r="G319" s="100" t="s">
        <v>1024</v>
      </c>
      <c r="H319" s="100" t="s">
        <v>118</v>
      </c>
      <c r="I319" s="107">
        <v>5902100</v>
      </c>
      <c r="J319" s="108" t="s">
        <v>100</v>
      </c>
    </row>
    <row r="320" spans="1:10" s="52" customFormat="1" ht="64.5" customHeight="1">
      <c r="A320" s="48" t="str">
        <f>COUNTIF(E$6:$E$356,E320)&amp;E320</f>
        <v>1桃園市中壢區中正國民小學</v>
      </c>
      <c r="B320" s="98">
        <v>315</v>
      </c>
      <c r="C320" s="99">
        <v>1111111</v>
      </c>
      <c r="D320" s="100" t="s">
        <v>1195</v>
      </c>
      <c r="E320" s="101" t="s">
        <v>1025</v>
      </c>
      <c r="F320" s="100" t="s">
        <v>1026</v>
      </c>
      <c r="G320" s="100" t="s">
        <v>1027</v>
      </c>
      <c r="H320" s="100" t="s">
        <v>118</v>
      </c>
      <c r="I320" s="107">
        <v>8514561</v>
      </c>
      <c r="J320" s="130" t="s">
        <v>69</v>
      </c>
    </row>
    <row r="321" spans="1:10" s="52" customFormat="1" ht="64.5" customHeight="1">
      <c r="A321" s="48" t="str">
        <f>COUNTIF(E$6:$E$356,E321)&amp;E321</f>
        <v>1桃園市楊梅區楊梅國民小學</v>
      </c>
      <c r="B321" s="98">
        <v>316</v>
      </c>
      <c r="C321" s="99">
        <v>1111112</v>
      </c>
      <c r="D321" s="100" t="s">
        <v>88</v>
      </c>
      <c r="E321" s="101" t="s">
        <v>1028</v>
      </c>
      <c r="F321" s="100" t="s">
        <v>1029</v>
      </c>
      <c r="G321" s="100" t="s">
        <v>1030</v>
      </c>
      <c r="H321" s="100" t="s">
        <v>118</v>
      </c>
      <c r="I321" s="107">
        <v>1562000</v>
      </c>
      <c r="J321" s="130" t="s">
        <v>70</v>
      </c>
    </row>
    <row r="322" spans="1:10" s="52" customFormat="1" ht="64.5" customHeight="1">
      <c r="A322" s="48" t="str">
        <f>COUNTIF(E$6:$E$356,E322)&amp;E322</f>
        <v>1桃園市八德區大安國民小學</v>
      </c>
      <c r="B322" s="98">
        <v>317</v>
      </c>
      <c r="C322" s="99" t="s">
        <v>1031</v>
      </c>
      <c r="D322" s="100" t="s">
        <v>135</v>
      </c>
      <c r="E322" s="101" t="s">
        <v>1032</v>
      </c>
      <c r="F322" s="100" t="s">
        <v>1033</v>
      </c>
      <c r="G322" s="100" t="s">
        <v>1034</v>
      </c>
      <c r="H322" s="100" t="s">
        <v>86</v>
      </c>
      <c r="I322" s="107">
        <v>2335969</v>
      </c>
      <c r="J322" s="108" t="s">
        <v>99</v>
      </c>
    </row>
    <row r="323" spans="1:10" s="52" customFormat="1" ht="64.5" customHeight="1">
      <c r="A323" s="48" t="str">
        <f>COUNTIF(E$6:$E$356,E323)&amp;E323</f>
        <v>1桃園市政府警察局大溪分局</v>
      </c>
      <c r="B323" s="98">
        <v>318</v>
      </c>
      <c r="C323" s="99" t="s">
        <v>1035</v>
      </c>
      <c r="D323" s="100" t="s">
        <v>135</v>
      </c>
      <c r="E323" s="101" t="s">
        <v>1036</v>
      </c>
      <c r="F323" s="100" t="s">
        <v>1037</v>
      </c>
      <c r="G323" s="100">
        <v>111081001</v>
      </c>
      <c r="H323" s="100" t="s">
        <v>86</v>
      </c>
      <c r="I323" s="107">
        <v>679621</v>
      </c>
      <c r="J323" s="108" t="s">
        <v>99</v>
      </c>
    </row>
    <row r="324" spans="1:10" s="52" customFormat="1" ht="64.5" customHeight="1">
      <c r="A324" s="48" t="str">
        <f>COUNTIF(E$6:$E$356,E324)&amp;E324</f>
        <v>3桃園市大園區公所</v>
      </c>
      <c r="B324" s="98">
        <v>319</v>
      </c>
      <c r="C324" s="99" t="s">
        <v>1038</v>
      </c>
      <c r="D324" s="100" t="s">
        <v>135</v>
      </c>
      <c r="E324" s="101" t="s">
        <v>8</v>
      </c>
      <c r="F324" s="100" t="s">
        <v>1039</v>
      </c>
      <c r="G324" s="100">
        <v>1111403</v>
      </c>
      <c r="H324" s="100" t="s">
        <v>86</v>
      </c>
      <c r="I324" s="107">
        <v>396532</v>
      </c>
      <c r="J324" s="108" t="s">
        <v>101</v>
      </c>
    </row>
    <row r="325" spans="1:10" s="52" customFormat="1" ht="64.5" customHeight="1">
      <c r="A325" s="48" t="str">
        <f>COUNTIF(E$6:$E$356,E325)&amp;E325</f>
        <v>3桃園市政府經濟發展局</v>
      </c>
      <c r="B325" s="98">
        <v>320</v>
      </c>
      <c r="C325" s="99" t="s">
        <v>1040</v>
      </c>
      <c r="D325" s="100" t="s">
        <v>135</v>
      </c>
      <c r="E325" s="101" t="s">
        <v>1159</v>
      </c>
      <c r="F325" s="100" t="s">
        <v>1041</v>
      </c>
      <c r="G325" s="100" t="s">
        <v>1042</v>
      </c>
      <c r="H325" s="100" t="s">
        <v>86</v>
      </c>
      <c r="I325" s="107">
        <v>17887558</v>
      </c>
      <c r="J325" s="108" t="s">
        <v>101</v>
      </c>
    </row>
    <row r="326" spans="1:10" s="52" customFormat="1" ht="64.5" customHeight="1">
      <c r="A326" s="48" t="str">
        <f>COUNTIF(E$6:$E$356,E326)&amp;E326</f>
        <v>2桃園市政府工務局</v>
      </c>
      <c r="B326" s="98">
        <v>321</v>
      </c>
      <c r="C326" s="99" t="s">
        <v>1043</v>
      </c>
      <c r="D326" s="100" t="s">
        <v>135</v>
      </c>
      <c r="E326" s="101" t="s">
        <v>946</v>
      </c>
      <c r="F326" s="100" t="s">
        <v>1044</v>
      </c>
      <c r="G326" s="100" t="s">
        <v>1045</v>
      </c>
      <c r="H326" s="100" t="s">
        <v>86</v>
      </c>
      <c r="I326" s="107">
        <v>66230397</v>
      </c>
      <c r="J326" s="108" t="s">
        <v>101</v>
      </c>
    </row>
    <row r="327" spans="1:10" s="52" customFormat="1" ht="64.5" customHeight="1">
      <c r="A327" s="48" t="str">
        <f>COUNTIF(E$6:$E$356,E327)&amp;E327</f>
        <v>2桃園市政府警察局交通警察大隊</v>
      </c>
      <c r="B327" s="98">
        <v>322</v>
      </c>
      <c r="C327" s="99" t="s">
        <v>1046</v>
      </c>
      <c r="D327" s="100" t="s">
        <v>135</v>
      </c>
      <c r="E327" s="101" t="s">
        <v>1160</v>
      </c>
      <c r="F327" s="100" t="s">
        <v>1047</v>
      </c>
      <c r="G327" s="100" t="s">
        <v>1048</v>
      </c>
      <c r="H327" s="100" t="s">
        <v>86</v>
      </c>
      <c r="I327" s="110">
        <v>1173621</v>
      </c>
      <c r="J327" s="108" t="s">
        <v>101</v>
      </c>
    </row>
    <row r="328" spans="1:10" s="52" customFormat="1" ht="64.5" customHeight="1">
      <c r="A328" s="48" t="str">
        <f>COUNTIF(E$6:$E$356,E328)&amp;E328</f>
        <v>1桃園市中壢區龍岡國民小學</v>
      </c>
      <c r="B328" s="98">
        <v>323</v>
      </c>
      <c r="C328" s="99" t="s">
        <v>1049</v>
      </c>
      <c r="D328" s="100" t="s">
        <v>135</v>
      </c>
      <c r="E328" s="101" t="s">
        <v>1050</v>
      </c>
      <c r="F328" s="100" t="s">
        <v>1051</v>
      </c>
      <c r="G328" s="100" t="s">
        <v>1052</v>
      </c>
      <c r="H328" s="100" t="s">
        <v>102</v>
      </c>
      <c r="I328" s="107">
        <v>3927</v>
      </c>
      <c r="J328" s="108" t="s">
        <v>100</v>
      </c>
    </row>
    <row r="329" spans="1:10" s="52" customFormat="1" ht="64.5" customHeight="1">
      <c r="A329" s="48" t="str">
        <f>COUNTIF(E$6:$E$356,E329)&amp;E329</f>
        <v>2桃園市中壢區內壢國民小學</v>
      </c>
      <c r="B329" s="98">
        <v>324</v>
      </c>
      <c r="C329" s="99" t="s">
        <v>1053</v>
      </c>
      <c r="D329" s="100" t="s">
        <v>135</v>
      </c>
      <c r="E329" s="101" t="s">
        <v>163</v>
      </c>
      <c r="F329" s="100" t="s">
        <v>1054</v>
      </c>
      <c r="G329" s="100">
        <v>11109</v>
      </c>
      <c r="H329" s="100" t="s">
        <v>102</v>
      </c>
      <c r="I329" s="107">
        <v>132000</v>
      </c>
      <c r="J329" s="108" t="s">
        <v>99</v>
      </c>
    </row>
    <row r="330" spans="1:10" s="52" customFormat="1" ht="64.5" customHeight="1">
      <c r="A330" s="48" t="str">
        <f>COUNTIF(E$6:$E$356,E330)&amp;E330</f>
        <v>4桃園市政府殯葬管理所</v>
      </c>
      <c r="B330" s="98">
        <v>325</v>
      </c>
      <c r="C330" s="99" t="s">
        <v>1055</v>
      </c>
      <c r="D330" s="100" t="s">
        <v>135</v>
      </c>
      <c r="E330" s="101" t="s">
        <v>115</v>
      </c>
      <c r="F330" s="100" t="s">
        <v>1056</v>
      </c>
      <c r="G330" s="100" t="s">
        <v>1057</v>
      </c>
      <c r="H330" s="100" t="s">
        <v>102</v>
      </c>
      <c r="I330" s="107">
        <v>13549200</v>
      </c>
      <c r="J330" s="108" t="s">
        <v>101</v>
      </c>
    </row>
    <row r="331" spans="1:10" s="52" customFormat="1" ht="64.5" customHeight="1">
      <c r="A331" s="48" t="str">
        <f>COUNTIF(E$6:$E$356,E331)&amp;E331</f>
        <v>2桃園市龜山區龜山國民小學</v>
      </c>
      <c r="B331" s="98">
        <v>326</v>
      </c>
      <c r="C331" s="99" t="s">
        <v>1058</v>
      </c>
      <c r="D331" s="100" t="s">
        <v>135</v>
      </c>
      <c r="E331" s="101" t="s">
        <v>130</v>
      </c>
      <c r="F331" s="100" t="s">
        <v>1059</v>
      </c>
      <c r="G331" s="100" t="s">
        <v>1060</v>
      </c>
      <c r="H331" s="100" t="s">
        <v>102</v>
      </c>
      <c r="I331" s="107">
        <v>470650</v>
      </c>
      <c r="J331" s="108" t="s">
        <v>101</v>
      </c>
    </row>
    <row r="332" spans="1:10" s="52" customFormat="1" ht="64.5" customHeight="1">
      <c r="A332" s="48" t="str">
        <f>COUNTIF(E$6:$E$356,E332)&amp;E332</f>
        <v>2桃園市政府風景區管理處</v>
      </c>
      <c r="B332" s="98">
        <v>327</v>
      </c>
      <c r="C332" s="99" t="s">
        <v>1061</v>
      </c>
      <c r="D332" s="100" t="s">
        <v>135</v>
      </c>
      <c r="E332" s="101" t="s">
        <v>1062</v>
      </c>
      <c r="F332" s="100" t="s">
        <v>1063</v>
      </c>
      <c r="G332" s="100">
        <v>11128</v>
      </c>
      <c r="H332" s="100" t="s">
        <v>102</v>
      </c>
      <c r="I332" s="107">
        <v>2100000</v>
      </c>
      <c r="J332" s="108" t="s">
        <v>101</v>
      </c>
    </row>
    <row r="333" spans="1:10" s="52" customFormat="1" ht="64.5" customHeight="1">
      <c r="A333" s="48" t="str">
        <f>COUNTIF(E$6:$E$356,E333)&amp;E333</f>
        <v>1桃園市蘆竹區南崁國民小學</v>
      </c>
      <c r="B333" s="98">
        <v>328</v>
      </c>
      <c r="C333" s="99" t="s">
        <v>1064</v>
      </c>
      <c r="D333" s="100" t="s">
        <v>135</v>
      </c>
      <c r="E333" s="101" t="s">
        <v>1065</v>
      </c>
      <c r="F333" s="100" t="s">
        <v>1066</v>
      </c>
      <c r="G333" s="100">
        <v>1110804</v>
      </c>
      <c r="H333" s="100" t="s">
        <v>102</v>
      </c>
      <c r="I333" s="107">
        <v>999058</v>
      </c>
      <c r="J333" s="108" t="s">
        <v>99</v>
      </c>
    </row>
    <row r="334" spans="1:10" s="52" customFormat="1" ht="64.5" customHeight="1">
      <c r="A334" s="48" t="str">
        <f>COUNTIF(E$6:$E$356,E334)&amp;E334</f>
        <v>3桃園市政府地方稅務局</v>
      </c>
      <c r="B334" s="98">
        <v>329</v>
      </c>
      <c r="C334" s="99" t="s">
        <v>1067</v>
      </c>
      <c r="D334" s="100" t="s">
        <v>135</v>
      </c>
      <c r="E334" s="101" t="s">
        <v>116</v>
      </c>
      <c r="F334" s="100" t="s">
        <v>1068</v>
      </c>
      <c r="G334" s="100">
        <v>111014</v>
      </c>
      <c r="H334" s="100" t="s">
        <v>118</v>
      </c>
      <c r="I334" s="107">
        <v>700000</v>
      </c>
      <c r="J334" s="108" t="s">
        <v>101</v>
      </c>
    </row>
    <row r="335" spans="1:10" s="52" customFormat="1" ht="64.5" customHeight="1">
      <c r="A335" s="48" t="str">
        <f>COUNTIF(E$6:$E$356,E335)&amp;E335</f>
        <v>1桃園市大溪地政事務所</v>
      </c>
      <c r="B335" s="98">
        <v>330</v>
      </c>
      <c r="C335" s="99" t="s">
        <v>1069</v>
      </c>
      <c r="D335" s="100" t="s">
        <v>135</v>
      </c>
      <c r="E335" s="101" t="s">
        <v>1070</v>
      </c>
      <c r="F335" s="100" t="s">
        <v>1071</v>
      </c>
      <c r="G335" s="100" t="s">
        <v>1072</v>
      </c>
      <c r="H335" s="100" t="s">
        <v>118</v>
      </c>
      <c r="I335" s="107">
        <v>389000</v>
      </c>
      <c r="J335" s="108" t="s">
        <v>99</v>
      </c>
    </row>
    <row r="336" spans="1:10" s="52" customFormat="1" ht="64.5" customHeight="1">
      <c r="A336" s="48" t="str">
        <f>COUNTIF(E$6:$E$356,E336)&amp;E336</f>
        <v>3桃園市政府經濟發展局</v>
      </c>
      <c r="B336" s="98">
        <v>331</v>
      </c>
      <c r="C336" s="99" t="s">
        <v>1073</v>
      </c>
      <c r="D336" s="100" t="s">
        <v>135</v>
      </c>
      <c r="E336" s="101" t="s">
        <v>74</v>
      </c>
      <c r="F336" s="100" t="s">
        <v>1074</v>
      </c>
      <c r="G336" s="100" t="s">
        <v>1075</v>
      </c>
      <c r="H336" s="100" t="s">
        <v>118</v>
      </c>
      <c r="I336" s="107">
        <v>3500000</v>
      </c>
      <c r="J336" s="108" t="s">
        <v>101</v>
      </c>
    </row>
    <row r="337" spans="1:10" s="52" customFormat="1" ht="64.5" customHeight="1">
      <c r="A337" s="48" t="str">
        <f>COUNTIF(E$6:$E$356,E337)&amp;E337</f>
        <v>2桃園市政府教育局</v>
      </c>
      <c r="B337" s="98">
        <v>332</v>
      </c>
      <c r="C337" s="99" t="s">
        <v>1076</v>
      </c>
      <c r="D337" s="100" t="s">
        <v>135</v>
      </c>
      <c r="E337" s="101" t="s">
        <v>646</v>
      </c>
      <c r="F337" s="100" t="s">
        <v>1077</v>
      </c>
      <c r="G337" s="100">
        <v>1110503</v>
      </c>
      <c r="H337" s="100" t="s">
        <v>118</v>
      </c>
      <c r="I337" s="107">
        <v>70341700</v>
      </c>
      <c r="J337" s="142" t="s">
        <v>71</v>
      </c>
    </row>
    <row r="338" spans="1:10" s="52" customFormat="1" ht="64.5" customHeight="1">
      <c r="A338" s="48" t="str">
        <f>COUNTIF(E$6:$E$356,E338)&amp;E338</f>
        <v>3桃園市復興區巴崚國民小學</v>
      </c>
      <c r="B338" s="98">
        <v>333</v>
      </c>
      <c r="C338" s="99" t="s">
        <v>1078</v>
      </c>
      <c r="D338" s="100" t="s">
        <v>135</v>
      </c>
      <c r="E338" s="101" t="s">
        <v>150</v>
      </c>
      <c r="F338" s="100" t="s">
        <v>1079</v>
      </c>
      <c r="G338" s="100" t="s">
        <v>1080</v>
      </c>
      <c r="H338" s="100" t="s">
        <v>118</v>
      </c>
      <c r="I338" s="107">
        <v>4685200</v>
      </c>
      <c r="J338" s="142" t="s">
        <v>69</v>
      </c>
    </row>
    <row r="339" spans="1:10" s="52" customFormat="1" ht="64.5" customHeight="1">
      <c r="A339" s="48" t="str">
        <f>COUNTIF(E$6:$E$356,E339)&amp;E339</f>
        <v>2桃園市桃園區同德國民小學</v>
      </c>
      <c r="B339" s="98">
        <v>334</v>
      </c>
      <c r="C339" s="99" t="s">
        <v>1081</v>
      </c>
      <c r="D339" s="100" t="s">
        <v>135</v>
      </c>
      <c r="E339" s="101" t="s">
        <v>828</v>
      </c>
      <c r="F339" s="100" t="s">
        <v>1082</v>
      </c>
      <c r="G339" s="100" t="s">
        <v>1083</v>
      </c>
      <c r="H339" s="100" t="s">
        <v>118</v>
      </c>
      <c r="I339" s="107">
        <v>11670600</v>
      </c>
      <c r="J339" s="142" t="s">
        <v>69</v>
      </c>
    </row>
    <row r="340" spans="1:10" s="52" customFormat="1" ht="64.5" customHeight="1">
      <c r="A340" s="48" t="str">
        <f>COUNTIF(E$6:$E$356,E340)&amp;E340</f>
        <v>6桃園市政府新建工程處</v>
      </c>
      <c r="B340" s="98">
        <v>335</v>
      </c>
      <c r="C340" s="99">
        <v>1111201</v>
      </c>
      <c r="D340" s="100" t="s">
        <v>1193</v>
      </c>
      <c r="E340" s="101" t="s">
        <v>1140</v>
      </c>
      <c r="F340" s="100" t="s">
        <v>1084</v>
      </c>
      <c r="G340" s="100" t="s">
        <v>1085</v>
      </c>
      <c r="H340" s="100" t="s">
        <v>86</v>
      </c>
      <c r="I340" s="107">
        <v>3862860000</v>
      </c>
      <c r="J340" s="108" t="s">
        <v>70</v>
      </c>
    </row>
    <row r="341" spans="1:10" s="52" customFormat="1" ht="64.5" customHeight="1">
      <c r="A341" s="48" t="str">
        <f>COUNTIF(E$6:$E$356,E341)&amp;E341</f>
        <v>6桃園市政府新建工程處</v>
      </c>
      <c r="B341" s="98">
        <v>336</v>
      </c>
      <c r="C341" s="99">
        <v>1111202</v>
      </c>
      <c r="D341" s="100" t="s">
        <v>1193</v>
      </c>
      <c r="E341" s="101" t="s">
        <v>1140</v>
      </c>
      <c r="F341" s="100" t="s">
        <v>1086</v>
      </c>
      <c r="G341" s="100" t="s">
        <v>1087</v>
      </c>
      <c r="H341" s="100" t="s">
        <v>86</v>
      </c>
      <c r="I341" s="107">
        <v>440474103</v>
      </c>
      <c r="J341" s="108" t="s">
        <v>69</v>
      </c>
    </row>
    <row r="342" spans="1:10" s="52" customFormat="1" ht="64.5" customHeight="1">
      <c r="A342" s="48" t="str">
        <f>COUNTIF(E$6:$E$356,E342)&amp;E342</f>
        <v>2桃園市立建國國民中學</v>
      </c>
      <c r="B342" s="98">
        <v>337</v>
      </c>
      <c r="C342" s="99">
        <v>1111203</v>
      </c>
      <c r="D342" s="100" t="s">
        <v>1088</v>
      </c>
      <c r="E342" s="101" t="s">
        <v>545</v>
      </c>
      <c r="F342" s="100" t="s">
        <v>1089</v>
      </c>
      <c r="G342" s="100">
        <v>111071201</v>
      </c>
      <c r="H342" s="100" t="s">
        <v>86</v>
      </c>
      <c r="I342" s="107">
        <v>707759</v>
      </c>
      <c r="J342" s="128" t="s">
        <v>245</v>
      </c>
    </row>
    <row r="343" spans="1:10" s="52" customFormat="1" ht="64.5" customHeight="1">
      <c r="A343" s="48" t="str">
        <f>COUNTIF(E$6:$E$356,E343)&amp;E343</f>
        <v>1桃園市大園區埔心國民小學</v>
      </c>
      <c r="B343" s="98">
        <v>338</v>
      </c>
      <c r="C343" s="99">
        <v>1111204</v>
      </c>
      <c r="D343" s="100" t="s">
        <v>88</v>
      </c>
      <c r="E343" s="101" t="s">
        <v>1090</v>
      </c>
      <c r="F343" s="100" t="s">
        <v>1091</v>
      </c>
      <c r="G343" s="100" t="s">
        <v>1092</v>
      </c>
      <c r="H343" s="100" t="s">
        <v>86</v>
      </c>
      <c r="I343" s="107">
        <v>53760000</v>
      </c>
      <c r="J343" s="108" t="s">
        <v>69</v>
      </c>
    </row>
    <row r="344" spans="1:10" s="52" customFormat="1" ht="64.5" customHeight="1">
      <c r="A344" s="48" t="str">
        <f>COUNTIF(E$6:$E$356,E344)&amp;E344</f>
        <v>6桃園市政府新建工程處</v>
      </c>
      <c r="B344" s="98">
        <v>339</v>
      </c>
      <c r="C344" s="99">
        <v>1111205</v>
      </c>
      <c r="D344" s="100" t="s">
        <v>1093</v>
      </c>
      <c r="E344" s="101" t="s">
        <v>1140</v>
      </c>
      <c r="F344" s="100" t="s">
        <v>1094</v>
      </c>
      <c r="G344" s="100" t="s">
        <v>1095</v>
      </c>
      <c r="H344" s="100" t="s">
        <v>102</v>
      </c>
      <c r="I344" s="107">
        <v>89390000</v>
      </c>
      <c r="J344" s="130" t="s">
        <v>69</v>
      </c>
    </row>
    <row r="345" spans="1:10" s="52" customFormat="1" ht="64.5" customHeight="1">
      <c r="A345" s="48" t="str">
        <f>COUNTIF(E$6:$E$356,E345)&amp;E345</f>
        <v>6桃園市政府新建工程處</v>
      </c>
      <c r="B345" s="98">
        <v>340</v>
      </c>
      <c r="C345" s="99">
        <v>1111206</v>
      </c>
      <c r="D345" s="100" t="s">
        <v>1093</v>
      </c>
      <c r="E345" s="101" t="s">
        <v>1140</v>
      </c>
      <c r="F345" s="100" t="s">
        <v>1096</v>
      </c>
      <c r="G345" s="100" t="s">
        <v>1097</v>
      </c>
      <c r="H345" s="100" t="s">
        <v>102</v>
      </c>
      <c r="I345" s="107">
        <v>19000500</v>
      </c>
      <c r="J345" s="130" t="s">
        <v>1184</v>
      </c>
    </row>
    <row r="346" spans="1:10" s="52" customFormat="1" ht="64.5" customHeight="1">
      <c r="A346" s="48" t="str">
        <f>COUNTIF(E$6:$E$356,E346)&amp;E346</f>
        <v>4桃園市政府殯葬管理所</v>
      </c>
      <c r="B346" s="98">
        <v>341</v>
      </c>
      <c r="C346" s="99">
        <v>1111207</v>
      </c>
      <c r="D346" s="100" t="s">
        <v>88</v>
      </c>
      <c r="E346" s="101" t="s">
        <v>115</v>
      </c>
      <c r="F346" s="100" t="s">
        <v>1098</v>
      </c>
      <c r="G346" s="100" t="s">
        <v>1099</v>
      </c>
      <c r="H346" s="100" t="s">
        <v>118</v>
      </c>
      <c r="I346" s="107">
        <v>1517500</v>
      </c>
      <c r="J346" s="108" t="s">
        <v>69</v>
      </c>
    </row>
    <row r="347" spans="1:10" s="52" customFormat="1" ht="64.5" customHeight="1">
      <c r="A347" s="48" t="str">
        <f>COUNTIF(E$6:$E$356,E347)&amp;E347</f>
        <v>4桃園市政府環境清潔稽查大隊</v>
      </c>
      <c r="B347" s="98">
        <v>342</v>
      </c>
      <c r="C347" s="99">
        <v>1111208</v>
      </c>
      <c r="D347" s="100" t="s">
        <v>1100</v>
      </c>
      <c r="E347" s="101" t="s">
        <v>117</v>
      </c>
      <c r="F347" s="100" t="s">
        <v>1101</v>
      </c>
      <c r="G347" s="100" t="s">
        <v>1102</v>
      </c>
      <c r="H347" s="100" t="s">
        <v>118</v>
      </c>
      <c r="I347" s="107">
        <v>20000000</v>
      </c>
      <c r="J347" s="108" t="s">
        <v>71</v>
      </c>
    </row>
    <row r="348" spans="1:10" s="52" customFormat="1" ht="64.5" customHeight="1">
      <c r="A348" s="48" t="str">
        <f>COUNTIF(E$6:$E$356,E348)&amp;E348</f>
        <v>2桃園市立楊梅高級中等學校</v>
      </c>
      <c r="B348" s="98">
        <v>343</v>
      </c>
      <c r="C348" s="99" t="s">
        <v>1103</v>
      </c>
      <c r="D348" s="100" t="s">
        <v>135</v>
      </c>
      <c r="E348" s="101" t="s">
        <v>105</v>
      </c>
      <c r="F348" s="100" t="s">
        <v>1211</v>
      </c>
      <c r="G348" s="100" t="s">
        <v>1212</v>
      </c>
      <c r="H348" s="100" t="s">
        <v>86</v>
      </c>
      <c r="I348" s="107">
        <v>2089759</v>
      </c>
      <c r="J348" s="142" t="s">
        <v>69</v>
      </c>
    </row>
    <row r="349" spans="1:10" s="52" customFormat="1" ht="64.5" customHeight="1">
      <c r="A349" s="48" t="str">
        <f>COUNTIF(E$6:$E$356,E349)&amp;E349</f>
        <v>1桃園市龜山區壽山國民小學</v>
      </c>
      <c r="B349" s="98">
        <v>344</v>
      </c>
      <c r="C349" s="99" t="s">
        <v>1104</v>
      </c>
      <c r="D349" s="100" t="s">
        <v>135</v>
      </c>
      <c r="E349" s="101" t="s">
        <v>1105</v>
      </c>
      <c r="F349" s="100" t="s">
        <v>1106</v>
      </c>
      <c r="G349" s="100" t="s">
        <v>1107</v>
      </c>
      <c r="H349" s="100" t="s">
        <v>86</v>
      </c>
      <c r="I349" s="107" t="s">
        <v>1129</v>
      </c>
      <c r="J349" s="142" t="s">
        <v>71</v>
      </c>
    </row>
    <row r="350" spans="1:10" s="52" customFormat="1" ht="64.5" customHeight="1">
      <c r="A350" s="48" t="str">
        <f>COUNTIF(E$6:$E$356,E350)&amp;E350</f>
        <v>3桃園市政府衛生局</v>
      </c>
      <c r="B350" s="98">
        <v>345</v>
      </c>
      <c r="C350" s="99" t="s">
        <v>1108</v>
      </c>
      <c r="D350" s="100" t="s">
        <v>135</v>
      </c>
      <c r="E350" s="101" t="s">
        <v>20</v>
      </c>
      <c r="F350" s="100" t="s">
        <v>1109</v>
      </c>
      <c r="G350" s="100" t="s">
        <v>1110</v>
      </c>
      <c r="H350" s="100" t="s">
        <v>86</v>
      </c>
      <c r="I350" s="107">
        <v>2000000</v>
      </c>
      <c r="J350" s="142" t="s">
        <v>71</v>
      </c>
    </row>
    <row r="351" spans="1:10" s="52" customFormat="1" ht="64.5" customHeight="1">
      <c r="A351" s="48" t="str">
        <f>COUNTIF(E$6:$E$356,E351)&amp;E351</f>
        <v>3桃園市八德區公所</v>
      </c>
      <c r="B351" s="98">
        <v>346</v>
      </c>
      <c r="C351" s="99" t="s">
        <v>1111</v>
      </c>
      <c r="D351" s="100" t="s">
        <v>135</v>
      </c>
      <c r="E351" s="101" t="s">
        <v>1161</v>
      </c>
      <c r="F351" s="100" t="s">
        <v>1112</v>
      </c>
      <c r="G351" s="100" t="s">
        <v>1113</v>
      </c>
      <c r="H351" s="100" t="s">
        <v>102</v>
      </c>
      <c r="I351" s="107">
        <v>3480000</v>
      </c>
      <c r="J351" s="142" t="s">
        <v>69</v>
      </c>
    </row>
    <row r="352" spans="1:10" s="52" customFormat="1" ht="64.5" customHeight="1">
      <c r="A352" s="48" t="str">
        <f>COUNTIF(E$6:$E$356,E352)&amp;E352</f>
        <v>3桃園市蘆竹區公所</v>
      </c>
      <c r="B352" s="98">
        <v>347</v>
      </c>
      <c r="C352" s="99" t="s">
        <v>1114</v>
      </c>
      <c r="D352" s="100" t="s">
        <v>135</v>
      </c>
      <c r="E352" s="101" t="s">
        <v>12</v>
      </c>
      <c r="F352" s="100" t="s">
        <v>1115</v>
      </c>
      <c r="G352" s="100" t="s">
        <v>1116</v>
      </c>
      <c r="H352" s="100" t="s">
        <v>102</v>
      </c>
      <c r="I352" s="107">
        <v>980000</v>
      </c>
      <c r="J352" s="142" t="s">
        <v>71</v>
      </c>
    </row>
    <row r="353" spans="1:10" s="52" customFormat="1" ht="64.5" customHeight="1">
      <c r="A353" s="48" t="str">
        <f>COUNTIF(E$6:$E$356,E353)&amp;E353</f>
        <v>1桃園市楊梅區楊心國民小學</v>
      </c>
      <c r="B353" s="98">
        <v>348</v>
      </c>
      <c r="C353" s="99" t="s">
        <v>1117</v>
      </c>
      <c r="D353" s="100" t="s">
        <v>135</v>
      </c>
      <c r="E353" s="101" t="s">
        <v>1118</v>
      </c>
      <c r="F353" s="100" t="s">
        <v>1119</v>
      </c>
      <c r="G353" s="100">
        <v>111301</v>
      </c>
      <c r="H353" s="100" t="s">
        <v>102</v>
      </c>
      <c r="I353" s="107">
        <v>479700</v>
      </c>
      <c r="J353" s="142" t="s">
        <v>69</v>
      </c>
    </row>
    <row r="354" spans="1:10" s="52" customFormat="1" ht="64.5" customHeight="1">
      <c r="A354" s="48" t="str">
        <f>COUNTIF(E$6:$E$356,E354)&amp;E354</f>
        <v>2桃園市龜山區文欣國民小學</v>
      </c>
      <c r="B354" s="98">
        <v>349</v>
      </c>
      <c r="C354" s="99" t="s">
        <v>1120</v>
      </c>
      <c r="D354" s="100" t="s">
        <v>135</v>
      </c>
      <c r="E354" s="101" t="s">
        <v>513</v>
      </c>
      <c r="F354" s="100" t="s">
        <v>1121</v>
      </c>
      <c r="G354" s="100" t="s">
        <v>1122</v>
      </c>
      <c r="H354" s="100" t="s">
        <v>118</v>
      </c>
      <c r="I354" s="107">
        <v>594000</v>
      </c>
      <c r="J354" s="142" t="s">
        <v>69</v>
      </c>
    </row>
    <row r="355" spans="1:10" s="52" customFormat="1" ht="64.5" customHeight="1" thickBot="1">
      <c r="A355" s="48" t="str">
        <f>COUNTIF(E$6:$E$356,E355)&amp;E355</f>
        <v>2桃園市龜山區幸福國民小學</v>
      </c>
      <c r="B355" s="98">
        <v>350</v>
      </c>
      <c r="C355" s="99" t="s">
        <v>1123</v>
      </c>
      <c r="D355" s="100" t="s">
        <v>135</v>
      </c>
      <c r="E355" s="101" t="s">
        <v>800</v>
      </c>
      <c r="F355" s="100" t="s">
        <v>1124</v>
      </c>
      <c r="G355" s="100" t="s">
        <v>1125</v>
      </c>
      <c r="H355" s="100" t="s">
        <v>118</v>
      </c>
      <c r="I355" s="107">
        <v>216640</v>
      </c>
      <c r="J355" s="142" t="s">
        <v>69</v>
      </c>
    </row>
    <row r="356" spans="1:30" s="52" customFormat="1" ht="64.5" customHeight="1" thickBot="1">
      <c r="A356" s="48" t="str">
        <f>COUNTIF(E$6:$E$356,E356)&amp;E356</f>
        <v>2桃園市立平鎮高級中等學校</v>
      </c>
      <c r="B356" s="111">
        <v>351</v>
      </c>
      <c r="C356" s="112" t="s">
        <v>1126</v>
      </c>
      <c r="D356" s="113" t="s">
        <v>135</v>
      </c>
      <c r="E356" s="114" t="s">
        <v>655</v>
      </c>
      <c r="F356" s="113" t="s">
        <v>1127</v>
      </c>
      <c r="G356" s="113" t="s">
        <v>1128</v>
      </c>
      <c r="H356" s="113" t="s">
        <v>118</v>
      </c>
      <c r="I356" s="115">
        <v>313600</v>
      </c>
      <c r="J356" s="143" t="s">
        <v>69</v>
      </c>
      <c r="K356" s="52">
        <f>COUNTIF(E6:E356,"*學*")+COUNTIF(E6:E356,"*幼兒園")</f>
        <v>188</v>
      </c>
      <c r="L356" s="40" t="s">
        <v>70</v>
      </c>
      <c r="M356" s="41">
        <f ca="1">SUMPRODUCT(--($J$6:$J$356="紅"),--SUBTOTAL(3,OFFSET($J$6,ROW($J$6:$J$356)-ROW($J$6),,1)))</f>
        <v>71</v>
      </c>
      <c r="N356" s="41" t="s">
        <v>69</v>
      </c>
      <c r="O356" s="41">
        <f ca="1">SUMPRODUCT(--($J$6:$J$356="黃"),--SUBTOTAL(3,OFFSET($J$6,ROW($J$6:$J$356)-ROW($J$6),,1)))</f>
        <v>162</v>
      </c>
      <c r="P356" s="41" t="s">
        <v>71</v>
      </c>
      <c r="Q356" s="41">
        <f ca="1">SUMPRODUCT(--($J$6:$J$356="綠"),--SUBTOTAL(3,OFFSET($J$6,ROW($J$6:$J$356)-ROW($J$6),,1)))</f>
        <v>118</v>
      </c>
      <c r="S356" s="53" t="s">
        <v>76</v>
      </c>
      <c r="T356" s="54" t="s">
        <v>77</v>
      </c>
      <c r="U356" s="55" t="s">
        <v>78</v>
      </c>
      <c r="V356" s="56" t="s">
        <v>79</v>
      </c>
      <c r="W356" s="57" t="s">
        <v>80</v>
      </c>
      <c r="X356" s="49" t="s">
        <v>48</v>
      </c>
      <c r="Y356" s="60">
        <f>AB358</f>
        <v>153</v>
      </c>
      <c r="Z356" s="61">
        <f aca="true" t="shared" si="0" ref="Z356:Z365">Y356/$M$361</f>
        <v>0.4358974358974359</v>
      </c>
      <c r="AA356" s="62" t="s">
        <v>31</v>
      </c>
      <c r="AB356" s="63">
        <f>COUNTIF(D6:D356,"*專案*")</f>
        <v>111</v>
      </c>
      <c r="AC356" s="62" t="s">
        <v>43</v>
      </c>
      <c r="AD356" s="49">
        <f>M361-AD357</f>
        <v>163</v>
      </c>
    </row>
    <row r="357" spans="1:30" s="52" customFormat="1" ht="64.5" customHeight="1">
      <c r="A357" s="48"/>
      <c r="B357" s="58"/>
      <c r="C357" s="59"/>
      <c r="J357" s="144"/>
      <c r="K357" s="59"/>
      <c r="L357" s="146" t="s">
        <v>1130</v>
      </c>
      <c r="M357" s="147"/>
      <c r="N357" s="64"/>
      <c r="O357" s="64"/>
      <c r="P357" s="64"/>
      <c r="Q357" s="64"/>
      <c r="R357" s="64"/>
      <c r="S357" s="65" t="s">
        <v>704</v>
      </c>
      <c r="T357" s="66">
        <f>U357+V357+W357</f>
        <v>1</v>
      </c>
      <c r="U357" s="10">
        <f>_xlfn.COUNTIFS($E$6:$E$356,$S$357,$J$6:$J$356,"紅")</f>
        <v>0</v>
      </c>
      <c r="V357" s="10">
        <f>_xlfn.COUNTIFS($E$6:$E$356,$S$357,$J$6:$J$356,"黃")</f>
        <v>1</v>
      </c>
      <c r="W357" s="10">
        <f>_xlfn.COUNTIFS($E$6:$E$356,$S$357,$J$6:$J$356,"綠")</f>
        <v>0</v>
      </c>
      <c r="X357" s="50" t="s">
        <v>57</v>
      </c>
      <c r="Y357" s="67">
        <f>AD359</f>
        <v>10</v>
      </c>
      <c r="Z357" s="68">
        <f t="shared" si="0"/>
        <v>0.02849002849002849</v>
      </c>
      <c r="AA357" s="69" t="s">
        <v>21</v>
      </c>
      <c r="AB357" s="70">
        <f>COUNTIF(D6:D356,"*書面*")</f>
        <v>87</v>
      </c>
      <c r="AC357" s="69" t="s">
        <v>44</v>
      </c>
      <c r="AD357" s="50">
        <v>188</v>
      </c>
    </row>
    <row r="358" spans="1:30" s="52" customFormat="1" ht="64.5" customHeight="1">
      <c r="A358" s="48"/>
      <c r="B358" s="58"/>
      <c r="C358" s="59"/>
      <c r="J358" s="144"/>
      <c r="K358" s="71"/>
      <c r="L358" s="72" t="s">
        <v>27</v>
      </c>
      <c r="M358" s="73">
        <f>COUNTIF(J:J,"綠")</f>
        <v>118</v>
      </c>
      <c r="P358" s="64"/>
      <c r="R358" s="64"/>
      <c r="S358" s="74" t="s">
        <v>1179</v>
      </c>
      <c r="T358" s="75">
        <f>U358+V358+W358</f>
        <v>21</v>
      </c>
      <c r="U358" s="75">
        <f>_xlfn.COUNTIFS($E$6:$E$356,S358,$J$6:$J$356,"紅")</f>
        <v>4</v>
      </c>
      <c r="V358" s="75">
        <f>_xlfn.COUNTIFS($E$6:$E$356,S358,$J$6:$J$356,"黃")</f>
        <v>11</v>
      </c>
      <c r="W358" s="75">
        <f>_xlfn.COUNTIFS($E$6:$E$356,S358,$J$6:$J$356,"綠")</f>
        <v>6</v>
      </c>
      <c r="X358" s="50" t="s">
        <v>56</v>
      </c>
      <c r="Y358" s="67">
        <f>AB359</f>
        <v>4</v>
      </c>
      <c r="Z358" s="68">
        <f t="shared" si="0"/>
        <v>0.011396011396011397</v>
      </c>
      <c r="AA358" s="69" t="s">
        <v>51</v>
      </c>
      <c r="AB358" s="70">
        <f>COUNTIF(D6:D356,"電子稽核*")</f>
        <v>153</v>
      </c>
      <c r="AC358" s="69" t="s">
        <v>41</v>
      </c>
      <c r="AD358" s="50">
        <f>COUNTIF($D$6:$D$356,"*審計*")</f>
        <v>0</v>
      </c>
    </row>
    <row r="359" spans="1:30" s="52" customFormat="1" ht="64.5" customHeight="1">
      <c r="A359" s="48"/>
      <c r="B359" s="58"/>
      <c r="C359" s="76"/>
      <c r="J359" s="144"/>
      <c r="K359" s="71"/>
      <c r="L359" s="72" t="s">
        <v>28</v>
      </c>
      <c r="M359" s="77">
        <f>COUNTIF(J:J,"黃")</f>
        <v>162</v>
      </c>
      <c r="S359" s="74" t="s">
        <v>1180</v>
      </c>
      <c r="T359" s="75">
        <f>U359+V359+W359</f>
        <v>36</v>
      </c>
      <c r="U359" s="75">
        <f>_xlfn.COUNTIFS($E$6:$E$356,S359,$J$6:$J$356,"紅")</f>
        <v>4</v>
      </c>
      <c r="V359" s="75">
        <f>_xlfn.COUNTIFS($E$6:$E$356,S359,$J$6:$J$356,"黃")</f>
        <v>25</v>
      </c>
      <c r="W359" s="75">
        <f>_xlfn.COUNTIFS($E$6:$E$356,S359,$J$6:$J$356,"綠")</f>
        <v>7</v>
      </c>
      <c r="X359" s="69" t="s">
        <v>55</v>
      </c>
      <c r="Y359" s="67">
        <f>AB360</f>
        <v>7</v>
      </c>
      <c r="Z359" s="68">
        <f t="shared" si="0"/>
        <v>0.019943019943019943</v>
      </c>
      <c r="AA359" s="69" t="s">
        <v>32</v>
      </c>
      <c r="AB359" s="70">
        <f>COUNTIF($D$6:$D$356,"*工程會*")</f>
        <v>4</v>
      </c>
      <c r="AC359" s="69" t="s">
        <v>40</v>
      </c>
      <c r="AD359" s="50">
        <f>COUNTIF($D$6:$D$356,"*政風*")</f>
        <v>10</v>
      </c>
    </row>
    <row r="360" spans="1:30" s="52" customFormat="1" ht="64.5" customHeight="1">
      <c r="A360" s="48"/>
      <c r="B360" s="58"/>
      <c r="C360" s="76"/>
      <c r="J360" s="144"/>
      <c r="K360" s="71"/>
      <c r="L360" s="72" t="s">
        <v>29</v>
      </c>
      <c r="M360" s="77">
        <f>COUNTIF(J:J,"紅")</f>
        <v>71</v>
      </c>
      <c r="S360" s="74" t="s">
        <v>1181</v>
      </c>
      <c r="T360" s="75">
        <f>U360+V360+W360</f>
        <v>127</v>
      </c>
      <c r="U360" s="75">
        <f>_xlfn.COUNTIFS($E$6:$E$356,S360,$J$6:$J$356,"紅")</f>
        <v>49</v>
      </c>
      <c r="V360" s="75">
        <f>_xlfn.COUNTIFS($E$6:$E$356,S360,$J$6:$J$356,"黃")</f>
        <v>58</v>
      </c>
      <c r="W360" s="75">
        <f>_xlfn.COUNTIFS($E$6:$E$356,S360,$J$6:$J$356,"綠")</f>
        <v>20</v>
      </c>
      <c r="X360" s="50" t="s">
        <v>54</v>
      </c>
      <c r="Y360" s="67">
        <f>AB361</f>
        <v>4</v>
      </c>
      <c r="Z360" s="68">
        <f t="shared" si="0"/>
        <v>0.011396011396011397</v>
      </c>
      <c r="AA360" s="69" t="s">
        <v>33</v>
      </c>
      <c r="AB360" s="70">
        <f>COUNTIF($D$6:$D$356,"*最有*")</f>
        <v>7</v>
      </c>
      <c r="AC360" s="69" t="s">
        <v>39</v>
      </c>
      <c r="AD360" s="50">
        <f>COUNTIF($D$6:$D$356,"*研考*")</f>
        <v>0</v>
      </c>
    </row>
    <row r="361" spans="1:30" s="52" customFormat="1" ht="64.5" customHeight="1">
      <c r="A361" s="48"/>
      <c r="B361" s="58"/>
      <c r="C361" s="76"/>
      <c r="J361" s="144"/>
      <c r="K361" s="71"/>
      <c r="L361" s="72" t="s">
        <v>30</v>
      </c>
      <c r="M361" s="77">
        <f>SUM(AB356:AB358)</f>
        <v>351</v>
      </c>
      <c r="S361" s="74" t="s">
        <v>1182</v>
      </c>
      <c r="T361" s="75">
        <f>U361+V361+W361</f>
        <v>4</v>
      </c>
      <c r="U361" s="75">
        <f>_xlfn.COUNTIFS($E$6:$E$356,S361,$J$6:$J$356,"紅")</f>
        <v>0</v>
      </c>
      <c r="V361" s="75">
        <f>_xlfn.COUNTIFS($E$6:$E$356,S361,$J$6:$J$356,"黃")</f>
        <v>1</v>
      </c>
      <c r="W361" s="75">
        <f>_xlfn.COUNTIFS($E$6:$E$356,S361,$J$6:$J$356,"綠")</f>
        <v>3</v>
      </c>
      <c r="X361" s="50" t="s">
        <v>49</v>
      </c>
      <c r="Y361" s="67">
        <f>AB363+AB365+AB364</f>
        <v>3</v>
      </c>
      <c r="Z361" s="68">
        <f t="shared" si="0"/>
        <v>0.008547008547008548</v>
      </c>
      <c r="AA361" s="69" t="s">
        <v>34</v>
      </c>
      <c r="AB361" s="70">
        <f>COUNTIF($D$6:$D$356,"*巨額*")</f>
        <v>4</v>
      </c>
      <c r="AC361" s="69" t="s">
        <v>53</v>
      </c>
      <c r="AD361" s="78">
        <f>COUNTIF($D$6:$D$356,"*紅燈*")</f>
        <v>10</v>
      </c>
    </row>
    <row r="362" spans="1:30" s="52" customFormat="1" ht="64.5" customHeight="1" thickBot="1">
      <c r="A362" s="48"/>
      <c r="B362" s="58"/>
      <c r="C362" s="76"/>
      <c r="J362" s="144"/>
      <c r="K362" s="71"/>
      <c r="L362" s="79" t="s">
        <v>75</v>
      </c>
      <c r="M362" s="80">
        <f>M361-(M358+M359+M360)</f>
        <v>0</v>
      </c>
      <c r="T362" s="52">
        <f>SUM(T358:T361)</f>
        <v>188</v>
      </c>
      <c r="U362" s="52">
        <f>SUM(U358:U361)</f>
        <v>57</v>
      </c>
      <c r="V362" s="52">
        <f>SUM(V358:V361)</f>
        <v>95</v>
      </c>
      <c r="W362" s="52">
        <f>SUM(W358:W361)</f>
        <v>36</v>
      </c>
      <c r="X362" s="50" t="s">
        <v>52</v>
      </c>
      <c r="Y362" s="67">
        <f>AD360</f>
        <v>0</v>
      </c>
      <c r="Z362" s="68">
        <f t="shared" si="0"/>
        <v>0</v>
      </c>
      <c r="AA362" s="69" t="s">
        <v>38</v>
      </c>
      <c r="AB362" s="70">
        <f>COUNTIF($D$6:$D$356,"*民眾*")</f>
        <v>1</v>
      </c>
      <c r="AC362" s="69" t="s">
        <v>42</v>
      </c>
      <c r="AD362" s="50">
        <f>COUNTIF($F$6:$F$356,"*道路*")</f>
        <v>11</v>
      </c>
    </row>
    <row r="363" spans="1:30" s="52" customFormat="1" ht="64.5" customHeight="1">
      <c r="A363" s="48"/>
      <c r="B363" s="58"/>
      <c r="C363" s="76"/>
      <c r="J363" s="144"/>
      <c r="K363" s="76"/>
      <c r="L363" s="39"/>
      <c r="M363" s="38">
        <f>M361-M362</f>
        <v>351</v>
      </c>
      <c r="X363" s="50" t="s">
        <v>58</v>
      </c>
      <c r="Y363" s="67">
        <f>AD361</f>
        <v>10</v>
      </c>
      <c r="Z363" s="68">
        <f t="shared" si="0"/>
        <v>0.02849002849002849</v>
      </c>
      <c r="AA363" s="69" t="s">
        <v>35</v>
      </c>
      <c r="AB363" s="70">
        <f>COUNTIF($D$6:$D$356,"*廠商檢舉*")</f>
        <v>0</v>
      </c>
      <c r="AC363" s="69" t="s">
        <v>45</v>
      </c>
      <c r="AD363" s="50">
        <f>COUNTIF($H$6:$H$356,"*工程*")</f>
        <v>124</v>
      </c>
    </row>
    <row r="364" spans="1:30" s="52" customFormat="1" ht="64.5" customHeight="1">
      <c r="A364" s="48"/>
      <c r="B364" s="58"/>
      <c r="C364" s="76"/>
      <c r="J364" s="144"/>
      <c r="K364" s="76"/>
      <c r="L364" s="39"/>
      <c r="M364" s="38"/>
      <c r="S364" s="81" t="s">
        <v>1183</v>
      </c>
      <c r="T364" s="82">
        <f>U364+V364+W364</f>
        <v>1</v>
      </c>
      <c r="U364" s="82">
        <f>_xlfn.COUNTIFS($E$6:$E$356,S364,$J$6:$J$356,"紅")</f>
        <v>0</v>
      </c>
      <c r="V364" s="82">
        <f>_xlfn.COUNTIFS($E$6:$E$356,S364,$J$6:$J$356,"黃")</f>
        <v>1</v>
      </c>
      <c r="W364" s="82">
        <f>_xlfn.COUNTIFS($E$6:$E$356,S364,$J$6:$J$356,"綠")</f>
        <v>0</v>
      </c>
      <c r="X364" s="50" t="s">
        <v>72</v>
      </c>
      <c r="Y364" s="67">
        <f>AD358</f>
        <v>0</v>
      </c>
      <c r="Z364" s="68">
        <f t="shared" si="0"/>
        <v>0</v>
      </c>
      <c r="AA364" s="69" t="s">
        <v>36</v>
      </c>
      <c r="AB364" s="70">
        <f>COUNTIF($D$6:$D$356,"*廠商疑義*")</f>
        <v>0</v>
      </c>
      <c r="AC364" s="69" t="s">
        <v>46</v>
      </c>
      <c r="AD364" s="50">
        <f>COUNTIF($H$6:$H$356,"*財物*")</f>
        <v>115</v>
      </c>
    </row>
    <row r="365" spans="1:30" s="34" customFormat="1" ht="45.75" customHeight="1">
      <c r="A365" s="48"/>
      <c r="B365" s="58"/>
      <c r="C365" s="76"/>
      <c r="J365" s="145"/>
      <c r="K365" s="76"/>
      <c r="L365" s="39"/>
      <c r="M365" s="38"/>
      <c r="N365" s="52"/>
      <c r="X365" s="83" t="s">
        <v>50</v>
      </c>
      <c r="Y365" s="84">
        <f>327-Y356-Y357-Y358-Y359-Y360-Y361-Y362-Y363-Y364</f>
        <v>136</v>
      </c>
      <c r="Z365" s="68">
        <f t="shared" si="0"/>
        <v>0.38746438746438744</v>
      </c>
      <c r="AA365" s="69" t="s">
        <v>37</v>
      </c>
      <c r="AB365" s="70">
        <f>COUNTIF($D$6:$D$356,"*廠商異議*")</f>
        <v>3</v>
      </c>
      <c r="AC365" s="69" t="s">
        <v>47</v>
      </c>
      <c r="AD365" s="50">
        <f>COUNTIF($H$6:$H$356,"*勞務*")</f>
        <v>112</v>
      </c>
    </row>
    <row r="366" spans="2:30" ht="60" customHeight="1">
      <c r="B366" s="58"/>
      <c r="C366" s="76"/>
      <c r="X366" s="35"/>
      <c r="Y366" s="36"/>
      <c r="Z366" s="35"/>
      <c r="AA366" s="69" t="s">
        <v>34</v>
      </c>
      <c r="AB366" s="84">
        <f>COUNTIF(I6:I356,"&gt;=200000000")</f>
        <v>4</v>
      </c>
      <c r="AC366" s="85">
        <f>AB366/$M$361</f>
        <v>0.011396011396011397</v>
      </c>
      <c r="AD366" s="39"/>
    </row>
    <row r="367" spans="2:30" ht="49.5" customHeight="1">
      <c r="B367" s="58"/>
      <c r="X367" s="35"/>
      <c r="Y367" s="36"/>
      <c r="Z367" s="35"/>
      <c r="AA367" s="69" t="s">
        <v>705</v>
      </c>
      <c r="AB367" s="84">
        <f>COUNTIF(I6:I356,"&gt;=50000000")-AB366</f>
        <v>12</v>
      </c>
      <c r="AC367" s="85">
        <f>AB367/$M$361</f>
        <v>0.03418803418803419</v>
      </c>
      <c r="AD367" s="39"/>
    </row>
    <row r="368" spans="2:30" ht="49.5" customHeight="1">
      <c r="B368" s="58"/>
      <c r="X368" s="35"/>
      <c r="Y368" s="36"/>
      <c r="Z368" s="35"/>
      <c r="AA368" s="69" t="s">
        <v>706</v>
      </c>
      <c r="AB368" s="84">
        <f>M361-AB366-AB367-AB369</f>
        <v>190</v>
      </c>
      <c r="AC368" s="85">
        <f>AB368/$M$361</f>
        <v>0.5413105413105413</v>
      </c>
      <c r="AD368" s="39"/>
    </row>
    <row r="369" spans="24:30" ht="49.5" customHeight="1">
      <c r="X369" s="35"/>
      <c r="Y369" s="36"/>
      <c r="Z369" s="35"/>
      <c r="AA369" s="69" t="s">
        <v>707</v>
      </c>
      <c r="AB369" s="84">
        <f>COUNTIF(I6:I356,"&lt;1000000")</f>
        <v>145</v>
      </c>
      <c r="AC369" s="85">
        <f>AB369/$M$361</f>
        <v>0.4131054131054131</v>
      </c>
      <c r="AD369" s="39"/>
    </row>
    <row r="370" ht="49.5" customHeight="1"/>
  </sheetData>
  <sheetProtection password="DC0A" sheet="1" objects="1" scenarios="1" selectLockedCells="1" autoFilter="0"/>
  <autoFilter ref="C5:J370"/>
  <mergeCells count="5">
    <mergeCell ref="L357:M357"/>
    <mergeCell ref="B2:J2"/>
    <mergeCell ref="B4:C4"/>
    <mergeCell ref="D4:E4"/>
    <mergeCell ref="F4:J4"/>
  </mergeCells>
  <printOptions horizontalCentered="1"/>
  <pageMargins left="0.25" right="0.25" top="0.75" bottom="0.75" header="0.3" footer="0.3"/>
  <pageSetup fitToHeight="0"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P41"/>
  <sheetViews>
    <sheetView showZeros="0" view="pageBreakPreview" zoomScale="80" zoomScaleNormal="85" zoomScaleSheetLayoutView="80" zoomScalePageLayoutView="0" workbookViewId="0" topLeftCell="A13">
      <selection activeCell="J21" sqref="J21"/>
    </sheetView>
  </sheetViews>
  <sheetFormatPr defaultColWidth="9.00390625" defaultRowHeight="16.5"/>
  <cols>
    <col min="1" max="1" width="22.625" style="13" customWidth="1"/>
    <col min="2" max="3" width="8.00390625" style="13" customWidth="1"/>
    <col min="4" max="4" width="4.875" style="13" customWidth="1"/>
    <col min="5" max="5" width="5.00390625" style="13" customWidth="1"/>
    <col min="6" max="6" width="38.625" style="13" customWidth="1"/>
    <col min="7" max="8" width="5.25390625" style="13" customWidth="1"/>
    <col min="9" max="9" width="5.50390625" style="13" customWidth="1"/>
    <col min="10" max="10" width="5.25390625" style="13" customWidth="1"/>
    <col min="11" max="12" width="9.00390625" style="13" customWidth="1"/>
    <col min="13" max="13" width="13.375" style="13" customWidth="1"/>
    <col min="14" max="16384" width="9.00390625" style="13" customWidth="1"/>
  </cols>
  <sheetData>
    <row r="1" spans="1:10" ht="21.75" thickBot="1">
      <c r="A1" s="154" t="s">
        <v>1139</v>
      </c>
      <c r="B1" s="155"/>
      <c r="C1" s="155"/>
      <c r="D1" s="155"/>
      <c r="E1" s="155"/>
      <c r="F1" s="155"/>
      <c r="G1" s="155"/>
      <c r="H1" s="155"/>
      <c r="I1" s="155"/>
      <c r="J1" s="156"/>
    </row>
    <row r="2" spans="1:10" ht="16.5">
      <c r="A2" s="1" t="s">
        <v>76</v>
      </c>
      <c r="B2" s="2" t="s">
        <v>77</v>
      </c>
      <c r="C2" s="3" t="s">
        <v>78</v>
      </c>
      <c r="D2" s="4" t="s">
        <v>79</v>
      </c>
      <c r="E2" s="5" t="s">
        <v>80</v>
      </c>
      <c r="F2" s="6" t="s">
        <v>76</v>
      </c>
      <c r="G2" s="2" t="s">
        <v>77</v>
      </c>
      <c r="H2" s="7" t="s">
        <v>78</v>
      </c>
      <c r="I2" s="4" t="s">
        <v>79</v>
      </c>
      <c r="J2" s="8" t="s">
        <v>80</v>
      </c>
    </row>
    <row r="3" spans="1:10" ht="18.75">
      <c r="A3" s="116" t="s">
        <v>16</v>
      </c>
      <c r="B3" s="9">
        <f aca="true" t="shared" si="0" ref="B3:B14">C3+D3+E3</f>
        <v>3</v>
      </c>
      <c r="C3" s="10">
        <f>_xlfn.COUNTIFS('總表'!$E$6:$E$356,A3,'總表'!$J$6:$J$356,"紅")</f>
        <v>0</v>
      </c>
      <c r="D3" s="11">
        <f>_xlfn.COUNTIFS('總表'!$E$6:$E$356,A3,'總表'!$J$6:$J$356,"黃")</f>
        <v>2</v>
      </c>
      <c r="E3" s="12">
        <f>_xlfn.COUNTIFS('總表'!$E$6:$E$356,A3,'總表'!$J$6:$J$356,"綠")</f>
        <v>1</v>
      </c>
      <c r="F3" s="117" t="s">
        <v>107</v>
      </c>
      <c r="G3" s="9">
        <f>H3+I3+J3</f>
        <v>1</v>
      </c>
      <c r="H3" s="10">
        <f>_xlfn.COUNTIFS('總表'!$E$6:$E$356,F3,'總表'!$J$6:$J$356,"紅")</f>
        <v>0</v>
      </c>
      <c r="I3" s="11">
        <f>_xlfn.COUNTIFS('總表'!$E$6:$E$356,F3,'總表'!$J$6:$J$356,"黃")</f>
        <v>0</v>
      </c>
      <c r="J3" s="12">
        <f>_xlfn.COUNTIFS('總表'!$E$6:$E$356,F3,'總表'!$J$6:$J$356,"綠")</f>
        <v>1</v>
      </c>
    </row>
    <row r="4" spans="1:10" ht="18.75">
      <c r="A4" s="116" t="s">
        <v>1167</v>
      </c>
      <c r="B4" s="9">
        <f t="shared" si="0"/>
        <v>3</v>
      </c>
      <c r="C4" s="10">
        <f>_xlfn.COUNTIFS('總表'!$E$6:$E$356,A4,'總表'!$J$6:$J$356,"紅")</f>
        <v>1</v>
      </c>
      <c r="D4" s="11">
        <f>_xlfn.COUNTIFS('總表'!$E$6:$E$356,A4,'總表'!$J$6:$J$356,"黃")</f>
        <v>1</v>
      </c>
      <c r="E4" s="12">
        <f>_xlfn.COUNTIFS('總表'!$E$6:$E$356,A4,'總表'!$J$6:$J$356,"綠")</f>
        <v>1</v>
      </c>
      <c r="F4" s="117" t="s">
        <v>646</v>
      </c>
      <c r="G4" s="9">
        <f aca="true" t="shared" si="1" ref="G4:G32">H4+I4+J4</f>
        <v>2</v>
      </c>
      <c r="H4" s="10">
        <f>_xlfn.COUNTIFS('總表'!$E$6:$E$356,F4,'總表'!$J$6:$J$356,"紅")</f>
        <v>0</v>
      </c>
      <c r="I4" s="11">
        <f>_xlfn.COUNTIFS('總表'!$E$6:$E$356,F4,'總表'!$J$6:$J$356,"黃")</f>
        <v>1</v>
      </c>
      <c r="J4" s="12">
        <f>_xlfn.COUNTIFS('總表'!$E$6:$E$356,F4,'總表'!$J$6:$J$356,"綠")</f>
        <v>1</v>
      </c>
    </row>
    <row r="5" spans="1:10" ht="18.75">
      <c r="A5" s="116" t="s">
        <v>1168</v>
      </c>
      <c r="B5" s="9">
        <f t="shared" si="0"/>
        <v>3</v>
      </c>
      <c r="C5" s="10">
        <f>_xlfn.COUNTIFS('總表'!$E$6:$E$356,A5,'總表'!$J$6:$J$356,"紅")</f>
        <v>0</v>
      </c>
      <c r="D5" s="11">
        <f>_xlfn.COUNTIFS('總表'!$E$6:$E$356,A5,'總表'!$J$6:$J$356,"黃")</f>
        <v>1</v>
      </c>
      <c r="E5" s="12">
        <f>_xlfn.COUNTIFS('總表'!$E$6:$E$356,A5,'總表'!$J$6:$J$356,"綠")</f>
        <v>2</v>
      </c>
      <c r="F5" s="117" t="s">
        <v>81</v>
      </c>
      <c r="G5" s="9">
        <f t="shared" si="1"/>
        <v>1</v>
      </c>
      <c r="H5" s="10">
        <f>_xlfn.COUNTIFS('總表'!$E$6:$E$356,F5,'總表'!$J$6:$J$356,"紅")</f>
        <v>0</v>
      </c>
      <c r="I5" s="11">
        <f>_xlfn.COUNTIFS('總表'!$E$6:$E$356,F5,'總表'!$J$6:$J$356,"黃")</f>
        <v>0</v>
      </c>
      <c r="J5" s="12">
        <f>_xlfn.COUNTIFS('總表'!$E$6:$E$356,F5,'總表'!$J$6:$J$356,"綠")</f>
        <v>1</v>
      </c>
    </row>
    <row r="6" spans="1:10" ht="18.75">
      <c r="A6" s="118" t="s">
        <v>61</v>
      </c>
      <c r="B6" s="9">
        <f t="shared" si="0"/>
        <v>3</v>
      </c>
      <c r="C6" s="10">
        <f>_xlfn.COUNTIFS('總表'!$E$6:$E$356,A6,'總表'!$J$6:$J$356,"紅")</f>
        <v>0</v>
      </c>
      <c r="D6" s="11">
        <f>_xlfn.COUNTIFS('總表'!$E$6:$E$356,A6,'總表'!$J$6:$J$356,"黃")</f>
        <v>2</v>
      </c>
      <c r="E6" s="12">
        <f>_xlfn.COUNTIFS('總表'!$E$6:$E$356,A6,'總表'!$J$6:$J$356,"綠")</f>
        <v>1</v>
      </c>
      <c r="F6" s="117" t="s">
        <v>67</v>
      </c>
      <c r="G6" s="9">
        <f t="shared" si="1"/>
        <v>2</v>
      </c>
      <c r="H6" s="10">
        <f>_xlfn.COUNTIFS('總表'!$E$6:$E$356,F6,'總表'!$J$6:$J$356,"紅")</f>
        <v>0</v>
      </c>
      <c r="I6" s="11">
        <f>_xlfn.COUNTIFS('總表'!$E$6:$E$356,F6,'總表'!$J$6:$J$356,"黃")</f>
        <v>1</v>
      </c>
      <c r="J6" s="12">
        <f>_xlfn.COUNTIFS('總表'!$E$6:$E$356,F6,'總表'!$J$6:$J$356,"綠")</f>
        <v>1</v>
      </c>
    </row>
    <row r="7" spans="1:10" ht="18.75">
      <c r="A7" s="116" t="s">
        <v>62</v>
      </c>
      <c r="B7" s="9">
        <f t="shared" si="0"/>
        <v>4</v>
      </c>
      <c r="C7" s="10">
        <f>_xlfn.COUNTIFS('總表'!$E$6:$E$356,A7,'總表'!$J$6:$J$356,"紅")</f>
        <v>1</v>
      </c>
      <c r="D7" s="11">
        <f>_xlfn.COUNTIFS('總表'!$E$6:$E$356,A7,'總表'!$J$6:$J$356,"黃")</f>
        <v>1</v>
      </c>
      <c r="E7" s="12">
        <f>_xlfn.COUNTIFS('總表'!$E$6:$E$356,A7,'總表'!$J$6:$J$356,"綠")</f>
        <v>2</v>
      </c>
      <c r="F7" s="117" t="s">
        <v>23</v>
      </c>
      <c r="G7" s="9">
        <f t="shared" si="1"/>
        <v>1</v>
      </c>
      <c r="H7" s="10">
        <f>_xlfn.COUNTIFS('總表'!$E$6:$E$356,F7,'總表'!$J$6:$J$356,"紅")</f>
        <v>0</v>
      </c>
      <c r="I7" s="11">
        <f>_xlfn.COUNTIFS('總表'!$E$6:$E$356,F7,'總表'!$J$6:$J$356,"黃")</f>
        <v>0</v>
      </c>
      <c r="J7" s="12">
        <f>_xlfn.COUNTIFS('總表'!$E$6:$E$356,F7,'總表'!$J$6:$J$356,"綠")</f>
        <v>1</v>
      </c>
    </row>
    <row r="8" spans="1:10" ht="18.75">
      <c r="A8" s="116" t="s">
        <v>17</v>
      </c>
      <c r="B8" s="9">
        <f t="shared" si="0"/>
        <v>2</v>
      </c>
      <c r="C8" s="10">
        <f>_xlfn.COUNTIFS('總表'!$E$6:$E$356,A8,'總表'!$J$6:$J$356,"紅")</f>
        <v>0</v>
      </c>
      <c r="D8" s="11">
        <f>_xlfn.COUNTIFS('總表'!$E$6:$E$356,A8,'總表'!$J$6:$J$356,"黃")</f>
        <v>2</v>
      </c>
      <c r="E8" s="12">
        <f>_xlfn.COUNTIFS('總表'!$E$6:$E$356,A8,'總表'!$J$6:$J$356,"綠")</f>
        <v>0</v>
      </c>
      <c r="F8" s="117" t="s">
        <v>74</v>
      </c>
      <c r="G8" s="9">
        <f t="shared" si="1"/>
        <v>3</v>
      </c>
      <c r="H8" s="10">
        <f>_xlfn.COUNTIFS('總表'!$E$6:$E$356,F8,'總表'!$J$6:$J$356,"紅")</f>
        <v>0</v>
      </c>
      <c r="I8" s="11">
        <f>_xlfn.COUNTIFS('總表'!$E$6:$E$356,F8,'總表'!$J$6:$J$356,"黃")</f>
        <v>1</v>
      </c>
      <c r="J8" s="12">
        <f>_xlfn.COUNTIFS('總表'!$E$6:$E$356,F8,'總表'!$J$6:$J$356,"綠")</f>
        <v>2</v>
      </c>
    </row>
    <row r="9" spans="1:10" ht="18.75">
      <c r="A9" s="116" t="s">
        <v>9</v>
      </c>
      <c r="B9" s="9">
        <f t="shared" si="0"/>
        <v>3</v>
      </c>
      <c r="C9" s="10">
        <f>_xlfn.COUNTIFS('總表'!$E$6:$E$356,A9,'總表'!$J$6:$J$356,"紅")</f>
        <v>3</v>
      </c>
      <c r="D9" s="11">
        <f>_xlfn.COUNTIFS('總表'!$E$6:$E$356,A9,'總表'!$J$6:$J$356,"黃")</f>
        <v>0</v>
      </c>
      <c r="E9" s="12">
        <f>_xlfn.COUNTIFS('總表'!$E$6:$E$356,A9,'總表'!$J$6:$J$356,"綠")</f>
        <v>0</v>
      </c>
      <c r="F9" s="117" t="s">
        <v>73</v>
      </c>
      <c r="G9" s="9">
        <f t="shared" si="1"/>
        <v>4</v>
      </c>
      <c r="H9" s="10">
        <f>_xlfn.COUNTIFS('總表'!$E$6:$E$356,F9,'總表'!$J$6:$J$356,"紅")</f>
        <v>0</v>
      </c>
      <c r="I9" s="11">
        <f>_xlfn.COUNTIFS('總表'!$E$6:$E$356,F9,'總表'!$J$6:$J$356,"黃")</f>
        <v>1</v>
      </c>
      <c r="J9" s="12">
        <f>_xlfn.COUNTIFS('總表'!$E$6:$E$356,F9,'總表'!$J$6:$J$356,"綠")</f>
        <v>3</v>
      </c>
    </row>
    <row r="10" spans="1:10" ht="18.75">
      <c r="A10" s="116" t="s">
        <v>65</v>
      </c>
      <c r="B10" s="9">
        <f t="shared" si="0"/>
        <v>2</v>
      </c>
      <c r="C10" s="10">
        <f>_xlfn.COUNTIFS('總表'!$E$6:$E$356,A10,'總表'!$J$6:$J$356,"紅")</f>
        <v>0</v>
      </c>
      <c r="D10" s="11">
        <f>_xlfn.COUNTIFS('總表'!$E$6:$E$356,A10,'總表'!$J$6:$J$356,"黃")</f>
        <v>1</v>
      </c>
      <c r="E10" s="12">
        <f>_xlfn.COUNTIFS('總表'!$E$6:$E$356,A10,'總表'!$J$6:$J$356,"綠")</f>
        <v>1</v>
      </c>
      <c r="F10" s="117" t="s">
        <v>20</v>
      </c>
      <c r="G10" s="9">
        <f t="shared" si="1"/>
        <v>3</v>
      </c>
      <c r="H10" s="10">
        <f>_xlfn.COUNTIFS('總表'!$E$6:$E$356,F10,'總表'!$J$6:$J$356,"紅")</f>
        <v>0</v>
      </c>
      <c r="I10" s="11">
        <f>_xlfn.COUNTIFS('總表'!$E$6:$E$356,F10,'總表'!$J$6:$J$356,"黃")</f>
        <v>0</v>
      </c>
      <c r="J10" s="12">
        <f>_xlfn.COUNTIFS('總表'!$E$6:$E$356,F10,'總表'!$J$6:$J$356,"綠")</f>
        <v>3</v>
      </c>
    </row>
    <row r="11" spans="1:16" ht="18.75">
      <c r="A11" s="118" t="s">
        <v>64</v>
      </c>
      <c r="B11" s="9">
        <f t="shared" si="0"/>
        <v>2</v>
      </c>
      <c r="C11" s="10">
        <f>_xlfn.COUNTIFS('總表'!$E$6:$E$356,A11,'總表'!$J$6:$J$356,"紅")</f>
        <v>0</v>
      </c>
      <c r="D11" s="11">
        <f>_xlfn.COUNTIFS('總表'!$E$6:$E$356,A11,'總表'!$J$6:$J$356,"黃")</f>
        <v>2</v>
      </c>
      <c r="E11" s="12">
        <f>_xlfn.COUNTIFS('總表'!$E$6:$E$356,A11,'總表'!$J$6:$J$356,"綠")</f>
        <v>0</v>
      </c>
      <c r="F11" s="117" t="s">
        <v>19</v>
      </c>
      <c r="G11" s="9">
        <f t="shared" si="1"/>
        <v>2</v>
      </c>
      <c r="H11" s="10">
        <f>_xlfn.COUNTIFS('總表'!$E$6:$E$356,F11,'總表'!$J$6:$J$356,"紅")</f>
        <v>0</v>
      </c>
      <c r="I11" s="11">
        <f>_xlfn.COUNTIFS('總表'!$E$6:$E$356,F11,'總表'!$J$6:$J$356,"黃")</f>
        <v>0</v>
      </c>
      <c r="J11" s="12">
        <f>_xlfn.COUNTIFS('總表'!$E$6:$E$356,F11,'總表'!$J$6:$J$356,"綠")</f>
        <v>2</v>
      </c>
      <c r="P11" s="13" t="str">
        <f>_xlfn.IFERROR(VLOOKUP(ROW('總表'!A14)&amp;$A$3,'總表'!$A$6:$J$347,COLUMN('總表'!$J$5),TRUE)," ")</f>
        <v> </v>
      </c>
    </row>
    <row r="12" spans="1:16" ht="18.75">
      <c r="A12" s="118" t="s">
        <v>14</v>
      </c>
      <c r="B12" s="9">
        <f t="shared" si="0"/>
        <v>3</v>
      </c>
      <c r="C12" s="10">
        <f>_xlfn.COUNTIFS('總表'!$E$6:$E$356,A12,'總表'!$J$6:$J$356,"紅")</f>
        <v>0</v>
      </c>
      <c r="D12" s="11">
        <f>_xlfn.COUNTIFS('總表'!$E$6:$E$356,A12,'總表'!$J$6:$J$356,"黃")</f>
        <v>2</v>
      </c>
      <c r="E12" s="12">
        <f>_xlfn.COUNTIFS('總表'!$E$6:$E$356,A12,'總表'!$J$6:$J$356,"綠")</f>
        <v>1</v>
      </c>
      <c r="F12" s="117" t="s">
        <v>13</v>
      </c>
      <c r="G12" s="9">
        <f t="shared" si="1"/>
        <v>3</v>
      </c>
      <c r="H12" s="10">
        <f>_xlfn.COUNTIFS('總表'!$E$6:$E$356,F12,'總表'!$J$6:$J$356,"紅")</f>
        <v>0</v>
      </c>
      <c r="I12" s="11">
        <f>_xlfn.COUNTIFS('總表'!$E$6:$E$356,F12,'總表'!$J$6:$J$356,"黃")</f>
        <v>1</v>
      </c>
      <c r="J12" s="12">
        <f>_xlfn.COUNTIFS('總表'!$E$6:$E$356,F12,'總表'!$J$6:$J$356,"綠")</f>
        <v>2</v>
      </c>
      <c r="P12" s="13" t="str">
        <f>_xlfn.IFERROR(VLOOKUP(ROW('總表'!A15)&amp;$A$3,'總表'!$A$6:$J$347,COLUMN('總表'!$J$5),TRUE)," ")</f>
        <v> </v>
      </c>
    </row>
    <row r="13" spans="1:16" ht="18.75">
      <c r="A13" s="116" t="s">
        <v>18</v>
      </c>
      <c r="B13" s="9">
        <f t="shared" si="0"/>
        <v>2</v>
      </c>
      <c r="C13" s="10">
        <f>_xlfn.COUNTIFS('總表'!$E$6:$E$356,A13,'總表'!$J$6:$J$356,"紅")</f>
        <v>0</v>
      </c>
      <c r="D13" s="11">
        <f>_xlfn.COUNTIFS('總表'!$E$6:$E$356,A13,'總表'!$J$6:$J$356,"黃")</f>
        <v>1</v>
      </c>
      <c r="E13" s="12">
        <f>_xlfn.COUNTIFS('總表'!$E$6:$E$356,A13,'總表'!$J$6:$J$356,"綠")</f>
        <v>1</v>
      </c>
      <c r="F13" s="117" t="s">
        <v>15</v>
      </c>
      <c r="G13" s="9">
        <f t="shared" si="1"/>
        <v>3</v>
      </c>
      <c r="H13" s="10">
        <f>_xlfn.COUNTIFS('總表'!$E$6:$E$356,F13,'總表'!$J$6:$J$356,"紅")</f>
        <v>0</v>
      </c>
      <c r="I13" s="11">
        <f>_xlfn.COUNTIFS('總表'!$E$6:$E$356,F13,'總表'!$J$6:$J$356,"黃")</f>
        <v>1</v>
      </c>
      <c r="J13" s="12">
        <f>_xlfn.COUNTIFS('總表'!$E$6:$E$356,F13,'總表'!$J$6:$J$356,"綠")</f>
        <v>2</v>
      </c>
      <c r="P13" s="13" t="str">
        <f>_xlfn.IFERROR(VLOOKUP(ROW('總表'!A16)&amp;$A$3,'總表'!$A$6:$J$347,COLUMN('總表'!$J$5),TRUE)," ")</f>
        <v> </v>
      </c>
    </row>
    <row r="14" spans="1:16" ht="18.75">
      <c r="A14" s="116" t="s">
        <v>12</v>
      </c>
      <c r="B14" s="9">
        <f t="shared" si="0"/>
        <v>3</v>
      </c>
      <c r="C14" s="10">
        <f>_xlfn.COUNTIFS('總表'!$E$6:$E$356,A14,'總表'!$J$6:$J$356,"紅")</f>
        <v>1</v>
      </c>
      <c r="D14" s="11">
        <f>_xlfn.COUNTIFS('總表'!$E$6:$E$356,A14,'總表'!$J$6:$J$356,"黃")</f>
        <v>1</v>
      </c>
      <c r="E14" s="12">
        <f>_xlfn.COUNTIFS('總表'!$E$6:$E$356,A14,'總表'!$J$6:$J$356,"綠")</f>
        <v>1</v>
      </c>
      <c r="F14" s="117" t="s">
        <v>82</v>
      </c>
      <c r="G14" s="9">
        <f t="shared" si="1"/>
        <v>3</v>
      </c>
      <c r="H14" s="10">
        <f>_xlfn.COUNTIFS('總表'!$E$6:$E$356,F14,'總表'!$J$6:$J$356,"紅")</f>
        <v>0</v>
      </c>
      <c r="I14" s="11">
        <f>_xlfn.COUNTIFS('總表'!$E$6:$E$356,F14,'總表'!$J$6:$J$356,"黃")</f>
        <v>2</v>
      </c>
      <c r="J14" s="12">
        <f>_xlfn.COUNTIFS('總表'!$E$6:$E$356,F14,'總表'!$J$6:$J$356,"綠")</f>
        <v>1</v>
      </c>
      <c r="P14" s="13" t="str">
        <f>_xlfn.IFERROR(VLOOKUP(ROW('總表'!A17)&amp;$A$3,'總表'!$A$6:$J$347,COLUMN('總表'!$J$5),TRUE)," ")</f>
        <v> </v>
      </c>
    </row>
    <row r="15" spans="1:16" ht="18.75">
      <c r="A15" s="116" t="s">
        <v>10</v>
      </c>
      <c r="B15" s="9">
        <f>C15+D15+E15</f>
        <v>3</v>
      </c>
      <c r="C15" s="10">
        <f>_xlfn.COUNTIFS('總表'!$E$6:$E$356,A15,'總表'!$J$6:$J$356,"紅")</f>
        <v>0</v>
      </c>
      <c r="D15" s="11">
        <f>_xlfn.COUNTIFS('總表'!$E$6:$E$356,A15,'總表'!$J$6:$J$356,"黃")</f>
        <v>2</v>
      </c>
      <c r="E15" s="12">
        <f>_xlfn.COUNTIFS('總表'!$E$6:$E$356,A15,'總表'!$J$6:$J$356,"綠")</f>
        <v>1</v>
      </c>
      <c r="F15" s="117" t="s">
        <v>95</v>
      </c>
      <c r="G15" s="9">
        <f t="shared" si="1"/>
        <v>3</v>
      </c>
      <c r="H15" s="10">
        <f>_xlfn.COUNTIFS('總表'!$E$6:$E$356,F15,'總表'!$J$6:$J$356,"紅")</f>
        <v>0</v>
      </c>
      <c r="I15" s="11">
        <f>_xlfn.COUNTIFS('總表'!$E$6:$E$356,F15,'總表'!$J$6:$J$356,"黃")</f>
        <v>1</v>
      </c>
      <c r="J15" s="12">
        <f>_xlfn.COUNTIFS('總表'!$E$6:$E$356,F15,'總表'!$J$6:$J$356,"綠")</f>
        <v>2</v>
      </c>
      <c r="P15" s="13" t="str">
        <f>_xlfn.IFERROR(VLOOKUP(ROW('總表'!A18)&amp;$A$3,'總表'!$A$6:$J$347,COLUMN('總表'!$J$5),TRUE)," ")</f>
        <v> </v>
      </c>
    </row>
    <row r="16" spans="1:10" ht="18.75">
      <c r="A16" s="116" t="s">
        <v>1169</v>
      </c>
      <c r="B16" s="9">
        <f aca="true" t="shared" si="2" ref="B16:B36">C16+D16+E16</f>
        <v>1</v>
      </c>
      <c r="C16" s="10">
        <f>_xlfn.COUNTIFS('總表'!$E$6:$E$356,A16,'總表'!$J$6:$J$356,"紅")</f>
        <v>0</v>
      </c>
      <c r="D16" s="11">
        <f>_xlfn.COUNTIFS('總表'!$E$6:$E$356,A16,'總表'!$J$6:$J$356,"黃")</f>
        <v>1</v>
      </c>
      <c r="E16" s="12">
        <f>_xlfn.COUNTIFS('總表'!$E$6:$E$356,A16,'總表'!$J$6:$J$356,"綠")</f>
        <v>0</v>
      </c>
      <c r="F16" s="117" t="s">
        <v>930</v>
      </c>
      <c r="G16" s="9">
        <f t="shared" si="1"/>
        <v>1</v>
      </c>
      <c r="H16" s="10">
        <f>_xlfn.COUNTIFS('總表'!$E$6:$E$356,F16,'總表'!$J$6:$J$356,"紅")</f>
        <v>0</v>
      </c>
      <c r="I16" s="11">
        <f>_xlfn.COUNTIFS('總表'!$E$6:$E$356,F16,'總表'!$J$6:$J$356,"黃")</f>
        <v>1</v>
      </c>
      <c r="J16" s="12">
        <f>_xlfn.COUNTIFS('總表'!$E$6:$E$356,F16,'總表'!$J$6:$J$356,"綠")</f>
        <v>0</v>
      </c>
    </row>
    <row r="17" spans="1:10" ht="18.75">
      <c r="A17" s="116" t="s">
        <v>1170</v>
      </c>
      <c r="B17" s="9">
        <f t="shared" si="2"/>
        <v>3</v>
      </c>
      <c r="C17" s="10">
        <f>_xlfn.COUNTIFS('總表'!$E$6:$E$356,A17,'總表'!$J$6:$J$356,"紅")</f>
        <v>0</v>
      </c>
      <c r="D17" s="11">
        <f>_xlfn.COUNTIFS('總表'!$E$6:$E$356,A17,'總表'!$J$6:$J$356,"黃")</f>
        <v>2</v>
      </c>
      <c r="E17" s="12">
        <f>_xlfn.COUNTIFS('總表'!$E$6:$E$356,A17,'總表'!$J$6:$J$356,"綠")</f>
        <v>1</v>
      </c>
      <c r="F17" s="117" t="s">
        <v>110</v>
      </c>
      <c r="G17" s="9">
        <f t="shared" si="1"/>
        <v>3</v>
      </c>
      <c r="H17" s="10">
        <f>_xlfn.COUNTIFS('總表'!$E$6:$E$356,F17,'總表'!$J$6:$J$356,"紅")</f>
        <v>0</v>
      </c>
      <c r="I17" s="11">
        <f>_xlfn.COUNTIFS('總表'!$E$6:$E$356,F17,'總表'!$J$6:$J$356,"黃")</f>
        <v>1</v>
      </c>
      <c r="J17" s="12">
        <f>_xlfn.COUNTIFS('總表'!$E$6:$E$356,F17,'總表'!$J$6:$J$356,"綠")</f>
        <v>2</v>
      </c>
    </row>
    <row r="18" spans="1:10" ht="18.75">
      <c r="A18" s="116" t="s">
        <v>1171</v>
      </c>
      <c r="B18" s="9">
        <f t="shared" si="2"/>
        <v>1</v>
      </c>
      <c r="C18" s="10">
        <f>_xlfn.COUNTIFS('總表'!$E$6:$E$356,A18,'總表'!$J$6:$J$356,"紅")</f>
        <v>0</v>
      </c>
      <c r="D18" s="11">
        <f>_xlfn.COUNTIFS('總表'!$E$6:$E$356,A18,'總表'!$J$6:$J$356,"黃")</f>
        <v>1</v>
      </c>
      <c r="E18" s="12">
        <f>_xlfn.COUNTIFS('總表'!$E$6:$E$356,A18,'總表'!$J$6:$J$356,"綠")</f>
        <v>0</v>
      </c>
      <c r="F18" s="117" t="s">
        <v>106</v>
      </c>
      <c r="G18" s="9">
        <f t="shared" si="1"/>
        <v>3</v>
      </c>
      <c r="H18" s="10">
        <f>_xlfn.COUNTIFS('總表'!$E$6:$E$356,F18,'總表'!$J$6:$J$356,"紅")</f>
        <v>1</v>
      </c>
      <c r="I18" s="11">
        <f>_xlfn.COUNTIFS('總表'!$E$6:$E$356,F18,'總表'!$J$6:$J$356,"黃")</f>
        <v>1</v>
      </c>
      <c r="J18" s="12">
        <f>_xlfn.COUNTIFS('總表'!$E$6:$E$356,F18,'總表'!$J$6:$J$356,"綠")</f>
        <v>1</v>
      </c>
    </row>
    <row r="19" spans="1:10" ht="18.75">
      <c r="A19" s="116" t="s">
        <v>1172</v>
      </c>
      <c r="B19" s="9">
        <f t="shared" si="2"/>
        <v>0</v>
      </c>
      <c r="C19" s="10">
        <f>_xlfn.COUNTIFS('總表'!$E$6:$E$356,A19,'總表'!$J$6:$J$356,"紅")</f>
        <v>0</v>
      </c>
      <c r="D19" s="11">
        <f>_xlfn.COUNTIFS('總表'!$E$6:$E$356,A19,'總表'!$J$6:$J$356,"黃")</f>
        <v>0</v>
      </c>
      <c r="E19" s="12">
        <f>_xlfn.COUNTIFS('總表'!$E$6:$E$356,A19,'總表'!$J$6:$J$356,"綠")</f>
        <v>0</v>
      </c>
      <c r="F19" s="117" t="s">
        <v>111</v>
      </c>
      <c r="G19" s="9">
        <f t="shared" si="1"/>
        <v>1</v>
      </c>
      <c r="H19" s="10">
        <f>_xlfn.COUNTIFS('總表'!$E$6:$E$356,F19,'總表'!$J$6:$J$356,"紅")</f>
        <v>0</v>
      </c>
      <c r="I19" s="11">
        <f>_xlfn.COUNTIFS('總表'!$E$6:$E$356,F19,'總表'!$J$6:$J$356,"黃")</f>
        <v>0</v>
      </c>
      <c r="J19" s="12">
        <f>_xlfn.COUNTIFS('總表'!$E$6:$E$356,F19,'總表'!$J$6:$J$356,"綠")</f>
        <v>1</v>
      </c>
    </row>
    <row r="20" spans="1:10" ht="18.75">
      <c r="A20" s="119" t="s">
        <v>946</v>
      </c>
      <c r="B20" s="9">
        <f t="shared" si="2"/>
        <v>2</v>
      </c>
      <c r="C20" s="10">
        <f>_xlfn.COUNTIFS('總表'!$E$6:$E$356,A20,'總表'!$J$6:$J$356,"紅")</f>
        <v>0</v>
      </c>
      <c r="D20" s="11">
        <f>_xlfn.COUNTIFS('總表'!$E$6:$E$356,A20,'總表'!$J$6:$J$356,"黃")</f>
        <v>0</v>
      </c>
      <c r="E20" s="12">
        <f>_xlfn.COUNTIFS('總表'!$E$6:$E$356,A20,'總表'!$J$6:$J$356,"綠")</f>
        <v>2</v>
      </c>
      <c r="F20" s="117" t="s">
        <v>119</v>
      </c>
      <c r="G20" s="9">
        <f t="shared" si="1"/>
        <v>2</v>
      </c>
      <c r="H20" s="10">
        <f>_xlfn.COUNTIFS('總表'!$E$6:$E$356,F20,'總表'!$J$6:$J$356,"紅")</f>
        <v>0</v>
      </c>
      <c r="I20" s="11">
        <f>_xlfn.COUNTIFS('總表'!$E$6:$E$356,F20,'總表'!$J$6:$J$356,"黃")</f>
        <v>1</v>
      </c>
      <c r="J20" s="12">
        <f>_xlfn.COUNTIFS('總表'!$E$6:$E$356,F20,'總表'!$J$6:$J$356,"綠")</f>
        <v>1</v>
      </c>
    </row>
    <row r="21" spans="1:10" ht="18.75">
      <c r="A21" s="119" t="s">
        <v>734</v>
      </c>
      <c r="B21" s="9">
        <f t="shared" si="2"/>
        <v>2</v>
      </c>
      <c r="C21" s="10">
        <f>_xlfn.COUNTIFS('總表'!$E$6:$E$356,A21,'總表'!$J$6:$J$356,"紅")</f>
        <v>1</v>
      </c>
      <c r="D21" s="11">
        <f>_xlfn.COUNTIFS('總表'!$E$6:$E$356,A21,'總表'!$J$6:$J$356,"黃")</f>
        <v>0</v>
      </c>
      <c r="E21" s="12">
        <f>_xlfn.COUNTIFS('總表'!$E$6:$E$356,A21,'總表'!$J$6:$J$356,"綠")</f>
        <v>1</v>
      </c>
      <c r="F21" s="117" t="s">
        <v>820</v>
      </c>
      <c r="G21" s="9">
        <f t="shared" si="1"/>
        <v>2</v>
      </c>
      <c r="H21" s="10">
        <f>_xlfn.COUNTIFS('總表'!$E$6:$E$356,F21,'總表'!$J$6:$J$356,"紅")</f>
        <v>0</v>
      </c>
      <c r="I21" s="11">
        <f>_xlfn.COUNTIFS('總表'!$E$6:$E$356,F21,'總表'!$J$6:$J$356,"黃")</f>
        <v>1</v>
      </c>
      <c r="J21" s="12">
        <f>_xlfn.COUNTIFS('總表'!$E$6:$E$356,F21,'總表'!$J$6:$J$356,"綠")</f>
        <v>1</v>
      </c>
    </row>
    <row r="22" spans="1:10" ht="18.75">
      <c r="A22" s="116" t="s">
        <v>22</v>
      </c>
      <c r="B22" s="9">
        <f t="shared" si="2"/>
        <v>3</v>
      </c>
      <c r="C22" s="10">
        <f>_xlfn.COUNTIFS('總表'!$E$6:$E$356,A22,'總表'!$J$6:$J$356,"紅")</f>
        <v>1</v>
      </c>
      <c r="D22" s="11">
        <f>_xlfn.COUNTIFS('總表'!$E$6:$E$356,A22,'總表'!$J$6:$J$356,"黃")</f>
        <v>0</v>
      </c>
      <c r="E22" s="12">
        <f>_xlfn.COUNTIFS('總表'!$E$6:$E$356,A22,'總表'!$J$6:$J$356,"綠")</f>
        <v>2</v>
      </c>
      <c r="F22" s="117" t="s">
        <v>1062</v>
      </c>
      <c r="G22" s="9">
        <f t="shared" si="1"/>
        <v>2</v>
      </c>
      <c r="H22" s="10">
        <f>_xlfn.COUNTIFS('總表'!$E$6:$E$356,F22,'總表'!$J$6:$J$356,"紅")</f>
        <v>0</v>
      </c>
      <c r="I22" s="11">
        <f>_xlfn.COUNTIFS('總表'!$E$6:$E$356,F22,'總表'!$J$6:$J$356,"黃")</f>
        <v>1</v>
      </c>
      <c r="J22" s="12">
        <f>_xlfn.COUNTIFS('總表'!$E$6:$E$356,F22,'總表'!$J$6:$J$356,"綠")</f>
        <v>1</v>
      </c>
    </row>
    <row r="23" spans="1:10" ht="18.75">
      <c r="A23" s="116" t="s">
        <v>63</v>
      </c>
      <c r="B23" s="9">
        <f t="shared" si="2"/>
        <v>2</v>
      </c>
      <c r="C23" s="10">
        <f>_xlfn.COUNTIFS('總表'!$E$6:$E$356,A23,'總表'!$J$6:$J$356,"紅")</f>
        <v>0</v>
      </c>
      <c r="D23" s="11">
        <f>_xlfn.COUNTIFS('總表'!$E$6:$E$356,A23,'總表'!$J$6:$J$356,"黃")</f>
        <v>2</v>
      </c>
      <c r="E23" s="12">
        <f>_xlfn.COUNTIFS('總表'!$E$6:$E$356,A23,'總表'!$J$6:$J$356,"綠")</f>
        <v>0</v>
      </c>
      <c r="F23" s="117" t="s">
        <v>1006</v>
      </c>
      <c r="G23" s="9">
        <f>H23+I23+J23</f>
        <v>2</v>
      </c>
      <c r="H23" s="10">
        <f>_xlfn.COUNTIFS('總表'!$E$6:$E$356,F23,'總表'!$J$6:$J$356,"紅")</f>
        <v>0</v>
      </c>
      <c r="I23" s="11">
        <f>_xlfn.COUNTIFS('總表'!$E$6:$E$356,F23,'總表'!$J$6:$J$356,"黃")</f>
        <v>2</v>
      </c>
      <c r="J23" s="12">
        <f>_xlfn.COUNTIFS('總表'!$E$6:$E$356,F23,'總表'!$J$6:$J$356,"綠")</f>
        <v>0</v>
      </c>
    </row>
    <row r="24" spans="1:10" ht="18.75">
      <c r="A24" s="116" t="s">
        <v>1173</v>
      </c>
      <c r="B24" s="9">
        <f t="shared" si="2"/>
        <v>0</v>
      </c>
      <c r="C24" s="10">
        <f>_xlfn.COUNTIFS('總表'!$E$6:$E$356,A24,'總表'!$J$6:$J$356,"紅")</f>
        <v>0</v>
      </c>
      <c r="D24" s="11">
        <f>_xlfn.COUNTIFS('總表'!$E$6:$E$356,A24,'總表'!$J$6:$J$356,"黃")</f>
        <v>0</v>
      </c>
      <c r="E24" s="12">
        <f>_xlfn.COUNTIFS('總表'!$E$6:$E$356,A24,'總表'!$J$6:$J$356,"綠")</f>
        <v>0</v>
      </c>
      <c r="F24" s="117" t="s">
        <v>96</v>
      </c>
      <c r="G24" s="9">
        <f>H24+I24+J24</f>
        <v>2</v>
      </c>
      <c r="H24" s="10">
        <f>_xlfn.COUNTIFS('總表'!$E$6:$E$356,F24,'總表'!$J$6:$J$356,"紅")</f>
        <v>0</v>
      </c>
      <c r="I24" s="11">
        <f>_xlfn.COUNTIFS('總表'!$E$6:$E$356,F24,'總表'!$J$6:$J$356,"黃")</f>
        <v>1</v>
      </c>
      <c r="J24" s="12">
        <f>_xlfn.COUNTIFS('總表'!$E$6:$E$356,F24,'總表'!$J$6:$J$356,"綠")</f>
        <v>1</v>
      </c>
    </row>
    <row r="25" spans="1:10" ht="18.75">
      <c r="A25" s="116" t="s">
        <v>68</v>
      </c>
      <c r="B25" s="9">
        <f t="shared" si="2"/>
        <v>2</v>
      </c>
      <c r="C25" s="10">
        <f>_xlfn.COUNTIFS('總表'!$E$6:$E$356,A25,'總表'!$J$6:$J$356,"紅")</f>
        <v>0</v>
      </c>
      <c r="D25" s="11">
        <f>_xlfn.COUNTIFS('總表'!$E$6:$E$356,A25,'總表'!$J$6:$J$356,"黃")</f>
        <v>1</v>
      </c>
      <c r="E25" s="12">
        <f>_xlfn.COUNTIFS('總表'!$E$6:$E$356,A25,'總表'!$J$6:$J$356,"綠")</f>
        <v>1</v>
      </c>
      <c r="F25" s="117" t="s">
        <v>838</v>
      </c>
      <c r="G25" s="9">
        <f t="shared" si="1"/>
        <v>1</v>
      </c>
      <c r="H25" s="10">
        <f>_xlfn.COUNTIFS('總表'!$E$6:$E$356,F25,'總表'!$J$6:$J$356,"紅")</f>
        <v>0</v>
      </c>
      <c r="I25" s="11">
        <f>_xlfn.COUNTIFS('總表'!$E$6:$E$356,F25,'總表'!$J$6:$J$356,"黃")</f>
        <v>1</v>
      </c>
      <c r="J25" s="12">
        <f>_xlfn.COUNTIFS('總表'!$E$6:$E$356,F25,'總表'!$J$6:$J$356,"綠")</f>
        <v>0</v>
      </c>
    </row>
    <row r="26" spans="1:10" ht="18.75">
      <c r="A26" s="116" t="s">
        <v>83</v>
      </c>
      <c r="B26" s="9">
        <f t="shared" si="2"/>
        <v>1</v>
      </c>
      <c r="C26" s="10">
        <f>_xlfn.COUNTIFS('總表'!$E$6:$E$356,A26,'總表'!$J$6:$J$356,"紅")</f>
        <v>0</v>
      </c>
      <c r="D26" s="11">
        <f>_xlfn.COUNTIFS('總表'!$E$6:$E$356,A26,'總表'!$J$6:$J$356,"黃")</f>
        <v>1</v>
      </c>
      <c r="E26" s="12">
        <f>_xlfn.COUNTIFS('總表'!$E$6:$E$356,A26,'總表'!$J$6:$J$356,"綠")</f>
        <v>0</v>
      </c>
      <c r="F26" s="117" t="s">
        <v>1178</v>
      </c>
      <c r="G26" s="9">
        <f t="shared" si="1"/>
        <v>2</v>
      </c>
      <c r="H26" s="10">
        <f>_xlfn.COUNTIFS('總表'!$E$6:$E$356,F26,'總表'!$J$6:$J$356,"紅")</f>
        <v>0</v>
      </c>
      <c r="I26" s="11">
        <f>_xlfn.COUNTIFS('總表'!$E$6:$E$356,F26,'總表'!$J$6:$J$356,"黃")</f>
        <v>0</v>
      </c>
      <c r="J26" s="12">
        <f>_xlfn.COUNTIFS('總表'!$E$6:$E$356,F26,'總表'!$J$6:$J$356,"綠")</f>
        <v>2</v>
      </c>
    </row>
    <row r="27" spans="1:10" ht="18.75">
      <c r="A27" s="116" t="s">
        <v>116</v>
      </c>
      <c r="B27" s="9">
        <f t="shared" si="2"/>
        <v>3</v>
      </c>
      <c r="C27" s="10">
        <f>_xlfn.COUNTIFS('總表'!$E$6:$E$356,A27,'總表'!$J$6:$J$356,"紅")</f>
        <v>0</v>
      </c>
      <c r="D27" s="11">
        <f>_xlfn.COUNTIFS('總表'!$E$6:$E$356,A27,'總表'!$J$6:$J$356,"黃")</f>
        <v>1</v>
      </c>
      <c r="E27" s="12">
        <f>_xlfn.COUNTIFS('總表'!$E$6:$E$356,A27,'總表'!$J$6:$J$356,"綠")</f>
        <v>2</v>
      </c>
      <c r="F27" s="117" t="s">
        <v>1163</v>
      </c>
      <c r="G27" s="9">
        <f t="shared" si="1"/>
        <v>6</v>
      </c>
      <c r="H27" s="10">
        <f>_xlfn.COUNTIFS('總表'!$E$6:$E$356,F27,'總表'!$J$6:$J$356,"紅")</f>
        <v>2</v>
      </c>
      <c r="I27" s="11">
        <f>_xlfn.COUNTIFS('總表'!$E$6:$E$356,F27,'總表'!$J$6:$J$356,"黃")</f>
        <v>3</v>
      </c>
      <c r="J27" s="12">
        <f>_xlfn.COUNTIFS('總表'!$E$6:$E$356,F27,'總表'!$J$6:$J$356,"綠")</f>
        <v>1</v>
      </c>
    </row>
    <row r="28" spans="1:10" ht="18.75">
      <c r="A28" s="117" t="s">
        <v>59</v>
      </c>
      <c r="B28" s="9">
        <f t="shared" si="2"/>
        <v>1</v>
      </c>
      <c r="C28" s="10">
        <f>_xlfn.COUNTIFS('總表'!$E$6:$E$356,A28,'總表'!$J$6:$J$356,"紅")</f>
        <v>0</v>
      </c>
      <c r="D28" s="11">
        <f>_xlfn.COUNTIFS('總表'!$E$6:$E$356,A28,'總表'!$J$6:$J$356,"黃")</f>
        <v>0</v>
      </c>
      <c r="E28" s="12">
        <f>_xlfn.COUNTIFS('總表'!$E$6:$E$356,A28,'總表'!$J$6:$J$356,"綠")</f>
        <v>1</v>
      </c>
      <c r="F28" s="117" t="s">
        <v>1199</v>
      </c>
      <c r="G28" s="9">
        <f t="shared" si="1"/>
        <v>4</v>
      </c>
      <c r="H28" s="10">
        <f>_xlfn.COUNTIFS('總表'!$E$6:$E$356,F28,'總表'!$J$6:$J$356,"紅")</f>
        <v>1</v>
      </c>
      <c r="I28" s="11">
        <f>_xlfn.COUNTIFS('總表'!$E$6:$E$356,F28,'總表'!$J$6:$J$356,"黃")</f>
        <v>1</v>
      </c>
      <c r="J28" s="12">
        <f>_xlfn.COUNTIFS('總表'!$E$6:$E$356,F28,'總表'!$J$6:$J$356,"綠")</f>
        <v>2</v>
      </c>
    </row>
    <row r="29" spans="1:10" ht="18.75">
      <c r="A29" s="117" t="s">
        <v>1174</v>
      </c>
      <c r="B29" s="9">
        <f t="shared" si="2"/>
        <v>0</v>
      </c>
      <c r="C29" s="10">
        <f>_xlfn.COUNTIFS('總表'!$E$6:$E$356,A29,'總表'!$J$6:$J$356,"紅")</f>
        <v>0</v>
      </c>
      <c r="D29" s="11">
        <f>_xlfn.COUNTIFS('總表'!$E$6:$E$356,A29,'總表'!$J$6:$J$356,"黃")</f>
        <v>0</v>
      </c>
      <c r="E29" s="12">
        <f>_xlfn.COUNTIFS('總表'!$E$6:$E$356,A29,'總表'!$J$6:$J$356,"綠")</f>
        <v>0</v>
      </c>
      <c r="F29" s="120" t="s">
        <v>1190</v>
      </c>
      <c r="G29" s="9">
        <f t="shared" si="1"/>
        <v>1</v>
      </c>
      <c r="H29" s="10">
        <f>_xlfn.COUNTIFS('總表'!$E$6:$E$356,F29,'總表'!$J$6:$J$356,"紅")</f>
        <v>0</v>
      </c>
      <c r="I29" s="11">
        <f>_xlfn.COUNTIFS('總表'!$E$6:$E$356,F29,'總表'!$J$6:$J$356,"黃")</f>
        <v>0</v>
      </c>
      <c r="J29" s="12">
        <f>_xlfn.COUNTIFS('總表'!$E$6:$E$356,F29,'總表'!$J$6:$J$356,"綠")</f>
        <v>1</v>
      </c>
    </row>
    <row r="30" spans="1:10" ht="18.75">
      <c r="A30" s="117" t="s">
        <v>66</v>
      </c>
      <c r="B30" s="9">
        <f t="shared" si="2"/>
        <v>3</v>
      </c>
      <c r="C30" s="10">
        <f>_xlfn.COUNTIFS('總表'!$E$6:$E$356,A30,'總表'!$J$6:$J$356,"紅")</f>
        <v>0</v>
      </c>
      <c r="D30" s="11">
        <f>_xlfn.COUNTIFS('總表'!$E$6:$E$356,A30,'總表'!$J$6:$J$356,"黃")</f>
        <v>2</v>
      </c>
      <c r="E30" s="12">
        <f>_xlfn.COUNTIFS('總表'!$E$6:$E$356,A30,'總表'!$J$6:$J$356,"綠")</f>
        <v>1</v>
      </c>
      <c r="F30" s="117" t="s">
        <v>117</v>
      </c>
      <c r="G30" s="9">
        <f t="shared" si="1"/>
        <v>4</v>
      </c>
      <c r="H30" s="10">
        <f>_xlfn.COUNTIFS('總表'!$E$6:$E$356,F30,'總表'!$J$6:$J$356,"紅")</f>
        <v>0</v>
      </c>
      <c r="I30" s="11">
        <f>_xlfn.COUNTIFS('總表'!$E$6:$E$356,F30,'總表'!$J$6:$J$356,"黃")</f>
        <v>0</v>
      </c>
      <c r="J30" s="12">
        <f>_xlfn.COUNTIFS('總表'!$E$6:$E$356,F30,'總表'!$J$6:$J$356,"綠")</f>
        <v>4</v>
      </c>
    </row>
    <row r="31" spans="1:10" ht="18.75">
      <c r="A31" s="117" t="s">
        <v>26</v>
      </c>
      <c r="B31" s="9">
        <f t="shared" si="2"/>
        <v>3</v>
      </c>
      <c r="C31" s="10">
        <f>_xlfn.COUNTIFS('總表'!$E$6:$E$356,A31,'總表'!$J$6:$J$356,"紅")</f>
        <v>0</v>
      </c>
      <c r="D31" s="11">
        <f>_xlfn.COUNTIFS('總表'!$E$6:$E$356,A31,'總表'!$J$6:$J$356,"黃")</f>
        <v>1</v>
      </c>
      <c r="E31" s="12">
        <f>_xlfn.COUNTIFS('總表'!$E$6:$E$356,A31,'總表'!$J$6:$J$356,"綠")</f>
        <v>2</v>
      </c>
      <c r="F31" s="117" t="s">
        <v>115</v>
      </c>
      <c r="G31" s="9">
        <f t="shared" si="1"/>
        <v>4</v>
      </c>
      <c r="H31" s="10">
        <f>_xlfn.COUNTIFS('總表'!$E$6:$E$356,F31,'總表'!$J$6:$J$356,"紅")</f>
        <v>0</v>
      </c>
      <c r="I31" s="11">
        <f>_xlfn.COUNTIFS('總表'!$E$6:$E$356,F31,'總表'!$J$6:$J$356,"黃")</f>
        <v>1</v>
      </c>
      <c r="J31" s="12">
        <f>_xlfn.COUNTIFS('總表'!$E$6:$E$356,F31,'總表'!$J$6:$J$356,"綠")</f>
        <v>3</v>
      </c>
    </row>
    <row r="32" spans="1:10" ht="18.75">
      <c r="A32" s="117" t="s">
        <v>11</v>
      </c>
      <c r="B32" s="9">
        <f t="shared" si="2"/>
        <v>3</v>
      </c>
      <c r="C32" s="10">
        <f>_xlfn.COUNTIFS('總表'!$E$6:$E$356,A32,'總表'!$J$6:$J$356,"紅")</f>
        <v>0</v>
      </c>
      <c r="D32" s="11">
        <f>_xlfn.COUNTIFS('總表'!$E$6:$E$356,A32,'總表'!$J$6:$J$356,"黃")</f>
        <v>1</v>
      </c>
      <c r="E32" s="12">
        <f>_xlfn.COUNTIFS('總表'!$E$6:$E$356,A32,'總表'!$J$6:$J$356,"綠")</f>
        <v>2</v>
      </c>
      <c r="F32" s="117" t="s">
        <v>1164</v>
      </c>
      <c r="G32" s="9">
        <f t="shared" si="1"/>
        <v>2</v>
      </c>
      <c r="H32" s="10">
        <f>_xlfn.COUNTIFS('總表'!$E$6:$E$356,F32,'總表'!$J$6:$J$356,"紅")</f>
        <v>0</v>
      </c>
      <c r="I32" s="11">
        <f>_xlfn.COUNTIFS('總表'!$E$6:$E$356,F32,'總表'!$J$6:$J$356,"黃")</f>
        <v>0</v>
      </c>
      <c r="J32" s="12">
        <f>_xlfn.COUNTIFS('總表'!$E$6:$E$356,F32,'總表'!$J$6:$J$356,"綠")</f>
        <v>2</v>
      </c>
    </row>
    <row r="33" spans="1:10" ht="31.5">
      <c r="A33" s="117" t="s">
        <v>1175</v>
      </c>
      <c r="B33" s="9">
        <f t="shared" si="2"/>
        <v>1</v>
      </c>
      <c r="C33" s="10">
        <f>_xlfn.COUNTIFS('總表'!$E$6:$E$356,A33,'總表'!$J$6:$J$356,"紅")</f>
        <v>0</v>
      </c>
      <c r="D33" s="11">
        <f>_xlfn.COUNTIFS('總表'!$E$6:$E$356,A33,'總表'!$J$6:$J$356,"黃")</f>
        <v>0</v>
      </c>
      <c r="E33" s="12">
        <f>_xlfn.COUNTIFS('總表'!$E$6:$E$356,A33,'總表'!$J$6:$J$356,"綠")</f>
        <v>1</v>
      </c>
      <c r="F33" s="117" t="s">
        <v>90</v>
      </c>
      <c r="G33" s="9">
        <f aca="true" t="shared" si="3" ref="G33:G40">H33+I33+J33</f>
        <v>2</v>
      </c>
      <c r="H33" s="10">
        <f>_xlfn.COUNTIFS('總表'!$E$6:$E$356,F33,'總表'!$J$6:$J$356,"紅")</f>
        <v>0</v>
      </c>
      <c r="I33" s="11">
        <f>_xlfn.COUNTIFS('總表'!$E$6:$E$356,F33,'總表'!$J$6:$J$356,"黃")</f>
        <v>1</v>
      </c>
      <c r="J33" s="12">
        <f>_xlfn.COUNTIFS('總表'!$E$6:$E$356,F33,'總表'!$J$6:$J$356,"綠")</f>
        <v>1</v>
      </c>
    </row>
    <row r="34" spans="1:13" ht="18.75">
      <c r="A34" s="117" t="s">
        <v>252</v>
      </c>
      <c r="B34" s="9">
        <f t="shared" si="2"/>
        <v>2</v>
      </c>
      <c r="C34" s="10">
        <f>_xlfn.COUNTIFS('總表'!$E$6:$E$356,A34,'總表'!$J$6:$J$356,"紅")</f>
        <v>0</v>
      </c>
      <c r="D34" s="11">
        <f>_xlfn.COUNTIFS('總表'!$E$6:$E$356,A34,'總表'!$J$6:$J$356,"黃")</f>
        <v>1</v>
      </c>
      <c r="E34" s="12">
        <f>_xlfn.COUNTIFS('總表'!$E$6:$E$356,A34,'總表'!$J$6:$J$356,"綠")</f>
        <v>1</v>
      </c>
      <c r="F34" s="121" t="s">
        <v>1188</v>
      </c>
      <c r="G34" s="9">
        <f t="shared" si="3"/>
        <v>5</v>
      </c>
      <c r="H34" s="10">
        <f>_xlfn.COUNTIFS('總表'!$E$6:$E$356,M34,'總表'!$J$6:$J$356,"紅")</f>
        <v>1</v>
      </c>
      <c r="I34" s="11">
        <f>_xlfn.COUNTIFS('總表'!$E$6:$E$356,M34,'總表'!$J$6:$J$356,"黃")</f>
        <v>3</v>
      </c>
      <c r="J34" s="12">
        <f>_xlfn.COUNTIFS('總表'!$E$6:$E$356,M34,'總表'!$J$6:$J$356,"綠")</f>
        <v>1</v>
      </c>
      <c r="M34" s="121" t="s">
        <v>1165</v>
      </c>
    </row>
    <row r="35" spans="1:14" ht="31.5">
      <c r="A35" s="116" t="s">
        <v>966</v>
      </c>
      <c r="B35" s="9">
        <f t="shared" si="2"/>
        <v>3</v>
      </c>
      <c r="C35" s="10">
        <f>_xlfn.COUNTIFS('總表'!$E$6:$E$356,A35,'總表'!$J$6:$J$356,"紅")</f>
        <v>1</v>
      </c>
      <c r="D35" s="11">
        <f>_xlfn.COUNTIFS('總表'!$E$6:$E$356,A35,'總表'!$J$6:$J$356,"黃")</f>
        <v>1</v>
      </c>
      <c r="E35" s="12">
        <f>_xlfn.COUNTIFS('總表'!$E$6:$E$356,A35,'總表'!$J$6:$J$356,"綠")</f>
        <v>1</v>
      </c>
      <c r="F35" s="121" t="s">
        <v>1189</v>
      </c>
      <c r="G35" s="9">
        <f t="shared" si="3"/>
        <v>4</v>
      </c>
      <c r="H35" s="10">
        <f>_xlfn.COUNTIFS('總表'!$E$6:$E$356,N35,'總表'!$J$6:$J$356,"紅")+_xlfn.COUNTIFS('總表'!$E$6:$E$356,M35,'總表'!$J$6:$J$356,"紅")</f>
        <v>0</v>
      </c>
      <c r="I35" s="11">
        <f>_xlfn.COUNTIFS('總表'!$E$6:$E$356,N35,'總表'!$J$6:$J$356,"黃")+_xlfn.COUNTIFS('總表'!$E$6:$E$356,M35,'總表'!$J$6:$J$356,"黃")</f>
        <v>2</v>
      </c>
      <c r="J35" s="12">
        <f>_xlfn.COUNTIFS('總表'!$E$6:$E$356,N35,'總表'!$J$6:$J$356,"綠")+_xlfn.COUNTIFS('總表'!$E$6:$E$356,M35,'總表'!$J$6:$J$356,"綠")</f>
        <v>2</v>
      </c>
      <c r="M35" s="121" t="s">
        <v>1185</v>
      </c>
      <c r="N35" s="13" t="s">
        <v>1186</v>
      </c>
    </row>
    <row r="36" spans="1:10" ht="19.5" thickBot="1">
      <c r="A36" s="122" t="s">
        <v>25</v>
      </c>
      <c r="B36" s="9">
        <f t="shared" si="2"/>
        <v>3</v>
      </c>
      <c r="C36" s="10">
        <f>_xlfn.COUNTIFS('總表'!$E$6:$E$356,A36,'總表'!$J$6:$J$356,"紅")</f>
        <v>0</v>
      </c>
      <c r="D36" s="11">
        <f>_xlfn.COUNTIFS('總表'!$E$6:$E$356,A36,'總表'!$J$6:$J$356,"黃")</f>
        <v>2</v>
      </c>
      <c r="E36" s="12">
        <f>_xlfn.COUNTIFS('總表'!$E$6:$E$356,A36,'總表'!$J$6:$J$356,"綠")</f>
        <v>1</v>
      </c>
      <c r="F36" s="121" t="s">
        <v>113</v>
      </c>
      <c r="G36" s="9">
        <f t="shared" si="3"/>
        <v>2</v>
      </c>
      <c r="H36" s="10">
        <f>_xlfn.COUNTIFS('總表'!$E$6:$E$356,F36,'總表'!$J$6:$J$356,"紅")</f>
        <v>0</v>
      </c>
      <c r="I36" s="11">
        <f>_xlfn.COUNTIFS('總表'!$E$6:$E$356,F36,'總表'!$J$6:$J$356,"黃")</f>
        <v>0</v>
      </c>
      <c r="J36" s="12">
        <f>_xlfn.COUNTIFS('總表'!$E$6:$E$356,F36,'總表'!$J$6:$J$356,"綠")</f>
        <v>2</v>
      </c>
    </row>
    <row r="37" spans="1:10" ht="19.5" thickBot="1">
      <c r="A37" s="117" t="s">
        <v>1162</v>
      </c>
      <c r="B37" s="9">
        <f>C37+D37+E37</f>
        <v>1</v>
      </c>
      <c r="C37" s="10">
        <f>_xlfn.COUNTIFS('總表'!$E$6:$E$356,A37,'總表'!$J$6:$J$356,"紅")</f>
        <v>0</v>
      </c>
      <c r="D37" s="11">
        <f>_xlfn.COUNTIFS('總表'!$E$6:$E$356,A37,'總表'!$J$6:$J$356,"黃")</f>
        <v>1</v>
      </c>
      <c r="E37" s="12">
        <f>_xlfn.COUNTIFS('總表'!$E$6:$E$356,A37,'總表'!$J$6:$J$356,"綠")</f>
        <v>0</v>
      </c>
      <c r="F37" s="121" t="s">
        <v>1166</v>
      </c>
      <c r="G37" s="9">
        <f t="shared" si="3"/>
        <v>0</v>
      </c>
      <c r="H37" s="10">
        <f>_xlfn.COUNTIFS('總表'!$E$6:$E$356,F37,'總表'!$J$6:$J$356,"紅")</f>
        <v>0</v>
      </c>
      <c r="I37" s="11">
        <f>_xlfn.COUNTIFS('總表'!$E$6:$E$356,F37,'總表'!$J$6:$J$356,"黃")</f>
        <v>0</v>
      </c>
      <c r="J37" s="12">
        <f>_xlfn.COUNTIFS('總表'!$E$6:$E$356,F37,'總表'!$J$6:$J$356,"綠")</f>
        <v>0</v>
      </c>
    </row>
    <row r="38" spans="1:10" ht="19.5" thickBot="1">
      <c r="A38" s="14" t="s">
        <v>1131</v>
      </c>
      <c r="B38" s="15" t="s">
        <v>1132</v>
      </c>
      <c r="C38" s="16" t="s">
        <v>1133</v>
      </c>
      <c r="F38" s="122" t="s">
        <v>1177</v>
      </c>
      <c r="G38" s="9">
        <f t="shared" si="3"/>
        <v>1</v>
      </c>
      <c r="H38" s="10">
        <f>_xlfn.COUNTIFS('總表'!$E$6:$E$356,F38,'總表'!$J$6:$J$356,"紅")</f>
        <v>0</v>
      </c>
      <c r="I38" s="11">
        <f>_xlfn.COUNTIFS('總表'!$E$6:$E$356,F38,'總表'!$J$6:$J$356,"黃")</f>
        <v>1</v>
      </c>
      <c r="J38" s="12">
        <f>_xlfn.COUNTIFS('總表'!$E$6:$E$356,F38,'總表'!$J$6:$J$356,"綠")</f>
        <v>0</v>
      </c>
    </row>
    <row r="39" spans="1:10" ht="19.5" thickBot="1">
      <c r="A39" s="17" t="s">
        <v>1134</v>
      </c>
      <c r="B39" s="18">
        <f>H41</f>
        <v>71</v>
      </c>
      <c r="C39" s="19">
        <f>B39/G41</f>
        <v>0.2022792022792023</v>
      </c>
      <c r="F39" s="20" t="s">
        <v>1137</v>
      </c>
      <c r="G39" s="21">
        <f>'總表'!T362</f>
        <v>188</v>
      </c>
      <c r="H39" s="22">
        <f>'總表'!U362</f>
        <v>57</v>
      </c>
      <c r="I39" s="23">
        <f>'總表'!V362</f>
        <v>95</v>
      </c>
      <c r="J39" s="24">
        <f>'總表'!W362</f>
        <v>36</v>
      </c>
    </row>
    <row r="40" spans="1:10" ht="19.5" thickBot="1">
      <c r="A40" s="25" t="s">
        <v>1135</v>
      </c>
      <c r="B40" s="26">
        <f>I41</f>
        <v>162</v>
      </c>
      <c r="C40" s="27">
        <f>B40/G41</f>
        <v>0.46153846153846156</v>
      </c>
      <c r="F40" s="28" t="s">
        <v>1138</v>
      </c>
      <c r="G40" s="9">
        <f t="shared" si="3"/>
        <v>163</v>
      </c>
      <c r="H40" s="22">
        <f>SUM($C$3:$C$36)+SUM($H$3:$H$38)</f>
        <v>14</v>
      </c>
      <c r="I40" s="23">
        <f>SUM($D$3:$D$37)+SUM($I$3:$I$38)</f>
        <v>67</v>
      </c>
      <c r="J40" s="24">
        <f>SUM($E$3:$E$37)+SUM($J$3:$J$38)</f>
        <v>82</v>
      </c>
    </row>
    <row r="41" spans="1:10" ht="19.5" thickBot="1">
      <c r="A41" s="29" t="s">
        <v>1136</v>
      </c>
      <c r="B41" s="30">
        <f>J41</f>
        <v>118</v>
      </c>
      <c r="C41" s="31">
        <f>B41/G41</f>
        <v>0.33618233618233617</v>
      </c>
      <c r="F41" s="14" t="s">
        <v>84</v>
      </c>
      <c r="G41" s="32">
        <f>H41+I41+J41</f>
        <v>351</v>
      </c>
      <c r="H41" s="22">
        <f>SUM($C$3:$C$36)+SUM($H$3:$H$39)</f>
        <v>71</v>
      </c>
      <c r="I41" s="23">
        <f>SUM($D$3:$D$37)+SUM($I$3:$I$39)</f>
        <v>162</v>
      </c>
      <c r="J41" s="24">
        <f>SUM($E$3:$E$37)+SUM($J$3:$J$39)</f>
        <v>118</v>
      </c>
    </row>
  </sheetData>
  <sheetProtection password="DC0A" sheet="1" objects="1" scenarios="1" selectLockedCells="1"/>
  <mergeCells count="1">
    <mergeCell ref="A1:J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192006</dc:creator>
  <cp:keywords/>
  <dc:description/>
  <cp:lastModifiedBy>劉修銓</cp:lastModifiedBy>
  <cp:lastPrinted>2023-03-29T08:14:01Z</cp:lastPrinted>
  <dcterms:created xsi:type="dcterms:W3CDTF">2010-02-01T08:17:29Z</dcterms:created>
  <dcterms:modified xsi:type="dcterms:W3CDTF">2023-03-29T08:14:36Z</dcterms:modified>
  <cp:category/>
  <cp:version/>
  <cp:contentType/>
  <cp:contentStatus/>
</cp:coreProperties>
</file>