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activeTab="0"/>
  </bookViews>
  <sheets>
    <sheet name="目錄" sheetId="1" r:id="rId1"/>
    <sheet name="表1" sheetId="2" r:id="rId2"/>
    <sheet name="表2表3" sheetId="3" r:id="rId3"/>
    <sheet name="表4" sheetId="4" r:id="rId4"/>
    <sheet name="表5" sheetId="5" r:id="rId5"/>
    <sheet name="表6" sheetId="6" r:id="rId6"/>
    <sheet name="表7表8" sheetId="7" r:id="rId7"/>
    <sheet name="表9" sheetId="8" r:id="rId8"/>
    <sheet name="表10" sheetId="9" r:id="rId9"/>
    <sheet name="表11" sheetId="10" r:id="rId10"/>
    <sheet name="表12" sheetId="11" r:id="rId11"/>
    <sheet name="表13" sheetId="12" r:id="rId12"/>
    <sheet name="Sheet3" sheetId="13" r:id="rId13"/>
    <sheet name="Sheet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<sst xmlns="http://schemas.openxmlformats.org/spreadsheetml/2006/main" count="569" uniqueCount="279">
  <si>
    <r>
      <t>年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度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預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算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增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減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比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較</t>
    </r>
  </si>
  <si>
    <t>追加減預算數</t>
  </si>
  <si>
    <t>追加減後預算數</t>
  </si>
  <si>
    <r>
      <t>增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減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額</t>
    </r>
  </si>
  <si>
    <t>增　　減</t>
  </si>
  <si>
    <t>百分比％</t>
  </si>
  <si>
    <r>
      <t>表 1、 本市歷年總預算額</t>
    </r>
  </si>
  <si>
    <t>單位：千元</t>
  </si>
  <si>
    <t>－</t>
  </si>
  <si>
    <t>原　預　算</t>
  </si>
  <si>
    <t>追加減後預算</t>
  </si>
  <si>
    <t>近十年 平均數</t>
  </si>
  <si>
    <t>年度別</t>
  </si>
  <si>
    <t>總　　計</t>
  </si>
  <si>
    <t>稅課收入</t>
  </si>
  <si>
    <t>罰  款  及
賠償收入</t>
  </si>
  <si>
    <t>規費收入</t>
  </si>
  <si>
    <t>信託管理
收　　入</t>
  </si>
  <si>
    <t>財產收入</t>
  </si>
  <si>
    <t>補  助  及
協助收入</t>
  </si>
  <si>
    <t>捐  獻  及
贈與收入</t>
  </si>
  <si>
    <t>其他收入</t>
  </si>
  <si>
    <t>總 計</t>
  </si>
  <si>
    <t>移用以前年度歲計賸餘</t>
  </si>
  <si>
    <t>表2、本市歷年歲入預算 ─ 按來源別分</t>
  </si>
  <si>
    <t>表3、本市歷年歲入預算結構比 ─ 按來源別分</t>
  </si>
  <si>
    <t>年度別</t>
  </si>
  <si>
    <t>總　　計</t>
  </si>
  <si>
    <t>一般政務支出</t>
  </si>
  <si>
    <t>教育文化支出</t>
  </si>
  <si>
    <t>經濟發展支出</t>
  </si>
  <si>
    <t>社會福利支出</t>
  </si>
  <si>
    <t>小    計</t>
  </si>
  <si>
    <t>政權行使
支　　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</si>
  <si>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</si>
  <si>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</si>
  <si>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</si>
  <si>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</si>
  <si>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</si>
  <si>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</si>
  <si>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</si>
  <si>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</si>
  <si>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
服務支出</t>
  </si>
  <si>
    <t>社會保險
支　　出</t>
  </si>
  <si>
    <t>社會救助
支　　出</t>
  </si>
  <si>
    <t>福利服務   支  出</t>
  </si>
  <si>
    <t>年度別</t>
  </si>
  <si>
    <t>社區發展及環境保護支出</t>
  </si>
  <si>
    <t>退休撫卹給付支出</t>
  </si>
  <si>
    <t>債務付息支出</t>
  </si>
  <si>
    <t>第二預備金</t>
  </si>
  <si>
    <t>其他支出</t>
  </si>
  <si>
    <t>小   計</t>
  </si>
  <si>
    <t>環境保護
支　　出</t>
  </si>
  <si>
    <r>
      <t>社區發展
支</t>
    </r>
    <r>
      <rPr>
        <sz val="9"/>
        <rFont val="Times New Roman"/>
        <family val="1"/>
      </rPr>
      <t xml:space="preserve">       </t>
    </r>
    <r>
      <rPr>
        <sz val="9"/>
        <rFont val="華康粗圓體"/>
        <family val="3"/>
      </rPr>
      <t>出</t>
    </r>
  </si>
  <si>
    <t>表5、本市歷年歲出預算結構比 ─ 按政事別分</t>
  </si>
  <si>
    <t xml:space="preserve">     單位:%</t>
  </si>
  <si>
    <t>總計</t>
  </si>
  <si>
    <t>一般政務支 出</t>
  </si>
  <si>
    <t>教育文  化支出</t>
  </si>
  <si>
    <t>經濟發    展支出</t>
  </si>
  <si>
    <t>社會福  利支出</t>
  </si>
  <si>
    <t>社區發展及環境保護支出</t>
  </si>
  <si>
    <t xml:space="preserve">退休撫  卹支出  </t>
  </si>
  <si>
    <t>債務   支出</t>
  </si>
  <si>
    <t>第二預   備 金</t>
  </si>
  <si>
    <t>其他   支出</t>
  </si>
  <si>
    <t>近十年 平均數</t>
  </si>
  <si>
    <t>資料來源：本市總決算。</t>
  </si>
  <si>
    <t>資料來源:本市總決算</t>
  </si>
  <si>
    <t>債務支出</t>
  </si>
  <si>
    <t>其他支出</t>
  </si>
  <si>
    <t>資料來源：本市總決算</t>
  </si>
  <si>
    <t>桃園市</t>
  </si>
  <si>
    <t>中壢市</t>
  </si>
  <si>
    <t>平鎮市</t>
  </si>
  <si>
    <t>大溪鎮</t>
  </si>
  <si>
    <t>楊梅鎮</t>
  </si>
  <si>
    <t>蘆竹鄉</t>
  </si>
  <si>
    <t>大園鄉</t>
  </si>
  <si>
    <t>龜山鄉</t>
  </si>
  <si>
    <t>八德鄉</t>
  </si>
  <si>
    <t>龍潭鄉</t>
  </si>
  <si>
    <t>新屋鄉</t>
  </si>
  <si>
    <t>觀音鄉</t>
  </si>
  <si>
    <t>復興鄉</t>
  </si>
  <si>
    <t>總收入(百萬元)</t>
  </si>
  <si>
    <t>占全縣各公所收入%</t>
  </si>
  <si>
    <t xml:space="preserve">  歲入來源別(百萬元)</t>
  </si>
  <si>
    <t xml:space="preserve">     稅課收入</t>
  </si>
  <si>
    <t xml:space="preserve">     工程受益費收入</t>
  </si>
  <si>
    <t xml:space="preserve">     罰款及賠償收入</t>
  </si>
  <si>
    <t xml:space="preserve">     規費收入</t>
  </si>
  <si>
    <t xml:space="preserve">     信託管理收入</t>
  </si>
  <si>
    <t xml:space="preserve">     財產收入</t>
  </si>
  <si>
    <t xml:space="preserve">     營業盈餘及事業收入</t>
  </si>
  <si>
    <t xml:space="preserve">     補助及協助收入</t>
  </si>
  <si>
    <t xml:space="preserve">     捐獻及贈與收入</t>
  </si>
  <si>
    <t xml:space="preserve">     其他收入</t>
  </si>
  <si>
    <t xml:space="preserve">  來源別結構比(%)</t>
  </si>
  <si>
    <t xml:space="preserve">      稅課收入</t>
  </si>
  <si>
    <t xml:space="preserve">      工程受益費收入</t>
  </si>
  <si>
    <t xml:space="preserve">      罰款及賠償收入</t>
  </si>
  <si>
    <t xml:space="preserve">      規費收入</t>
  </si>
  <si>
    <t xml:space="preserve">      信託管理收入</t>
  </si>
  <si>
    <t xml:space="preserve">      財產收入</t>
  </si>
  <si>
    <t xml:space="preserve">       營業盈餘及事業收入</t>
  </si>
  <si>
    <t xml:space="preserve">      補助及協助收入</t>
  </si>
  <si>
    <t xml:space="preserve">      捐獻及贈與收入</t>
  </si>
  <si>
    <t xml:space="preserve">      其他收入</t>
  </si>
  <si>
    <t xml:space="preserve">  自有財源比(%)</t>
  </si>
  <si>
    <t>表6、本市近5年決算數比較表</t>
  </si>
  <si>
    <t>金　　額</t>
  </si>
  <si>
    <t>95 年度</t>
  </si>
  <si>
    <t>96 年度</t>
  </si>
  <si>
    <t xml:space="preserve">    1.稅課收入</t>
  </si>
  <si>
    <t xml:space="preserve">    2.罰款及賠償收入</t>
  </si>
  <si>
    <t xml:space="preserve">    3.規費收入</t>
  </si>
  <si>
    <t xml:space="preserve">    4.信託管理收入</t>
  </si>
  <si>
    <t xml:space="preserve">    5.財產收入</t>
  </si>
  <si>
    <t>表7、本市歷年歲入決算 ─ 按來源別分</t>
  </si>
  <si>
    <t>表8、本市歷年歲入決算結構比 ─ 按來源別分</t>
  </si>
  <si>
    <t>表10、本市歷年歲出決算結構比 ─ 按政事別分</t>
  </si>
  <si>
    <t xml:space="preserve">    7.其他支出</t>
  </si>
  <si>
    <t>單位:千元;%</t>
  </si>
  <si>
    <t>融資調度需求</t>
  </si>
  <si>
    <t>融資調度財源</t>
  </si>
  <si>
    <t>自有財源比率(%)</t>
  </si>
  <si>
    <t>賦  稅依存度(%)</t>
  </si>
  <si>
    <t>補  助依存度(%)</t>
  </si>
  <si>
    <t>債務比率</t>
  </si>
  <si>
    <t>年度別</t>
  </si>
  <si>
    <t>歲入歲出差短</t>
  </si>
  <si>
    <t>債務還本</t>
  </si>
  <si>
    <t>賒借收入</t>
  </si>
  <si>
    <t>債務未  償餘額</t>
  </si>
  <si>
    <t>占歲出(%)</t>
  </si>
  <si>
    <t xml:space="preserve"> -   </t>
  </si>
  <si>
    <t xml:space="preserve">說    明:定義說明：自有財源比率=實質收入/歲出*100、賦稅依存度=稅課收入/歲出*100、   </t>
  </si>
  <si>
    <t xml:space="preserve">                   補助依存度=補助及協助收入/歲出*100。 </t>
  </si>
  <si>
    <t xml:space="preserve">                   實質收入:歲入減補助及協助收入。             </t>
  </si>
  <si>
    <t xml:space="preserve">                    </t>
  </si>
  <si>
    <r>
      <t xml:space="preserve">                     </t>
    </r>
    <r>
      <rPr>
        <sz val="10"/>
        <rFont val="標楷體"/>
        <family val="4"/>
      </rPr>
      <t xml:space="preserve"> </t>
    </r>
  </si>
  <si>
    <t>表11、桃園縣各鄉鎮(市)公所97年度收入規模與結構分析</t>
  </si>
  <si>
    <t>資料來源：97年度桃園縣各鄉鎮(市)總預算彙編</t>
  </si>
  <si>
    <t xml:space="preserve">     *統籌分配稅收入</t>
  </si>
  <si>
    <t xml:space="preserve">     *自有稅課收入</t>
  </si>
  <si>
    <t>目　　錄</t>
  </si>
  <si>
    <t>壹、前言……………………………………………………………</t>
  </si>
  <si>
    <t>貳、本市歷年預算結構…………………………………………</t>
  </si>
  <si>
    <t>參、本市歷年決算結構…………………………………………</t>
  </si>
  <si>
    <t>肆、結語…………………………………………………………</t>
  </si>
  <si>
    <t>伍、附表 ………………………………………………………</t>
  </si>
  <si>
    <r>
      <t xml:space="preserve">2 </t>
    </r>
    <r>
      <rPr>
        <sz val="22"/>
        <rFont val="標楷體"/>
        <family val="4"/>
      </rPr>
      <t>~</t>
    </r>
    <r>
      <rPr>
        <sz val="16"/>
        <rFont val="標楷體"/>
        <family val="4"/>
      </rPr>
      <t xml:space="preserve"> 4</t>
    </r>
  </si>
  <si>
    <t>頁次</t>
  </si>
  <si>
    <t>總　　計</t>
  </si>
  <si>
    <t>稅課收入</t>
  </si>
  <si>
    <t>罰  款  及
賠償收入</t>
  </si>
  <si>
    <t>規費收入</t>
  </si>
  <si>
    <t>信託管理
收　　入</t>
  </si>
  <si>
    <t>財產收入</t>
  </si>
  <si>
    <t>補  助  及
協助收入</t>
  </si>
  <si>
    <t>捐  獻  及
贈與收入</t>
  </si>
  <si>
    <t>其他收入</t>
  </si>
  <si>
    <t>總 計</t>
  </si>
  <si>
    <t>97 年度</t>
  </si>
  <si>
    <t>表4、本市歷年歲出預算 ─ 按政事別分</t>
  </si>
  <si>
    <t>年度別</t>
  </si>
  <si>
    <t>資料來源：本市總預算及追加減預算</t>
  </si>
  <si>
    <t>說明：1.表列金額為追加減後預算數。</t>
  </si>
  <si>
    <t>　　　2.88年下半年及89年會計年度期間為18個月，為各年比較基礎一致，按行政院所採基礎1.4596倍平減。　</t>
  </si>
  <si>
    <t>表4、本市歷年歲出預算 ─ 按政事別分(續完)</t>
  </si>
  <si>
    <t>表4、本市歷年歲出預算 ─ 按政事別分(續1)</t>
  </si>
  <si>
    <t xml:space="preserve">     單位:%</t>
  </si>
  <si>
    <t>資料來源:本市總預算及追加減預算</t>
  </si>
  <si>
    <t>資料來源：根據本市總預算書及追加減預算。</t>
  </si>
  <si>
    <t>附　　註：1、90年度起會計年度改為每年一月一日至十二月三十一日止。</t>
  </si>
  <si>
    <t>資料來源：本市總預算及追加減預算。</t>
  </si>
  <si>
    <t xml:space="preserve">             </t>
  </si>
  <si>
    <t xml:space="preserve">          2、88年下半年及89年會計年度期間為18個月，為各年比較基礎一致，按行政院所採基礎1.4596倍平減。</t>
  </si>
  <si>
    <t>單位：千元</t>
  </si>
  <si>
    <t>單位：千元</t>
  </si>
  <si>
    <t>單位：%</t>
  </si>
  <si>
    <t xml:space="preserve"> 年 度 別</t>
  </si>
  <si>
    <t>原 預 算 額</t>
  </si>
  <si>
    <t>科　　　目</t>
  </si>
  <si>
    <t>一、歲入部份</t>
  </si>
  <si>
    <t xml:space="preserve">    6.捐獻及贈與收入</t>
  </si>
  <si>
    <t xml:space="preserve">    7.其他收入</t>
  </si>
  <si>
    <t>實質歲入淨額合計</t>
  </si>
  <si>
    <t xml:space="preserve">    8.補助及協助收入</t>
  </si>
  <si>
    <t>合　　　計</t>
  </si>
  <si>
    <t>二、歲出部份</t>
  </si>
  <si>
    <t xml:space="preserve">    1.一般政務支出</t>
  </si>
  <si>
    <t xml:space="preserve">    2.教育科學文化支出</t>
  </si>
  <si>
    <t xml:space="preserve">    3.經濟發展支出</t>
  </si>
  <si>
    <t xml:space="preserve">    4.社會福利支出</t>
  </si>
  <si>
    <t xml:space="preserve">    5.社區發展及環境保護支出</t>
  </si>
  <si>
    <t>實質歲出淨額合計</t>
  </si>
  <si>
    <t xml:space="preserve">    8.債務支出</t>
  </si>
  <si>
    <t>三、歲入歲出差短</t>
  </si>
  <si>
    <t>單位：千元</t>
  </si>
  <si>
    <t>退休撫卹
給付支出</t>
  </si>
  <si>
    <t>表9、本市歷年歲出決算 ─ 按政事別分</t>
  </si>
  <si>
    <t xml:space="preserve">    稅課收入</t>
  </si>
  <si>
    <t xml:space="preserve">    *統籌分配稅收入</t>
  </si>
  <si>
    <t xml:space="preserve">    *自有稅課收入</t>
  </si>
  <si>
    <t xml:space="preserve">    工程受益費收入</t>
  </si>
  <si>
    <t xml:space="preserve">    罰款及賠償收入</t>
  </si>
  <si>
    <t xml:space="preserve">    規費收入</t>
  </si>
  <si>
    <t xml:space="preserve">    信託管理收入</t>
  </si>
  <si>
    <t xml:space="preserve">    財產收入</t>
  </si>
  <si>
    <t xml:space="preserve">    補助及協助收入</t>
  </si>
  <si>
    <t xml:space="preserve">    捐獻及贈與收入</t>
  </si>
  <si>
    <t xml:space="preserve">    其他收入</t>
  </si>
  <si>
    <t>各公所占全縣收入%</t>
  </si>
  <si>
    <t>債務付息支出</t>
  </si>
  <si>
    <t>桃園市</t>
  </si>
  <si>
    <t>中壢市</t>
  </si>
  <si>
    <t>平鎮市</t>
  </si>
  <si>
    <t>大溪鎮</t>
  </si>
  <si>
    <t>楊梅鎮</t>
  </si>
  <si>
    <t>蘆竹鄉</t>
  </si>
  <si>
    <t>大園鄉</t>
  </si>
  <si>
    <t>龜山鄉</t>
  </si>
  <si>
    <t>八德鄉</t>
  </si>
  <si>
    <t>龍潭鄉</t>
  </si>
  <si>
    <t>新屋鄉</t>
  </si>
  <si>
    <t>觀音鄉</t>
  </si>
  <si>
    <t>復興鄉</t>
  </si>
  <si>
    <t>－</t>
  </si>
  <si>
    <t>大園鄉</t>
  </si>
  <si>
    <t>龜山鄉</t>
  </si>
  <si>
    <t>八德鄉</t>
  </si>
  <si>
    <t>龍潭鄉</t>
  </si>
  <si>
    <t>新屋鄉</t>
  </si>
  <si>
    <t>觀音鄉</t>
  </si>
  <si>
    <t>復興鄉</t>
  </si>
  <si>
    <t xml:space="preserve">    補助及協助收入</t>
  </si>
  <si>
    <t xml:space="preserve">    捐獻及贈與收入</t>
  </si>
  <si>
    <t xml:space="preserve">    其他收入</t>
  </si>
  <si>
    <t xml:space="preserve">  自有財源比(%)</t>
  </si>
  <si>
    <t>總收入</t>
  </si>
  <si>
    <t>總支出</t>
  </si>
  <si>
    <t>各公所占全縣支出%</t>
  </si>
  <si>
    <t xml:space="preserve">  歲出來源別</t>
  </si>
  <si>
    <t xml:space="preserve">    一般政務支出</t>
  </si>
  <si>
    <t xml:space="preserve">    教育文化支出</t>
  </si>
  <si>
    <t xml:space="preserve">    經濟發展支出</t>
  </si>
  <si>
    <t xml:space="preserve">    社會福利支出</t>
  </si>
  <si>
    <t xml:space="preserve">    退休撫卹支出</t>
  </si>
  <si>
    <t xml:space="preserve">    債務付息支出</t>
  </si>
  <si>
    <t xml:space="preserve">    補助及協助支出</t>
  </si>
  <si>
    <t xml:space="preserve">    準備金</t>
  </si>
  <si>
    <t xml:space="preserve">    其他支出</t>
  </si>
  <si>
    <t xml:space="preserve">    社區發展及環境
    保護支出</t>
  </si>
  <si>
    <t>表9、本市歷年歲出決算 ─ 按政事別分(續1)</t>
  </si>
  <si>
    <t>表9、本市歷年歲出決算 ─ 按政事別分(續完)</t>
  </si>
  <si>
    <t>追加減後預算</t>
  </si>
  <si>
    <t>原　預　算</t>
  </si>
  <si>
    <t>行政支出</t>
  </si>
  <si>
    <t xml:space="preserve">    6.退休撫卹支出</t>
  </si>
  <si>
    <t>98 年度</t>
  </si>
  <si>
    <t>來源別結構比(%)</t>
  </si>
  <si>
    <t xml:space="preserve">  歲入來源別</t>
  </si>
  <si>
    <t>99 年度</t>
  </si>
  <si>
    <t>表13、本市近5年財政狀況</t>
  </si>
  <si>
    <t>表11、桃園縣各鄉鎮(市)公所99年度收入規模與結構分析</t>
  </si>
  <si>
    <t>表11、桃園縣各鄉鎮(市)公所99年度收入規模與結構分析(續完)</t>
  </si>
  <si>
    <t>資料來源：99年度桃園縣各鄉鎮(市)總預算彙編</t>
  </si>
  <si>
    <t>表12、桃園縣各鄉鎮(市)公所99年度支出規模與結構分析</t>
  </si>
  <si>
    <t>表12、桃園縣各鄉鎮(市)公所99年度支出規模與結構分析(續完)</t>
  </si>
  <si>
    <t>資料來源：99年度桃園縣各鄉鎮(市)總預算彙編</t>
  </si>
  <si>
    <t>說    明：表列金額為追加減後預算數。</t>
  </si>
  <si>
    <t>說明：表列金額為追加減後預算數。</t>
  </si>
  <si>
    <t>說    明:表列金額為追加減後預算數。</t>
  </si>
  <si>
    <r>
      <t xml:space="preserve">5 </t>
    </r>
    <r>
      <rPr>
        <sz val="22"/>
        <rFont val="標楷體"/>
        <family val="4"/>
      </rPr>
      <t>~</t>
    </r>
    <r>
      <rPr>
        <sz val="16"/>
        <rFont val="標楷體"/>
        <family val="4"/>
      </rPr>
      <t xml:space="preserve"> 9</t>
    </r>
  </si>
  <si>
    <t>10 ~ 11</t>
  </si>
  <si>
    <r>
      <t xml:space="preserve">12 </t>
    </r>
    <r>
      <rPr>
        <sz val="22"/>
        <rFont val="標楷體"/>
        <family val="4"/>
      </rPr>
      <t>~</t>
    </r>
    <r>
      <rPr>
        <sz val="16"/>
        <rFont val="標楷體"/>
        <family val="4"/>
      </rPr>
      <t xml:space="preserve"> 24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</si>
</sst>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0.00_ "/>
    <numFmt numFmtId="179" formatCode="#,##0_);\(#,##0\)"/>
    <numFmt numFmtId="180" formatCode="#,##0.00;[Red]#,##0.00"/>
    <numFmt numFmtId="181" formatCode="#,##0.00_);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_-* #,##0.000_-;\-* #,##0.000_-;_-* &quot;-&quot;??_-;_-@_-"/>
    <numFmt numFmtId="187" formatCode="_-* #,##0.0000_-;\-* #,##0.0000_-;_-* &quot;-&quot;??_-;_-@_-"/>
    <numFmt numFmtId="188" formatCode="0.0"/>
    <numFmt numFmtId="189" formatCode="0.000"/>
    <numFmt numFmtId="190" formatCode="0.0000_);\(0.0000\)"/>
    <numFmt numFmtId="191" formatCode="#,##0.0000_);\(#,##0.0000\)"/>
    <numFmt numFmtId="192" formatCode="#,##0.0000_ "/>
    <numFmt numFmtId="193" formatCode="0.0000_ 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_);[Red]\(0\)"/>
    <numFmt numFmtId="199" formatCode="_-* #,##0.0_-;\-* #,##0.0_-;_-* &quot;-&quot;??_-;_-@_-"/>
    <numFmt numFmtId="200" formatCode="_-* #,##0_-;\-* #,##0_-;_-* &quot;-&quot;??_-;_-@_-"/>
    <numFmt numFmtId="201" formatCode="#,##0_);[Red]\(#,##0\)"/>
    <numFmt numFmtId="202" formatCode="0.0000"/>
    <numFmt numFmtId="203" formatCode="0.00000"/>
    <numFmt numFmtId="204" formatCode="0.000000"/>
    <numFmt numFmtId="205" formatCode="0.0_ "/>
    <numFmt numFmtId="206" formatCode="_-* #,##0.0_-;\-* #,##0.0_-;_-* &quot;-&quot;_-;_-@_-"/>
    <numFmt numFmtId="207" formatCode="_-* #,##0.00_-;\-* #,##0.00_-;_-* &quot;-&quot;_-;_-@_-"/>
    <numFmt numFmtId="208" formatCode="_-* #,##0.000_-;\-* #,##0.000_-;_-* &quot;-&quot;_-;_-@_-"/>
    <numFmt numFmtId="209" formatCode="_-* #,##0.0000_-;\-* #,##0.0000_-;_-* &quot;-&quot;_-;_-@_-"/>
    <numFmt numFmtId="210" formatCode="m&quot;月&quot;d&quot;日&quot;"/>
    <numFmt numFmtId="211" formatCode="0.0%"/>
    <numFmt numFmtId="212" formatCode="0.000%"/>
    <numFmt numFmtId="213" formatCode="0.00_);\(0.00\)"/>
    <numFmt numFmtId="214" formatCode="0.0000;[Red]0.0000"/>
    <numFmt numFmtId="215" formatCode="#,##0.0000;[Red]#,##0.0000"/>
    <numFmt numFmtId="216" formatCode="#,##0.0;[Red]#,##0.0"/>
    <numFmt numFmtId="217" formatCode="#,##0.00_ "/>
    <numFmt numFmtId="218" formatCode="#\ ###\ ##0"/>
    <numFmt numFmtId="219" formatCode="#,##0.0_ "/>
    <numFmt numFmtId="220" formatCode="_-* #,##0.000_-;\-* #,##0.000_-;_-* &quot;-&quot;???_-;_-@_-"/>
    <numFmt numFmtId="221" formatCode="#,##0.00_);[Red]\(#,##0.00\)"/>
    <numFmt numFmtId="222" formatCode="0_);\(0\)"/>
  </numFmts>
  <fonts count="59">
    <font>
      <sz val="12"/>
      <name val="新細明體"/>
      <family val="1"/>
    </font>
    <font>
      <sz val="7.5"/>
      <name val="Times New Roman"/>
      <family val="1"/>
    </font>
    <font>
      <sz val="9"/>
      <name val="超研澤細明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9"/>
      <name val="華康粗圓體"/>
      <family val="3"/>
    </font>
    <font>
      <sz val="9"/>
      <name val="標楷體"/>
      <family val="4"/>
    </font>
    <font>
      <sz val="10"/>
      <name val="標楷體"/>
      <family val="4"/>
    </font>
    <font>
      <sz val="10"/>
      <name val="華康粗圓體"/>
      <family val="3"/>
    </font>
    <font>
      <sz val="14"/>
      <name val="Times New Roman"/>
      <family val="1"/>
    </font>
    <font>
      <sz val="9.5"/>
      <name val="標楷體"/>
      <family val="4"/>
    </font>
    <font>
      <sz val="7"/>
      <name val="華康粗圓體"/>
      <family val="3"/>
    </font>
    <font>
      <sz val="9"/>
      <name val="Arial Narrow"/>
      <family val="2"/>
    </font>
    <font>
      <sz val="11"/>
      <name val="標楷體"/>
      <family val="4"/>
    </font>
    <font>
      <sz val="11"/>
      <name val="Times New Roman"/>
      <family val="1"/>
    </font>
    <font>
      <sz val="14"/>
      <name val="超研澤粗圓"/>
      <family val="3"/>
    </font>
    <font>
      <sz val="12"/>
      <name val="超研澤粗圓"/>
      <family val="3"/>
    </font>
    <font>
      <sz val="10"/>
      <name val="Times New Roman"/>
      <family val="1"/>
    </font>
    <font>
      <sz val="14"/>
      <name val="華康粗圓體"/>
      <family val="3"/>
    </font>
    <font>
      <sz val="10.5"/>
      <name val="Arial Narrow"/>
      <family val="2"/>
    </font>
    <font>
      <sz val="15"/>
      <name val="華康粗圓體"/>
      <family val="3"/>
    </font>
    <font>
      <sz val="8"/>
      <name val="華康粗圓體"/>
      <family val="3"/>
    </font>
    <font>
      <b/>
      <sz val="14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8.5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2.25"/>
      <name val="新細明體"/>
      <family val="1"/>
    </font>
    <font>
      <sz val="1"/>
      <name val="標楷體"/>
      <family val="4"/>
    </font>
    <font>
      <sz val="1.25"/>
      <name val="新細明體"/>
      <family val="1"/>
    </font>
    <font>
      <sz val="10.5"/>
      <color indexed="9"/>
      <name val="Arial Narrow"/>
      <family val="2"/>
    </font>
    <font>
      <b/>
      <sz val="11"/>
      <name val="Arial Narrow"/>
      <family val="2"/>
    </font>
    <font>
      <sz val="10"/>
      <name val="細明體"/>
      <family val="3"/>
    </font>
    <font>
      <b/>
      <sz val="9"/>
      <name val="Arial Narrow"/>
      <family val="2"/>
    </font>
    <font>
      <sz val="30"/>
      <name val="標楷體"/>
      <family val="4"/>
    </font>
    <font>
      <sz val="16.5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7.5"/>
      <name val="華康粗圓體"/>
      <family val="3"/>
    </font>
    <font>
      <sz val="10"/>
      <name val="Arial Narrow"/>
      <family val="2"/>
    </font>
    <font>
      <sz val="9"/>
      <name val="華康中黑體"/>
      <family val="3"/>
    </font>
    <font>
      <sz val="8"/>
      <name val="華康中黑體"/>
      <family val="3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華康粗圓體"/>
      <family val="3"/>
    </font>
    <font>
      <b/>
      <sz val="9"/>
      <name val="華康粗圓體"/>
      <family val="3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sz val="11"/>
      <name val="華康粗圓體"/>
      <family val="3"/>
    </font>
    <font>
      <sz val="14"/>
      <name val="新細明體"/>
      <family val="1"/>
    </font>
    <font>
      <b/>
      <sz val="10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fill" vertical="center"/>
    </xf>
    <xf numFmtId="180" fontId="9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wrapText="1"/>
    </xf>
    <xf numFmtId="176" fontId="15" fillId="0" borderId="6" xfId="0" applyNumberFormat="1" applyFont="1" applyBorder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16" xfId="0" applyNumberFormat="1" applyFont="1" applyBorder="1" applyAlignment="1">
      <alignment horizontal="right" vertical="center"/>
    </xf>
    <xf numFmtId="180" fontId="15" fillId="0" borderId="14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80" fontId="15" fillId="0" borderId="7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/>
    </xf>
    <xf numFmtId="179" fontId="15" fillId="0" borderId="17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8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8" fillId="0" borderId="2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right" vertical="center"/>
    </xf>
    <xf numFmtId="180" fontId="15" fillId="0" borderId="8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8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15">
      <alignment vertical="center"/>
      <protection/>
    </xf>
    <xf numFmtId="0" fontId="32" fillId="0" borderId="28" xfId="15" applyFont="1" applyBorder="1">
      <alignment vertical="center"/>
      <protection/>
    </xf>
    <xf numFmtId="0" fontId="31" fillId="0" borderId="28" xfId="15" applyFont="1" applyBorder="1">
      <alignment vertical="center"/>
      <protection/>
    </xf>
    <xf numFmtId="0" fontId="10" fillId="0" borderId="28" xfId="15" applyFont="1" applyBorder="1">
      <alignment vertical="center"/>
      <protection/>
    </xf>
    <xf numFmtId="0" fontId="32" fillId="0" borderId="0" xfId="15" applyFont="1">
      <alignment vertical="center"/>
      <protection/>
    </xf>
    <xf numFmtId="0" fontId="10" fillId="0" borderId="28" xfId="15" applyFont="1" applyFill="1" applyBorder="1">
      <alignment vertical="center"/>
      <protection/>
    </xf>
    <xf numFmtId="0" fontId="0" fillId="0" borderId="0" xfId="15" applyFill="1">
      <alignment vertical="center"/>
      <protection/>
    </xf>
    <xf numFmtId="196" fontId="0" fillId="0" borderId="0" xfId="15" applyNumberFormat="1" applyFill="1">
      <alignment vertical="center"/>
      <protection/>
    </xf>
    <xf numFmtId="0" fontId="9" fillId="0" borderId="28" xfId="15" applyFont="1" applyFill="1" applyBorder="1">
      <alignment vertical="center"/>
      <protection/>
    </xf>
    <xf numFmtId="0" fontId="31" fillId="0" borderId="28" xfId="15" applyFont="1" applyFill="1" applyBorder="1">
      <alignment vertical="center"/>
      <protection/>
    </xf>
    <xf numFmtId="0" fontId="32" fillId="0" borderId="0" xfId="15" applyFont="1" applyFill="1">
      <alignment vertical="center"/>
      <protection/>
    </xf>
    <xf numFmtId="41" fontId="22" fillId="0" borderId="28" xfId="0" applyNumberFormat="1" applyFont="1" applyBorder="1" applyAlignment="1">
      <alignment vertical="center"/>
    </xf>
    <xf numFmtId="43" fontId="36" fillId="0" borderId="28" xfId="0" applyNumberFormat="1" applyFont="1" applyBorder="1" applyAlignment="1">
      <alignment vertical="center"/>
    </xf>
    <xf numFmtId="43" fontId="36" fillId="0" borderId="29" xfId="0" applyNumberFormat="1" applyFont="1" applyBorder="1" applyAlignment="1">
      <alignment vertical="center"/>
    </xf>
    <xf numFmtId="41" fontId="37" fillId="0" borderId="28" xfId="0" applyNumberFormat="1" applyFont="1" applyBorder="1" applyAlignment="1">
      <alignment vertical="center"/>
    </xf>
    <xf numFmtId="41" fontId="37" fillId="0" borderId="29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31" xfId="0" applyFont="1" applyBorder="1" applyAlignment="1">
      <alignment horizontal="center" vertical="center" wrapText="1"/>
    </xf>
    <xf numFmtId="200" fontId="39" fillId="0" borderId="28" xfId="16" applyNumberFormat="1" applyFont="1" applyBorder="1" applyAlignment="1">
      <alignment vertical="center"/>
    </xf>
    <xf numFmtId="196" fontId="15" fillId="0" borderId="28" xfId="16" applyNumberFormat="1" applyFont="1" applyBorder="1" applyAlignment="1">
      <alignment vertical="center"/>
    </xf>
    <xf numFmtId="200" fontId="15" fillId="0" borderId="28" xfId="16" applyNumberFormat="1" applyFont="1" applyBorder="1" applyAlignment="1">
      <alignment vertical="center"/>
    </xf>
    <xf numFmtId="0" fontId="15" fillId="0" borderId="28" xfId="15" applyFont="1" applyBorder="1">
      <alignment vertical="center"/>
      <protection/>
    </xf>
    <xf numFmtId="43" fontId="15" fillId="0" borderId="28" xfId="16" applyNumberFormat="1" applyFont="1" applyBorder="1" applyAlignment="1">
      <alignment vertical="center"/>
    </xf>
    <xf numFmtId="196" fontId="15" fillId="0" borderId="28" xfId="16" applyNumberFormat="1" applyFont="1" applyFill="1" applyBorder="1" applyAlignment="1">
      <alignment vertical="center"/>
    </xf>
    <xf numFmtId="196" fontId="15" fillId="0" borderId="28" xfId="15" applyNumberFormat="1" applyFont="1" applyFill="1" applyBorder="1">
      <alignment vertical="center"/>
      <protection/>
    </xf>
    <xf numFmtId="43" fontId="15" fillId="0" borderId="28" xfId="16" applyNumberFormat="1" applyFont="1" applyFill="1" applyBorder="1" applyAlignment="1">
      <alignment vertical="center"/>
    </xf>
    <xf numFmtId="0" fontId="15" fillId="0" borderId="28" xfId="15" applyFont="1" applyFill="1" applyBorder="1">
      <alignment vertical="center"/>
      <protection/>
    </xf>
    <xf numFmtId="43" fontId="15" fillId="0" borderId="28" xfId="16" applyFont="1" applyFill="1" applyBorder="1" applyAlignment="1">
      <alignment vertical="center"/>
    </xf>
    <xf numFmtId="43" fontId="39" fillId="0" borderId="28" xfId="16" applyFont="1" applyFill="1" applyBorder="1" applyAlignment="1">
      <alignment vertical="center"/>
    </xf>
    <xf numFmtId="200" fontId="15" fillId="0" borderId="28" xfId="16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 vertical="center"/>
    </xf>
    <xf numFmtId="198" fontId="41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198" fontId="15" fillId="0" borderId="28" xfId="16" applyNumberFormat="1" applyFont="1" applyBorder="1" applyAlignment="1">
      <alignment vertical="center"/>
    </xf>
    <xf numFmtId="198" fontId="15" fillId="0" borderId="28" xfId="15" applyNumberFormat="1" applyFont="1" applyBorder="1">
      <alignment vertical="center"/>
      <protection/>
    </xf>
    <xf numFmtId="0" fontId="32" fillId="0" borderId="0" xfId="15" applyFont="1" applyFill="1" applyBorder="1">
      <alignment vertical="center"/>
      <protection/>
    </xf>
    <xf numFmtId="0" fontId="0" fillId="0" borderId="0" xfId="15" applyFill="1" applyBorder="1">
      <alignment vertical="center"/>
      <protection/>
    </xf>
    <xf numFmtId="180" fontId="15" fillId="0" borderId="14" xfId="0" applyNumberFormat="1" applyFont="1" applyFill="1" applyBorder="1" applyAlignment="1">
      <alignment horizontal="right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76" fontId="45" fillId="0" borderId="6" xfId="0" applyNumberFormat="1" applyFont="1" applyBorder="1" applyAlignment="1">
      <alignment horizontal="right" vertical="center"/>
    </xf>
    <xf numFmtId="176" fontId="45" fillId="0" borderId="14" xfId="0" applyNumberFormat="1" applyFont="1" applyBorder="1" applyAlignment="1">
      <alignment horizontal="right" vertical="center"/>
    </xf>
    <xf numFmtId="176" fontId="45" fillId="0" borderId="8" xfId="0" applyNumberFormat="1" applyFont="1" applyBorder="1" applyAlignment="1">
      <alignment horizontal="right" vertical="center"/>
    </xf>
    <xf numFmtId="180" fontId="45" fillId="0" borderId="8" xfId="0" applyNumberFormat="1" applyFont="1" applyBorder="1" applyAlignment="1">
      <alignment horizontal="right" vertical="center"/>
    </xf>
    <xf numFmtId="180" fontId="45" fillId="0" borderId="7" xfId="0" applyNumberFormat="1" applyFont="1" applyBorder="1" applyAlignment="1">
      <alignment horizontal="right" vertical="center"/>
    </xf>
    <xf numFmtId="178" fontId="45" fillId="0" borderId="7" xfId="0" applyNumberFormat="1" applyFont="1" applyBorder="1" applyAlignment="1">
      <alignment horizontal="right" vertical="center"/>
    </xf>
    <xf numFmtId="176" fontId="45" fillId="0" borderId="11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180" fontId="45" fillId="0" borderId="16" xfId="0" applyNumberFormat="1" applyFont="1" applyBorder="1" applyAlignment="1">
      <alignment horizontal="right" vertical="center"/>
    </xf>
    <xf numFmtId="180" fontId="45" fillId="0" borderId="1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177" fontId="45" fillId="0" borderId="6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45" fillId="0" borderId="14" xfId="0" applyNumberFormat="1" applyFont="1" applyBorder="1" applyAlignment="1">
      <alignment horizontal="right" vertical="center"/>
    </xf>
    <xf numFmtId="177" fontId="38" fillId="0" borderId="14" xfId="0" applyNumberFormat="1" applyFont="1" applyBorder="1" applyAlignment="1">
      <alignment horizontal="right" vertical="center"/>
    </xf>
    <xf numFmtId="177" fontId="45" fillId="0" borderId="8" xfId="0" applyNumberFormat="1" applyFont="1" applyBorder="1" applyAlignment="1">
      <alignment horizontal="right" vertical="center"/>
    </xf>
    <xf numFmtId="177" fontId="45" fillId="0" borderId="11" xfId="0" applyNumberFormat="1" applyFont="1" applyBorder="1" applyAlignment="1">
      <alignment horizontal="right" vertical="center"/>
    </xf>
    <xf numFmtId="177" fontId="45" fillId="0" borderId="12" xfId="0" applyNumberFormat="1" applyFont="1" applyBorder="1" applyAlignment="1">
      <alignment horizontal="right" vertical="center"/>
    </xf>
    <xf numFmtId="178" fontId="45" fillId="0" borderId="13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79" fontId="47" fillId="0" borderId="0" xfId="0" applyNumberFormat="1" applyFont="1" applyBorder="1" applyAlignment="1">
      <alignment horizontal="right" vertical="center"/>
    </xf>
    <xf numFmtId="176" fontId="45" fillId="0" borderId="6" xfId="0" applyNumberFormat="1" applyFont="1" applyFill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41" fontId="45" fillId="0" borderId="28" xfId="0" applyNumberFormat="1" applyFont="1" applyBorder="1" applyAlignment="1">
      <alignment vertical="center"/>
    </xf>
    <xf numFmtId="41" fontId="45" fillId="0" borderId="32" xfId="0" applyNumberFormat="1" applyFont="1" applyBorder="1" applyAlignment="1">
      <alignment vertical="center"/>
    </xf>
    <xf numFmtId="41" fontId="45" fillId="0" borderId="29" xfId="0" applyNumberFormat="1" applyFont="1" applyBorder="1" applyAlignment="1">
      <alignment vertical="center"/>
    </xf>
    <xf numFmtId="43" fontId="45" fillId="0" borderId="28" xfId="0" applyNumberFormat="1" applyFont="1" applyBorder="1" applyAlignment="1">
      <alignment horizontal="center" vertical="center"/>
    </xf>
    <xf numFmtId="43" fontId="48" fillId="0" borderId="28" xfId="0" applyNumberFormat="1" applyFont="1" applyBorder="1" applyAlignment="1">
      <alignment vertical="center"/>
    </xf>
    <xf numFmtId="43" fontId="48" fillId="0" borderId="32" xfId="0" applyNumberFormat="1" applyFont="1" applyBorder="1" applyAlignment="1">
      <alignment vertical="center"/>
    </xf>
    <xf numFmtId="43" fontId="48" fillId="0" borderId="29" xfId="0" applyNumberFormat="1" applyFont="1" applyBorder="1" applyAlignment="1">
      <alignment vertical="center"/>
    </xf>
    <xf numFmtId="177" fontId="45" fillId="0" borderId="28" xfId="0" applyNumberFormat="1" applyFont="1" applyBorder="1" applyAlignment="1">
      <alignment vertical="center"/>
    </xf>
    <xf numFmtId="177" fontId="45" fillId="0" borderId="32" xfId="0" applyNumberFormat="1" applyFont="1" applyBorder="1" applyAlignment="1">
      <alignment vertical="center"/>
    </xf>
    <xf numFmtId="177" fontId="45" fillId="0" borderId="29" xfId="0" applyNumberFormat="1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76" fontId="11" fillId="0" borderId="8" xfId="0" applyNumberFormat="1" applyFont="1" applyBorder="1" applyAlignment="1">
      <alignment horizontal="right" vertical="center"/>
    </xf>
    <xf numFmtId="176" fontId="45" fillId="0" borderId="11" xfId="0" applyNumberFormat="1" applyFont="1" applyFill="1" applyBorder="1" applyAlignment="1">
      <alignment horizontal="right" vertical="center"/>
    </xf>
    <xf numFmtId="177" fontId="37" fillId="0" borderId="21" xfId="0" applyNumberFormat="1" applyFont="1" applyBorder="1" applyAlignment="1">
      <alignment vertical="center"/>
    </xf>
    <xf numFmtId="177" fontId="37" fillId="0" borderId="31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76" fontId="38" fillId="0" borderId="8" xfId="0" applyNumberFormat="1" applyFont="1" applyBorder="1" applyAlignment="1">
      <alignment horizontal="right"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16" xfId="0" applyNumberFormat="1" applyFont="1" applyFill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right" vertical="center"/>
    </xf>
    <xf numFmtId="0" fontId="46" fillId="0" borderId="0" xfId="15" applyFont="1" applyFill="1" applyBorder="1">
      <alignment vertical="center"/>
      <protection/>
    </xf>
    <xf numFmtId="196" fontId="0" fillId="0" borderId="0" xfId="15" applyNumberFormat="1">
      <alignment vertical="center"/>
      <protection/>
    </xf>
    <xf numFmtId="0" fontId="11" fillId="0" borderId="28" xfId="15" applyFont="1" applyBorder="1" applyAlignment="1">
      <alignment horizontal="center" vertical="center"/>
      <protection/>
    </xf>
    <xf numFmtId="0" fontId="11" fillId="0" borderId="29" xfId="15" applyFont="1" applyBorder="1" applyAlignment="1">
      <alignment horizontal="center" vertical="center"/>
      <protection/>
    </xf>
    <xf numFmtId="176" fontId="53" fillId="2" borderId="14" xfId="0" applyNumberFormat="1" applyFont="1" applyFill="1" applyBorder="1" applyAlignment="1">
      <alignment horizontal="right" vertical="center" wrapText="1"/>
    </xf>
    <xf numFmtId="176" fontId="53" fillId="2" borderId="33" xfId="0" applyNumberFormat="1" applyFont="1" applyFill="1" applyBorder="1" applyAlignment="1">
      <alignment horizontal="right" vertical="center" wrapText="1"/>
    </xf>
    <xf numFmtId="176" fontId="52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Border="1" applyAlignment="1">
      <alignment horizontal="right" vertical="center"/>
    </xf>
    <xf numFmtId="176" fontId="54" fillId="0" borderId="12" xfId="0" applyNumberFormat="1" applyFont="1" applyBorder="1" applyAlignment="1">
      <alignment horizontal="right" vertical="center"/>
    </xf>
    <xf numFmtId="176" fontId="55" fillId="0" borderId="6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176" fontId="52" fillId="0" borderId="16" xfId="0" applyNumberFormat="1" applyFont="1" applyBorder="1" applyAlignment="1">
      <alignment horizontal="right" vertical="center"/>
    </xf>
    <xf numFmtId="181" fontId="37" fillId="0" borderId="17" xfId="0" applyNumberFormat="1" applyFont="1" applyBorder="1" applyAlignment="1">
      <alignment horizontal="right" vertical="center"/>
    </xf>
    <xf numFmtId="181" fontId="37" fillId="0" borderId="2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176" fontId="45" fillId="0" borderId="7" xfId="0" applyNumberFormat="1" applyFont="1" applyBorder="1" applyAlignment="1">
      <alignment horizontal="right" vertical="center"/>
    </xf>
    <xf numFmtId="176" fontId="45" fillId="0" borderId="13" xfId="0" applyNumberFormat="1" applyFont="1" applyFill="1" applyBorder="1" applyAlignment="1">
      <alignment horizontal="right" vertical="center"/>
    </xf>
    <xf numFmtId="0" fontId="50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34" xfId="15" applyFont="1" applyBorder="1" applyAlignment="1">
      <alignment horizontal="center" vertical="center"/>
      <protection/>
    </xf>
    <xf numFmtId="0" fontId="51" fillId="0" borderId="34" xfId="15" applyFont="1" applyFill="1" applyBorder="1" applyAlignment="1">
      <alignment horizontal="center" vertical="center"/>
      <protection/>
    </xf>
    <xf numFmtId="0" fontId="8" fillId="0" borderId="35" xfId="15" applyFont="1" applyBorder="1" applyAlignment="1">
      <alignment horizontal="center" vertical="center"/>
      <protection/>
    </xf>
    <xf numFmtId="0" fontId="8" fillId="0" borderId="28" xfId="15" applyFont="1" applyBorder="1" applyAlignment="1">
      <alignment horizontal="center" vertical="center"/>
      <protection/>
    </xf>
    <xf numFmtId="0" fontId="51" fillId="0" borderId="28" xfId="15" applyFont="1" applyFill="1" applyBorder="1" applyAlignment="1">
      <alignment horizontal="center" vertical="center"/>
      <protection/>
    </xf>
    <xf numFmtId="0" fontId="8" fillId="0" borderId="29" xfId="15" applyFont="1" applyBorder="1" applyAlignment="1">
      <alignment horizontal="center" vertical="center"/>
      <protection/>
    </xf>
    <xf numFmtId="0" fontId="32" fillId="0" borderId="30" xfId="15" applyFont="1" applyBorder="1">
      <alignment vertical="center"/>
      <protection/>
    </xf>
    <xf numFmtId="0" fontId="56" fillId="0" borderId="36" xfId="15" applyFont="1" applyBorder="1">
      <alignment vertical="center"/>
      <protection/>
    </xf>
    <xf numFmtId="0" fontId="8" fillId="0" borderId="36" xfId="15" applyFont="1" applyBorder="1">
      <alignment vertical="center"/>
      <protection/>
    </xf>
    <xf numFmtId="0" fontId="8" fillId="0" borderId="36" xfId="15" applyFont="1" applyFill="1" applyBorder="1">
      <alignment vertical="center"/>
      <protection/>
    </xf>
    <xf numFmtId="0" fontId="8" fillId="0" borderId="37" xfId="15" applyFont="1" applyFill="1" applyBorder="1">
      <alignment vertical="center"/>
      <protection/>
    </xf>
    <xf numFmtId="0" fontId="8" fillId="0" borderId="38" xfId="15" applyFont="1" applyBorder="1" applyAlignment="1">
      <alignment horizontal="center" vertical="center"/>
      <protection/>
    </xf>
    <xf numFmtId="200" fontId="15" fillId="0" borderId="39" xfId="16" applyNumberFormat="1" applyFont="1" applyBorder="1" applyAlignment="1">
      <alignment vertical="center"/>
    </xf>
    <xf numFmtId="201" fontId="45" fillId="0" borderId="39" xfId="16" applyNumberFormat="1" applyFont="1" applyBorder="1" applyAlignment="1">
      <alignment vertical="center"/>
    </xf>
    <xf numFmtId="201" fontId="45" fillId="0" borderId="28" xfId="16" applyNumberFormat="1" applyFont="1" applyBorder="1" applyAlignment="1">
      <alignment vertical="center"/>
    </xf>
    <xf numFmtId="201" fontId="45" fillId="0" borderId="28" xfId="15" applyNumberFormat="1" applyFont="1" applyFill="1" applyBorder="1">
      <alignment vertical="center"/>
      <protection/>
    </xf>
    <xf numFmtId="201" fontId="45" fillId="0" borderId="28" xfId="15" applyNumberFormat="1" applyFont="1" applyBorder="1">
      <alignment vertical="center"/>
      <protection/>
    </xf>
    <xf numFmtId="201" fontId="45" fillId="0" borderId="39" xfId="16" applyNumberFormat="1" applyFont="1" applyFill="1" applyBorder="1" applyAlignment="1">
      <alignment vertical="center"/>
    </xf>
    <xf numFmtId="200" fontId="45" fillId="0" borderId="39" xfId="16" applyNumberFormat="1" applyFont="1" applyFill="1" applyBorder="1" applyAlignment="1">
      <alignment vertical="center"/>
    </xf>
    <xf numFmtId="200" fontId="45" fillId="0" borderId="28" xfId="16" applyNumberFormat="1" applyFont="1" applyFill="1" applyBorder="1" applyAlignment="1">
      <alignment vertical="center"/>
    </xf>
    <xf numFmtId="43" fontId="45" fillId="0" borderId="39" xfId="16" applyNumberFormat="1" applyFont="1" applyBorder="1" applyAlignment="1">
      <alignment vertical="center"/>
    </xf>
    <xf numFmtId="43" fontId="45" fillId="0" borderId="28" xfId="16" applyNumberFormat="1" applyFont="1" applyBorder="1" applyAlignment="1">
      <alignment vertical="center"/>
    </xf>
    <xf numFmtId="43" fontId="45" fillId="0" borderId="28" xfId="16" applyNumberFormat="1" applyFont="1" applyFill="1" applyBorder="1" applyAlignment="1">
      <alignment vertical="center"/>
    </xf>
    <xf numFmtId="177" fontId="45" fillId="0" borderId="28" xfId="15" applyNumberFormat="1" applyFont="1" applyBorder="1">
      <alignment vertical="center"/>
      <protection/>
    </xf>
    <xf numFmtId="201" fontId="45" fillId="0" borderId="39" xfId="15" applyNumberFormat="1" applyFont="1" applyFill="1" applyBorder="1">
      <alignment vertical="center"/>
      <protection/>
    </xf>
    <xf numFmtId="201" fontId="45" fillId="0" borderId="28" xfId="16" applyNumberFormat="1" applyFont="1" applyFill="1" applyBorder="1" applyAlignment="1">
      <alignment vertical="center"/>
    </xf>
    <xf numFmtId="196" fontId="45" fillId="0" borderId="39" xfId="16" applyNumberFormat="1" applyFont="1" applyFill="1" applyBorder="1" applyAlignment="1">
      <alignment vertical="center"/>
    </xf>
    <xf numFmtId="196" fontId="45" fillId="0" borderId="28" xfId="16" applyNumberFormat="1" applyFont="1" applyFill="1" applyBorder="1" applyAlignment="1">
      <alignment vertical="center"/>
    </xf>
    <xf numFmtId="43" fontId="49" fillId="0" borderId="24" xfId="16" applyFont="1" applyFill="1" applyBorder="1" applyAlignment="1">
      <alignment vertical="center"/>
    </xf>
    <xf numFmtId="43" fontId="49" fillId="0" borderId="21" xfId="16" applyFont="1" applyFill="1" applyBorder="1" applyAlignment="1">
      <alignment vertical="center"/>
    </xf>
    <xf numFmtId="10" fontId="45" fillId="0" borderId="28" xfId="16" applyNumberFormat="1" applyFont="1" applyBorder="1" applyAlignment="1">
      <alignment vertical="center"/>
    </xf>
    <xf numFmtId="10" fontId="45" fillId="0" borderId="29" xfId="16" applyNumberFormat="1" applyFont="1" applyBorder="1" applyAlignment="1">
      <alignment vertical="center"/>
    </xf>
    <xf numFmtId="0" fontId="45" fillId="0" borderId="28" xfId="15" applyFont="1" applyBorder="1">
      <alignment vertical="center"/>
      <protection/>
    </xf>
    <xf numFmtId="0" fontId="45" fillId="0" borderId="29" xfId="15" applyFont="1" applyBorder="1">
      <alignment vertical="center"/>
      <protection/>
    </xf>
    <xf numFmtId="201" fontId="45" fillId="0" borderId="29" xfId="15" applyNumberFormat="1" applyFont="1" applyBorder="1">
      <alignment vertical="center"/>
      <protection/>
    </xf>
    <xf numFmtId="200" fontId="45" fillId="0" borderId="29" xfId="16" applyNumberFormat="1" applyFont="1" applyFill="1" applyBorder="1" applyAlignment="1">
      <alignment vertical="center"/>
    </xf>
    <xf numFmtId="43" fontId="45" fillId="0" borderId="29" xfId="16" applyNumberFormat="1" applyFont="1" applyBorder="1" applyAlignment="1">
      <alignment vertical="center"/>
    </xf>
    <xf numFmtId="201" fontId="45" fillId="0" borderId="29" xfId="15" applyNumberFormat="1" applyFont="1" applyFill="1" applyBorder="1">
      <alignment vertical="center"/>
      <protection/>
    </xf>
    <xf numFmtId="196" fontId="45" fillId="0" borderId="29" xfId="16" applyNumberFormat="1" applyFont="1" applyFill="1" applyBorder="1" applyAlignment="1">
      <alignment vertical="center"/>
    </xf>
    <xf numFmtId="43" fontId="49" fillId="0" borderId="31" xfId="16" applyFont="1" applyFill="1" applyBorder="1" applyAlignment="1">
      <alignment vertical="center"/>
    </xf>
    <xf numFmtId="10" fontId="45" fillId="0" borderId="39" xfId="16" applyNumberFormat="1" applyFont="1" applyBorder="1" applyAlignment="1">
      <alignment vertical="center"/>
    </xf>
    <xf numFmtId="201" fontId="45" fillId="0" borderId="29" xfId="16" applyNumberFormat="1" applyFont="1" applyBorder="1" applyAlignment="1">
      <alignment vertical="center"/>
    </xf>
    <xf numFmtId="43" fontId="45" fillId="0" borderId="29" xfId="16" applyNumberFormat="1" applyFont="1" applyFill="1" applyBorder="1" applyAlignment="1">
      <alignment vertical="center"/>
    </xf>
    <xf numFmtId="200" fontId="45" fillId="0" borderId="28" xfId="16" applyNumberFormat="1" applyFont="1" applyBorder="1" applyAlignment="1">
      <alignment vertical="center"/>
    </xf>
    <xf numFmtId="0" fontId="45" fillId="0" borderId="28" xfId="15" applyFont="1" applyFill="1" applyBorder="1">
      <alignment vertical="center"/>
      <protection/>
    </xf>
    <xf numFmtId="177" fontId="45" fillId="0" borderId="28" xfId="16" applyNumberFormat="1" applyFont="1" applyBorder="1" applyAlignment="1">
      <alignment vertical="center"/>
    </xf>
    <xf numFmtId="177" fontId="45" fillId="0" borderId="29" xfId="16" applyNumberFormat="1" applyFont="1" applyBorder="1" applyAlignment="1">
      <alignment vertical="center"/>
    </xf>
    <xf numFmtId="0" fontId="8" fillId="0" borderId="40" xfId="15" applyFont="1" applyBorder="1" applyAlignment="1">
      <alignment horizontal="center" vertical="center"/>
      <protection/>
    </xf>
    <xf numFmtId="10" fontId="45" fillId="0" borderId="32" xfId="16" applyNumberFormat="1" applyFont="1" applyBorder="1" applyAlignment="1">
      <alignment vertical="center"/>
    </xf>
    <xf numFmtId="0" fontId="45" fillId="0" borderId="32" xfId="15" applyFont="1" applyBorder="1">
      <alignment vertical="center"/>
      <protection/>
    </xf>
    <xf numFmtId="201" fontId="45" fillId="0" borderId="32" xfId="15" applyNumberFormat="1" applyFont="1" applyBorder="1">
      <alignment vertical="center"/>
      <protection/>
    </xf>
    <xf numFmtId="200" fontId="45" fillId="0" borderId="32" xfId="16" applyNumberFormat="1" applyFont="1" applyFill="1" applyBorder="1" applyAlignment="1">
      <alignment vertical="center"/>
    </xf>
    <xf numFmtId="43" fontId="45" fillId="0" borderId="32" xfId="16" applyNumberFormat="1" applyFont="1" applyBorder="1" applyAlignment="1">
      <alignment vertical="center"/>
    </xf>
    <xf numFmtId="201" fontId="45" fillId="0" borderId="32" xfId="15" applyNumberFormat="1" applyFont="1" applyFill="1" applyBorder="1">
      <alignment vertical="center"/>
      <protection/>
    </xf>
    <xf numFmtId="196" fontId="45" fillId="0" borderId="32" xfId="16" applyNumberFormat="1" applyFont="1" applyFill="1" applyBorder="1" applyAlignment="1">
      <alignment vertical="center"/>
    </xf>
    <xf numFmtId="43" fontId="49" fillId="0" borderId="25" xfId="16" applyFont="1" applyFill="1" applyBorder="1" applyAlignment="1">
      <alignment vertical="center"/>
    </xf>
    <xf numFmtId="0" fontId="8" fillId="0" borderId="32" xfId="15" applyFont="1" applyBorder="1" applyAlignment="1">
      <alignment horizontal="center" vertical="center"/>
      <protection/>
    </xf>
    <xf numFmtId="200" fontId="45" fillId="0" borderId="32" xfId="16" applyNumberFormat="1" applyFont="1" applyBorder="1" applyAlignment="1">
      <alignment vertical="center"/>
    </xf>
    <xf numFmtId="201" fontId="45" fillId="0" borderId="32" xfId="16" applyNumberFormat="1" applyFont="1" applyFill="1" applyBorder="1" applyAlignment="1">
      <alignment vertical="center"/>
    </xf>
    <xf numFmtId="201" fontId="45" fillId="0" borderId="32" xfId="16" applyNumberFormat="1" applyFont="1" applyBorder="1" applyAlignment="1">
      <alignment vertical="center"/>
    </xf>
    <xf numFmtId="43" fontId="45" fillId="0" borderId="32" xfId="16" applyNumberFormat="1" applyFont="1" applyFill="1" applyBorder="1" applyAlignment="1">
      <alignment vertical="center"/>
    </xf>
    <xf numFmtId="0" fontId="32" fillId="0" borderId="41" xfId="15" applyFont="1" applyBorder="1">
      <alignment vertical="center"/>
      <protection/>
    </xf>
    <xf numFmtId="0" fontId="56" fillId="0" borderId="42" xfId="15" applyFont="1" applyBorder="1">
      <alignment vertical="center"/>
      <protection/>
    </xf>
    <xf numFmtId="0" fontId="8" fillId="0" borderId="42" xfId="15" applyFont="1" applyBorder="1">
      <alignment vertical="center"/>
      <protection/>
    </xf>
    <xf numFmtId="0" fontId="8" fillId="0" borderId="42" xfId="15" applyFont="1" applyFill="1" applyBorder="1">
      <alignment vertical="center"/>
      <protection/>
    </xf>
    <xf numFmtId="0" fontId="8" fillId="0" borderId="42" xfId="15" applyFont="1" applyFill="1" applyBorder="1" applyAlignment="1">
      <alignment vertical="center" wrapText="1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80" fontId="15" fillId="0" borderId="7" xfId="0" applyNumberFormat="1" applyFont="1" applyFill="1" applyBorder="1" applyAlignment="1">
      <alignment horizontal="right" vertical="center"/>
    </xf>
    <xf numFmtId="0" fontId="45" fillId="0" borderId="6" xfId="0" applyNumberFormat="1" applyFont="1" applyBorder="1" applyAlignment="1">
      <alignment horizontal="right" vertical="center"/>
    </xf>
    <xf numFmtId="196" fontId="45" fillId="0" borderId="14" xfId="0" applyNumberFormat="1" applyFont="1" applyBorder="1" applyAlignment="1">
      <alignment horizontal="right" vertical="center"/>
    </xf>
    <xf numFmtId="196" fontId="45" fillId="0" borderId="8" xfId="0" applyNumberFormat="1" applyFont="1" applyBorder="1" applyAlignment="1">
      <alignment horizontal="right" vertical="center"/>
    </xf>
    <xf numFmtId="196" fontId="45" fillId="0" borderId="7" xfId="0" applyNumberFormat="1" applyFont="1" applyBorder="1" applyAlignment="1">
      <alignment horizontal="right" vertical="center"/>
    </xf>
    <xf numFmtId="196" fontId="11" fillId="0" borderId="7" xfId="0" applyNumberFormat="1" applyFont="1" applyBorder="1" applyAlignment="1">
      <alignment horizontal="right" vertical="center"/>
    </xf>
    <xf numFmtId="196" fontId="45" fillId="0" borderId="16" xfId="0" applyNumberFormat="1" applyFont="1" applyBorder="1" applyAlignment="1">
      <alignment horizontal="right" vertical="center"/>
    </xf>
    <xf numFmtId="196" fontId="45" fillId="0" borderId="13" xfId="0" applyNumberFormat="1" applyFont="1" applyBorder="1" applyAlignment="1">
      <alignment horizontal="right" vertical="center"/>
    </xf>
    <xf numFmtId="196" fontId="37" fillId="0" borderId="17" xfId="0" applyNumberFormat="1" applyFont="1" applyBorder="1" applyAlignment="1">
      <alignment horizontal="right" vertical="center"/>
    </xf>
    <xf numFmtId="196" fontId="37" fillId="0" borderId="27" xfId="0" applyNumberFormat="1" applyFont="1" applyBorder="1" applyAlignment="1">
      <alignment horizontal="right" vertical="center"/>
    </xf>
    <xf numFmtId="0" fontId="8" fillId="0" borderId="43" xfId="15" applyFont="1" applyFill="1" applyBorder="1">
      <alignment vertical="center"/>
      <protection/>
    </xf>
    <xf numFmtId="0" fontId="8" fillId="0" borderId="22" xfId="15" applyFont="1" applyBorder="1" applyAlignment="1">
      <alignment horizontal="center" vertical="center"/>
      <protection/>
    </xf>
    <xf numFmtId="196" fontId="45" fillId="0" borderId="25" xfId="16" applyNumberFormat="1" applyFont="1" applyFill="1" applyBorder="1" applyAlignment="1">
      <alignment vertical="center"/>
    </xf>
    <xf numFmtId="196" fontId="45" fillId="0" borderId="21" xfId="16" applyNumberFormat="1" applyFont="1" applyFill="1" applyBorder="1" applyAlignment="1">
      <alignment vertical="center"/>
    </xf>
    <xf numFmtId="196" fontId="45" fillId="0" borderId="31" xfId="16" applyNumberFormat="1" applyFont="1" applyFill="1" applyBorder="1" applyAlignment="1">
      <alignment vertical="center"/>
    </xf>
    <xf numFmtId="177" fontId="38" fillId="0" borderId="8" xfId="0" applyNumberFormat="1" applyFont="1" applyBorder="1" applyAlignment="1">
      <alignment horizontal="right" vertical="center"/>
    </xf>
    <xf numFmtId="177" fontId="45" fillId="0" borderId="16" xfId="0" applyNumberFormat="1" applyFont="1" applyBorder="1" applyAlignment="1">
      <alignment horizontal="right" vertical="center"/>
    </xf>
    <xf numFmtId="176" fontId="39" fillId="0" borderId="6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right" vertical="center"/>
    </xf>
    <xf numFmtId="180" fontId="37" fillId="0" borderId="17" xfId="0" applyNumberFormat="1" applyFont="1" applyBorder="1" applyAlignment="1">
      <alignment horizontal="right" vertical="center"/>
    </xf>
    <xf numFmtId="180" fontId="37" fillId="0" borderId="27" xfId="0" applyNumberFormat="1" applyFont="1" applyBorder="1" applyAlignment="1">
      <alignment horizontal="right" vertical="center"/>
    </xf>
    <xf numFmtId="41" fontId="58" fillId="0" borderId="28" xfId="0" applyNumberFormat="1" applyFont="1" applyBorder="1" applyAlignment="1">
      <alignment vertical="center"/>
    </xf>
    <xf numFmtId="41" fontId="58" fillId="0" borderId="2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200" fontId="58" fillId="0" borderId="39" xfId="16" applyNumberFormat="1" applyFont="1" applyBorder="1" applyAlignment="1">
      <alignment vertical="center"/>
    </xf>
    <xf numFmtId="200" fontId="58" fillId="0" borderId="28" xfId="16" applyNumberFormat="1" applyFont="1" applyBorder="1" applyAlignment="1">
      <alignment vertical="center"/>
    </xf>
    <xf numFmtId="200" fontId="58" fillId="0" borderId="28" xfId="16" applyNumberFormat="1" applyFont="1" applyFill="1" applyBorder="1" applyAlignment="1">
      <alignment vertical="center"/>
    </xf>
    <xf numFmtId="200" fontId="58" fillId="0" borderId="32" xfId="16" applyNumberFormat="1" applyFont="1" applyBorder="1" applyAlignment="1">
      <alignment vertical="center"/>
    </xf>
    <xf numFmtId="200" fontId="58" fillId="0" borderId="29" xfId="16" applyNumberFormat="1" applyFont="1" applyBorder="1" applyAlignment="1">
      <alignment vertical="center"/>
    </xf>
    <xf numFmtId="0" fontId="56" fillId="0" borderId="42" xfId="15" applyFont="1" applyFill="1" applyBorder="1">
      <alignment vertical="center"/>
      <protection/>
    </xf>
    <xf numFmtId="0" fontId="56" fillId="0" borderId="36" xfId="15" applyFont="1" applyFill="1" applyBorder="1">
      <alignment vertical="center"/>
      <protection/>
    </xf>
    <xf numFmtId="201" fontId="45" fillId="0" borderId="28" xfId="0" applyNumberFormat="1" applyFont="1" applyBorder="1" applyAlignment="1">
      <alignment vertical="center"/>
    </xf>
    <xf numFmtId="201" fontId="45" fillId="0" borderId="2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36" xfId="15" applyFont="1" applyBorder="1">
      <alignment vertical="center"/>
      <protection/>
    </xf>
    <xf numFmtId="0" fontId="11" fillId="0" borderId="42" xfId="15" applyFont="1" applyBorder="1">
      <alignment vertical="center"/>
      <protection/>
    </xf>
    <xf numFmtId="180" fontId="9" fillId="0" borderId="0" xfId="0" applyNumberFormat="1" applyFont="1" applyBorder="1" applyAlignment="1">
      <alignment horizontal="right" vertical="center"/>
    </xf>
    <xf numFmtId="179" fontId="15" fillId="0" borderId="16" xfId="0" applyNumberFormat="1" applyFont="1" applyBorder="1" applyAlignment="1">
      <alignment horizontal="right" vertical="center"/>
    </xf>
    <xf numFmtId="181" fontId="37" fillId="0" borderId="13" xfId="0" applyNumberFormat="1" applyFont="1" applyBorder="1" applyAlignment="1">
      <alignment horizontal="right" vertical="center"/>
    </xf>
    <xf numFmtId="180" fontId="15" fillId="0" borderId="16" xfId="0" applyNumberFormat="1" applyFont="1" applyBorder="1" applyAlignment="1">
      <alignment horizontal="right" vertical="center"/>
    </xf>
    <xf numFmtId="180" fontId="45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right" vertical="center"/>
    </xf>
    <xf numFmtId="176" fontId="45" fillId="0" borderId="8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45" fillId="0" borderId="7" xfId="0" applyNumberFormat="1" applyFont="1" applyFill="1" applyBorder="1" applyAlignment="1">
      <alignment horizontal="right" vertical="center"/>
    </xf>
    <xf numFmtId="222" fontId="45" fillId="0" borderId="8" xfId="0" applyNumberFormat="1" applyFont="1" applyBorder="1" applyAlignment="1">
      <alignment horizontal="right" vertical="center"/>
    </xf>
    <xf numFmtId="222" fontId="45" fillId="0" borderId="7" xfId="0" applyNumberFormat="1" applyFont="1" applyBorder="1" applyAlignment="1">
      <alignment horizontal="right" vertical="center"/>
    </xf>
    <xf numFmtId="222" fontId="45" fillId="0" borderId="16" xfId="0" applyNumberFormat="1" applyFont="1" applyBorder="1" applyAlignment="1">
      <alignment horizontal="right" vertical="center"/>
    </xf>
    <xf numFmtId="179" fontId="45" fillId="0" borderId="6" xfId="0" applyNumberFormat="1" applyFont="1" applyBorder="1" applyAlignment="1">
      <alignment horizontal="right" vertical="center"/>
    </xf>
    <xf numFmtId="179" fontId="45" fillId="0" borderId="14" xfId="0" applyNumberFormat="1" applyFont="1" applyBorder="1" applyAlignment="1">
      <alignment horizontal="right" vertical="center"/>
    </xf>
    <xf numFmtId="179" fontId="45" fillId="0" borderId="8" xfId="0" applyNumberFormat="1" applyFont="1" applyBorder="1" applyAlignment="1">
      <alignment horizontal="right" vertical="center"/>
    </xf>
    <xf numFmtId="179" fontId="45" fillId="0" borderId="11" xfId="0" applyNumberFormat="1" applyFont="1" applyBorder="1" applyAlignment="1">
      <alignment horizontal="right" vertical="center"/>
    </xf>
    <xf numFmtId="179" fontId="45" fillId="0" borderId="12" xfId="0" applyNumberFormat="1" applyFont="1" applyBorder="1" applyAlignment="1">
      <alignment horizontal="right" vertical="center"/>
    </xf>
    <xf numFmtId="179" fontId="45" fillId="0" borderId="16" xfId="0" applyNumberFormat="1" applyFont="1" applyBorder="1" applyAlignment="1">
      <alignment horizontal="right" vertical="center"/>
    </xf>
    <xf numFmtId="213" fontId="45" fillId="3" borderId="8" xfId="0" applyNumberFormat="1" applyFont="1" applyFill="1" applyBorder="1" applyAlignment="1">
      <alignment horizontal="right" vertical="center"/>
    </xf>
    <xf numFmtId="213" fontId="45" fillId="3" borderId="16" xfId="0" applyNumberFormat="1" applyFont="1" applyFill="1" applyBorder="1" applyAlignment="1">
      <alignment horizontal="right" vertical="center"/>
    </xf>
    <xf numFmtId="179" fontId="45" fillId="0" borderId="7" xfId="0" applyNumberFormat="1" applyFont="1" applyBorder="1" applyAlignment="1">
      <alignment horizontal="right" vertical="center"/>
    </xf>
    <xf numFmtId="213" fontId="45" fillId="3" borderId="14" xfId="0" applyNumberFormat="1" applyFont="1" applyFill="1" applyBorder="1" applyAlignment="1">
      <alignment horizontal="right" vertical="center"/>
    </xf>
    <xf numFmtId="213" fontId="45" fillId="0" borderId="7" xfId="0" applyNumberFormat="1" applyFont="1" applyBorder="1" applyAlignment="1">
      <alignment horizontal="right" vertical="center"/>
    </xf>
    <xf numFmtId="213" fontId="45" fillId="0" borderId="13" xfId="0" applyNumberFormat="1" applyFont="1" applyBorder="1" applyAlignment="1">
      <alignment horizontal="right" vertical="center"/>
    </xf>
    <xf numFmtId="41" fontId="45" fillId="0" borderId="28" xfId="16" applyNumberFormat="1" applyFont="1" applyBorder="1" applyAlignment="1">
      <alignment vertical="center"/>
    </xf>
    <xf numFmtId="177" fontId="45" fillId="0" borderId="0" xfId="0" applyNumberFormat="1" applyFont="1" applyBorder="1" applyAlignment="1">
      <alignment horizontal="right" vertical="center"/>
    </xf>
    <xf numFmtId="177" fontId="45" fillId="0" borderId="7" xfId="0" applyNumberFormat="1" applyFont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45" fillId="0" borderId="49" xfId="0" applyNumberFormat="1" applyFont="1" applyBorder="1" applyAlignment="1">
      <alignment horizontal="right" vertical="center"/>
    </xf>
    <xf numFmtId="176" fontId="45" fillId="0" borderId="50" xfId="0" applyNumberFormat="1" applyFont="1" applyBorder="1" applyAlignment="1">
      <alignment horizontal="right" vertical="center"/>
    </xf>
    <xf numFmtId="176" fontId="45" fillId="0" borderId="49" xfId="0" applyNumberFormat="1" applyFont="1" applyFill="1" applyBorder="1" applyAlignment="1">
      <alignment horizontal="right" vertical="center"/>
    </xf>
    <xf numFmtId="176" fontId="45" fillId="0" borderId="51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right" vertical="center" wrapText="1"/>
    </xf>
    <xf numFmtId="0" fontId="47" fillId="0" borderId="5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1" fontId="23" fillId="0" borderId="0" xfId="0" applyNumberFormat="1" applyFont="1" applyAlignment="1">
      <alignment horizontal="center" vertical="center"/>
    </xf>
    <xf numFmtId="41" fontId="30" fillId="0" borderId="1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57" xfId="0" applyFont="1" applyBorder="1" applyAlignment="1">
      <alignment horizontal="center" vertical="center"/>
    </xf>
    <xf numFmtId="0" fontId="21" fillId="0" borderId="0" xfId="15" applyFont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1" fillId="0" borderId="30" xfId="15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</cellXfs>
  <cellStyles count="9">
    <cellStyle name="Normal" xfId="0"/>
    <cellStyle name="一般_94年度鄉鎮市收入規模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21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2000" b="0" i="0" u="none" baseline="0"/>
            </a:pPr>
          </a:p>
        </c:txPr>
      </c:legendEntry>
      <c:layout/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2650" y="2028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18</xdr:row>
      <xdr:rowOff>0</xdr:rowOff>
    </xdr:from>
    <xdr:to>
      <xdr:col>6</xdr:col>
      <xdr:colOff>323850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71975" y="90487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6</xdr:col>
      <xdr:colOff>323850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80391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22</xdr:row>
      <xdr:rowOff>0</xdr:rowOff>
    </xdr:from>
    <xdr:to>
      <xdr:col>6</xdr:col>
      <xdr:colOff>323850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71975" y="100869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</xdr:col>
      <xdr:colOff>219075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71700" y="10086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71975" y="60198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06775" y="904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106775" y="803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106775" y="10086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22</xdr:col>
      <xdr:colOff>219075</xdr:colOff>
      <xdr:row>21</xdr:row>
      <xdr:rowOff>0</xdr:rowOff>
    </xdr:from>
    <xdr:to>
      <xdr:col>23</xdr:col>
      <xdr:colOff>323850</xdr:colOff>
      <xdr:row>21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840200" y="98774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19</xdr:col>
      <xdr:colOff>219075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639925" y="987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106775" y="601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38004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85950" y="32480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29</xdr:row>
      <xdr:rowOff>0</xdr:rowOff>
    </xdr:from>
    <xdr:to>
      <xdr:col>5</xdr:col>
      <xdr:colOff>323850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85950" y="80676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5</xdr:col>
      <xdr:colOff>323850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85950" y="75152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26</xdr:row>
      <xdr:rowOff>0</xdr:rowOff>
    </xdr:from>
    <xdr:to>
      <xdr:col>5</xdr:col>
      <xdr:colOff>323850</xdr:colOff>
      <xdr:row>26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85950" y="72390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85950" y="29718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85950" y="29718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85950" y="26955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26</xdr:row>
      <xdr:rowOff>0</xdr:rowOff>
    </xdr:from>
    <xdr:to>
      <xdr:col>5</xdr:col>
      <xdr:colOff>323850</xdr:colOff>
      <xdr:row>26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885950" y="72390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5</xdr:col>
      <xdr:colOff>323850</xdr:colOff>
      <xdr:row>25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885950" y="69627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26</xdr:row>
      <xdr:rowOff>0</xdr:rowOff>
    </xdr:from>
    <xdr:to>
      <xdr:col>5</xdr:col>
      <xdr:colOff>323850</xdr:colOff>
      <xdr:row>26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885950" y="72390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5</xdr:col>
      <xdr:colOff>323850</xdr:colOff>
      <xdr:row>25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885950" y="69627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5</xdr:col>
      <xdr:colOff>323850</xdr:colOff>
      <xdr:row>25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885950" y="69627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24</xdr:row>
      <xdr:rowOff>0</xdr:rowOff>
    </xdr:from>
    <xdr:to>
      <xdr:col>5</xdr:col>
      <xdr:colOff>323850</xdr:colOff>
      <xdr:row>24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885950" y="66865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885950" y="29718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885950" y="26955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885950" y="26955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1885950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24200" y="7439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296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18</xdr:row>
      <xdr:rowOff>0</xdr:rowOff>
    </xdr:from>
    <xdr:to>
      <xdr:col>6</xdr:col>
      <xdr:colOff>323850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24200" y="8582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43025" y="85820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6</xdr:col>
      <xdr:colOff>323850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24200" y="57245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782675" y="74390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3782675" y="62960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18</xdr:row>
      <xdr:rowOff>0</xdr:rowOff>
    </xdr:from>
    <xdr:to>
      <xdr:col>24</xdr:col>
      <xdr:colOff>0</xdr:colOff>
      <xdr:row>18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3782675" y="85820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24</xdr:col>
      <xdr:colOff>219075</xdr:colOff>
      <xdr:row>17</xdr:row>
      <xdr:rowOff>0</xdr:rowOff>
    </xdr:from>
    <xdr:to>
      <xdr:col>25</xdr:col>
      <xdr:colOff>323850</xdr:colOff>
      <xdr:row>17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4497050" y="8372475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2420600" y="8372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3782675" y="5724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13</xdr:row>
      <xdr:rowOff>0</xdr:rowOff>
    </xdr:from>
    <xdr:to>
      <xdr:col>6</xdr:col>
      <xdr:colOff>323850</xdr:colOff>
      <xdr:row>13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124200" y="68675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6</xdr:col>
      <xdr:colOff>323850</xdr:colOff>
      <xdr:row>11</xdr:row>
      <xdr:rowOff>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124200" y="57245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3124200" y="5153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13782675" y="6867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13782675" y="5724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13782675" y="51530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14</xdr:row>
      <xdr:rowOff>0</xdr:rowOff>
    </xdr:from>
    <xdr:to>
      <xdr:col>5</xdr:col>
      <xdr:colOff>323850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38375" y="7648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7077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38375" y="86963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1</xdr:col>
      <xdr:colOff>219075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6275" y="86963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38375" y="5934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38375" y="6505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38375" y="6505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38375" y="5362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38375" y="5934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38375" y="6505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38375" y="5362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38375" y="5934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38375" y="5934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38375" y="4791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38375" y="53625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14 </a:t>
          </a:r>
          <a:r>
            <a:rPr lang="en-US" cap="none" sz="1400" b="1" i="0" u="none" baseline="0"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6267450" y="8963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67450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 </a:t>
          </a:r>
          <a:r>
            <a:rPr lang="en-US" cap="none" sz="1400" b="1" i="0" u="none" baseline="0"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12</xdr:row>
      <xdr:rowOff>0</xdr:rowOff>
    </xdr:from>
    <xdr:to>
      <xdr:col>4</xdr:col>
      <xdr:colOff>323850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0" y="37528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0" y="31432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0" y="80295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0" y="74771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09750" y="72009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09750" y="28384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0" y="34480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09750" y="28384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09750" y="2533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09750" y="7753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09750" y="72009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4</xdr:col>
      <xdr:colOff>323850</xdr:colOff>
      <xdr:row>24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0" y="69246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15</xdr:row>
      <xdr:rowOff>0</xdr:rowOff>
    </xdr:from>
    <xdr:to>
      <xdr:col>6</xdr:col>
      <xdr:colOff>323850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62300" y="83915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13</xdr:row>
      <xdr:rowOff>0</xdr:rowOff>
    </xdr:from>
    <xdr:to>
      <xdr:col>6</xdr:col>
      <xdr:colOff>323850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62300" y="71723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18</xdr:row>
      <xdr:rowOff>0</xdr:rowOff>
    </xdr:from>
    <xdr:to>
      <xdr:col>6</xdr:col>
      <xdr:colOff>323850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62300" y="8963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81125" y="89630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62300" y="65627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4392275" y="83915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4392275" y="71723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18</xdr:row>
      <xdr:rowOff>0</xdr:rowOff>
    </xdr:from>
    <xdr:to>
      <xdr:col>24</xdr:col>
      <xdr:colOff>0</xdr:colOff>
      <xdr:row>18</xdr:row>
      <xdr:rowOff>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14392275" y="89630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24</xdr:col>
      <xdr:colOff>219075</xdr:colOff>
      <xdr:row>17</xdr:row>
      <xdr:rowOff>0</xdr:rowOff>
    </xdr:from>
    <xdr:to>
      <xdr:col>25</xdr:col>
      <xdr:colOff>323850</xdr:colOff>
      <xdr:row>17</xdr:row>
      <xdr:rowOff>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15201900" y="8753475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21</xdr:col>
      <xdr:colOff>219075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2773025" y="87534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14392275" y="65627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3162300" y="65627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6</xdr:col>
      <xdr:colOff>323850</xdr:colOff>
      <xdr:row>11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3162300" y="59531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14392275" y="65627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23</xdr:col>
      <xdr:colOff>219075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14392275" y="59531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15</xdr:row>
      <xdr:rowOff>0</xdr:rowOff>
    </xdr:from>
    <xdr:to>
      <xdr:col>5</xdr:col>
      <xdr:colOff>323850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7639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14</xdr:row>
      <xdr:rowOff>0</xdr:rowOff>
    </xdr:from>
    <xdr:to>
      <xdr:col>5</xdr:col>
      <xdr:colOff>323850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05050" y="7067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18</xdr:row>
      <xdr:rowOff>0</xdr:rowOff>
    </xdr:from>
    <xdr:to>
      <xdr:col>5</xdr:col>
      <xdr:colOff>323850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05050" y="86296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1</xdr:col>
      <xdr:colOff>219075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6275" y="86296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5924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05050" y="6496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05050" y="6496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05050" y="5353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05050" y="5924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6877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323850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2700" y="6877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5</xdr:col>
      <xdr:colOff>219075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750570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2</xdr:col>
      <xdr:colOff>219075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14375" y="75057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113;&#35336;&#26989;&#21209;&#36039;&#26009;\&#36001;&#25919;&#32080;&#27083;&#20998;&#26512;\&#26691;&#22290;&#24066;&#36001;&#25919;&#36039;&#26009;\95&#24180;&#36001;&#25919;&#32080;&#27083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表3"/>
      <sheetName val="表4"/>
      <sheetName val="表4(續)"/>
      <sheetName val="表5"/>
      <sheetName val="表6、表7"/>
      <sheetName val="表8"/>
      <sheetName val="表9"/>
      <sheetName val="表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4">
      <selection activeCell="D7" sqref="D7"/>
    </sheetView>
  </sheetViews>
  <sheetFormatPr defaultColWidth="9.00390625" defaultRowHeight="16.5"/>
  <cols>
    <col min="1" max="1" width="59.50390625" style="0" customWidth="1"/>
    <col min="2" max="2" width="6.625" style="0" customWidth="1"/>
    <col min="3" max="3" width="6.25390625" style="0" customWidth="1"/>
    <col min="4" max="4" width="12.875" style="0" customWidth="1"/>
  </cols>
  <sheetData>
    <row r="1" spans="1:4" ht="61.5" customHeight="1">
      <c r="A1" s="405" t="s">
        <v>147</v>
      </c>
      <c r="B1" s="406"/>
      <c r="C1" s="406"/>
      <c r="D1" s="406"/>
    </row>
    <row r="2" spans="1:4" ht="32.25" customHeight="1">
      <c r="A2" s="150"/>
      <c r="B2" s="151"/>
      <c r="C2" s="151"/>
      <c r="D2" s="154" t="s">
        <v>154</v>
      </c>
    </row>
    <row r="3" spans="1:4" ht="79.5" customHeight="1">
      <c r="A3" s="155" t="s">
        <v>148</v>
      </c>
      <c r="B3" s="153"/>
      <c r="C3" s="153"/>
      <c r="D3" s="156">
        <v>1</v>
      </c>
    </row>
    <row r="4" spans="1:4" ht="79.5" customHeight="1">
      <c r="A4" s="155" t="s">
        <v>149</v>
      </c>
      <c r="B4" s="153"/>
      <c r="C4" s="153"/>
      <c r="D4" s="157" t="s">
        <v>153</v>
      </c>
    </row>
    <row r="5" spans="1:4" ht="79.5" customHeight="1">
      <c r="A5" s="155" t="s">
        <v>150</v>
      </c>
      <c r="B5" s="153"/>
      <c r="C5" s="153"/>
      <c r="D5" s="157" t="s">
        <v>276</v>
      </c>
    </row>
    <row r="6" spans="1:4" ht="79.5" customHeight="1">
      <c r="A6" s="155" t="s">
        <v>151</v>
      </c>
      <c r="B6" s="153"/>
      <c r="C6" s="153"/>
      <c r="D6" s="156" t="s">
        <v>277</v>
      </c>
    </row>
    <row r="7" spans="1:4" ht="79.5" customHeight="1">
      <c r="A7" s="155" t="s">
        <v>152</v>
      </c>
      <c r="B7" s="153"/>
      <c r="C7" s="153"/>
      <c r="D7" s="157" t="s">
        <v>278</v>
      </c>
    </row>
    <row r="8" spans="1:4" ht="16.5">
      <c r="A8" s="153"/>
      <c r="B8" s="152"/>
      <c r="C8" s="152"/>
      <c r="D8" s="152"/>
    </row>
    <row r="9" spans="1:4" ht="16.5">
      <c r="A9" s="153"/>
      <c r="B9" s="152"/>
      <c r="C9" s="152"/>
      <c r="D9" s="152"/>
    </row>
    <row r="10" spans="1:4" ht="16.5">
      <c r="A10" s="153"/>
      <c r="B10" s="152"/>
      <c r="C10" s="152"/>
      <c r="D10" s="152"/>
    </row>
    <row r="11" spans="1:4" ht="16.5">
      <c r="A11" s="153"/>
      <c r="B11" s="152"/>
      <c r="C11" s="152"/>
      <c r="D11" s="152"/>
    </row>
    <row r="12" spans="1:4" ht="16.5">
      <c r="A12" s="153"/>
      <c r="B12" s="152"/>
      <c r="C12" s="152"/>
      <c r="D12" s="152"/>
    </row>
    <row r="13" spans="1:4" ht="16.5">
      <c r="A13" s="153"/>
      <c r="B13" s="152"/>
      <c r="C13" s="152"/>
      <c r="D13" s="152"/>
    </row>
    <row r="14" spans="1:4" ht="16.5">
      <c r="A14" s="153"/>
      <c r="B14" s="152"/>
      <c r="C14" s="152"/>
      <c r="D14" s="152"/>
    </row>
    <row r="15" spans="1:4" ht="16.5">
      <c r="A15" s="153"/>
      <c r="B15" s="152"/>
      <c r="C15" s="152"/>
      <c r="D15" s="152"/>
    </row>
    <row r="16" spans="1:4" ht="16.5">
      <c r="A16" s="153"/>
      <c r="B16" s="152"/>
      <c r="C16" s="152"/>
      <c r="D16" s="152"/>
    </row>
    <row r="17" spans="1:4" ht="16.5">
      <c r="A17" s="153"/>
      <c r="B17" s="152"/>
      <c r="C17" s="152"/>
      <c r="D17" s="152"/>
    </row>
    <row r="18" spans="1:4" ht="16.5">
      <c r="A18" s="153"/>
      <c r="B18" s="152"/>
      <c r="C18" s="152"/>
      <c r="D18" s="152"/>
    </row>
    <row r="19" spans="1:4" ht="16.5">
      <c r="A19" s="152"/>
      <c r="B19" s="152"/>
      <c r="C19" s="152"/>
      <c r="D19" s="152"/>
    </row>
    <row r="20" spans="1:4" ht="16.5">
      <c r="A20" s="152"/>
      <c r="B20" s="152"/>
      <c r="C20" s="152"/>
      <c r="D20" s="152"/>
    </row>
    <row r="21" spans="1:4" ht="16.5">
      <c r="A21" s="152"/>
      <c r="B21" s="152"/>
      <c r="C21" s="152"/>
      <c r="D21" s="152"/>
    </row>
    <row r="22" spans="1:4" ht="16.5">
      <c r="A22" s="152"/>
      <c r="B22" s="152"/>
      <c r="C22" s="152"/>
      <c r="D22" s="152"/>
    </row>
    <row r="23" spans="1:4" ht="16.5">
      <c r="A23" s="152"/>
      <c r="B23" s="152"/>
      <c r="C23" s="152"/>
      <c r="D23" s="15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1">
      <pane xSplit="1" ySplit="4" topLeftCell="G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00390625" defaultRowHeight="16.5"/>
  <cols>
    <col min="1" max="1" width="18.75390625" style="109" customWidth="1"/>
    <col min="2" max="3" width="10.625" style="109" customWidth="1"/>
    <col min="4" max="4" width="10.625" style="115" customWidth="1"/>
    <col min="5" max="7" width="10.625" style="109" customWidth="1"/>
    <col min="8" max="8" width="18.75390625" style="109" customWidth="1"/>
    <col min="9" max="15" width="10.625" style="109" customWidth="1"/>
    <col min="16" max="16" width="11.25390625" style="109" customWidth="1"/>
    <col min="17" max="16384" width="9.00390625" style="109" customWidth="1"/>
  </cols>
  <sheetData>
    <row r="1" spans="1:15" ht="33" customHeight="1">
      <c r="A1" s="446" t="s">
        <v>267</v>
      </c>
      <c r="B1" s="447"/>
      <c r="C1" s="447"/>
      <c r="D1" s="447"/>
      <c r="E1" s="447"/>
      <c r="F1" s="447"/>
      <c r="G1" s="447"/>
      <c r="H1" s="446" t="s">
        <v>268</v>
      </c>
      <c r="I1" s="446"/>
      <c r="J1" s="447"/>
      <c r="K1" s="447"/>
      <c r="L1" s="447"/>
      <c r="M1" s="447"/>
      <c r="N1" s="447"/>
      <c r="O1" s="447"/>
    </row>
    <row r="2" spans="1:15" ht="15" customHeight="1" thickBot="1">
      <c r="A2" s="246"/>
      <c r="B2" s="247"/>
      <c r="C2" s="247"/>
      <c r="D2" s="248"/>
      <c r="E2" s="247"/>
      <c r="F2" s="410" t="s">
        <v>7</v>
      </c>
      <c r="G2" s="444"/>
      <c r="H2" s="246"/>
      <c r="I2" s="246"/>
      <c r="J2" s="247"/>
      <c r="K2" s="247"/>
      <c r="L2" s="247"/>
      <c r="M2" s="247"/>
      <c r="N2" s="410" t="s">
        <v>7</v>
      </c>
      <c r="O2" s="444"/>
    </row>
    <row r="3" spans="1:15" ht="22.5" customHeight="1">
      <c r="A3" s="255"/>
      <c r="B3" s="260" t="s">
        <v>217</v>
      </c>
      <c r="C3" s="249" t="s">
        <v>218</v>
      </c>
      <c r="D3" s="250" t="s">
        <v>219</v>
      </c>
      <c r="E3" s="249" t="s">
        <v>220</v>
      </c>
      <c r="F3" s="249" t="s">
        <v>221</v>
      </c>
      <c r="G3" s="330" t="s">
        <v>222</v>
      </c>
      <c r="H3" s="310"/>
      <c r="I3" s="296" t="s">
        <v>231</v>
      </c>
      <c r="J3" s="249" t="s">
        <v>232</v>
      </c>
      <c r="K3" s="249" t="s">
        <v>233</v>
      </c>
      <c r="L3" s="249" t="s">
        <v>234</v>
      </c>
      <c r="M3" s="249" t="s">
        <v>235</v>
      </c>
      <c r="N3" s="249" t="s">
        <v>236</v>
      </c>
      <c r="O3" s="251" t="s">
        <v>237</v>
      </c>
    </row>
    <row r="4" spans="1:15" ht="30" customHeight="1">
      <c r="A4" s="256" t="s">
        <v>242</v>
      </c>
      <c r="B4" s="344">
        <f>B7+B11+B12+B13+B14+B15+B16+B17</f>
        <v>2401983</v>
      </c>
      <c r="C4" s="345">
        <f>C7+C11+C12+C13+C14+C15+C16+C17</f>
        <v>2040801</v>
      </c>
      <c r="D4" s="346">
        <f>D7+D11+D12+D13+D14+D15+D16+D17</f>
        <v>1117629</v>
      </c>
      <c r="E4" s="345">
        <f>E7+E11+E12+E13+E14+E15+E16+E17</f>
        <v>633722</v>
      </c>
      <c r="F4" s="345">
        <f>F7+F11+F12+F13+F14+F15+F16+F17</f>
        <v>858280</v>
      </c>
      <c r="G4" s="345">
        <f>G7+G10+G11+G12+G13+G14+G15+G16+G17</f>
        <v>1055579</v>
      </c>
      <c r="H4" s="311" t="s">
        <v>242</v>
      </c>
      <c r="I4" s="347">
        <f aca="true" t="shared" si="0" ref="I4:O4">I7+I11+I12+I13+I14+I15+I16+I17</f>
        <v>849314</v>
      </c>
      <c r="J4" s="345">
        <f t="shared" si="0"/>
        <v>1105338</v>
      </c>
      <c r="K4" s="345">
        <f t="shared" si="0"/>
        <v>1070700</v>
      </c>
      <c r="L4" s="345">
        <f t="shared" si="0"/>
        <v>1004877</v>
      </c>
      <c r="M4" s="345">
        <f t="shared" si="0"/>
        <v>476783</v>
      </c>
      <c r="N4" s="345">
        <f t="shared" si="0"/>
        <v>811982</v>
      </c>
      <c r="O4" s="348">
        <f t="shared" si="0"/>
        <v>570776</v>
      </c>
    </row>
    <row r="5" spans="1:16" ht="24" customHeight="1">
      <c r="A5" s="257" t="s">
        <v>215</v>
      </c>
      <c r="B5" s="289">
        <f aca="true" t="shared" si="1" ref="B5:G5">B4/13997764</f>
        <v>0.17159762087716296</v>
      </c>
      <c r="C5" s="279">
        <f t="shared" si="1"/>
        <v>0.1457947855100286</v>
      </c>
      <c r="D5" s="279">
        <f t="shared" si="1"/>
        <v>0.07984339498794236</v>
      </c>
      <c r="E5" s="279">
        <f t="shared" si="1"/>
        <v>0.04527308790175345</v>
      </c>
      <c r="F5" s="279">
        <f t="shared" si="1"/>
        <v>0.06131550724815763</v>
      </c>
      <c r="G5" s="279">
        <f t="shared" si="1"/>
        <v>0.07541054414119283</v>
      </c>
      <c r="H5" s="312" t="s">
        <v>215</v>
      </c>
      <c r="I5" s="297">
        <f aca="true" t="shared" si="2" ref="I5:O5">I4/13997764</f>
        <v>0.06067497637479815</v>
      </c>
      <c r="J5" s="279">
        <f t="shared" si="2"/>
        <v>0.07896532617638075</v>
      </c>
      <c r="K5" s="279">
        <f t="shared" si="2"/>
        <v>0.07649078810015657</v>
      </c>
      <c r="L5" s="279">
        <f t="shared" si="2"/>
        <v>0.07178839420353136</v>
      </c>
      <c r="M5" s="279">
        <f t="shared" si="2"/>
        <v>0.034061368658594326</v>
      </c>
      <c r="N5" s="279">
        <f t="shared" si="2"/>
        <v>0.05800797898864419</v>
      </c>
      <c r="O5" s="280">
        <f t="shared" si="2"/>
        <v>0.040776226831656825</v>
      </c>
      <c r="P5" s="230"/>
    </row>
    <row r="6" spans="1:15" ht="24" customHeight="1">
      <c r="A6" s="354" t="s">
        <v>264</v>
      </c>
      <c r="B6" s="261"/>
      <c r="C6" s="140"/>
      <c r="D6" s="146"/>
      <c r="E6" s="141"/>
      <c r="F6" s="141"/>
      <c r="G6" s="141"/>
      <c r="H6" s="355" t="s">
        <v>264</v>
      </c>
      <c r="I6" s="298"/>
      <c r="J6" s="281"/>
      <c r="K6" s="281"/>
      <c r="L6" s="281"/>
      <c r="M6" s="281"/>
      <c r="N6" s="281"/>
      <c r="O6" s="282"/>
    </row>
    <row r="7" spans="1:15" ht="24" customHeight="1">
      <c r="A7" s="258" t="s">
        <v>204</v>
      </c>
      <c r="B7" s="262">
        <v>1581265</v>
      </c>
      <c r="C7" s="263">
        <v>1300590</v>
      </c>
      <c r="D7" s="264">
        <v>708078</v>
      </c>
      <c r="E7" s="265">
        <v>341253</v>
      </c>
      <c r="F7" s="265">
        <v>585107</v>
      </c>
      <c r="G7" s="265">
        <v>755408</v>
      </c>
      <c r="H7" s="313" t="s">
        <v>204</v>
      </c>
      <c r="I7" s="299">
        <v>397315</v>
      </c>
      <c r="J7" s="265">
        <v>750643</v>
      </c>
      <c r="K7" s="265">
        <v>564949</v>
      </c>
      <c r="L7" s="265">
        <v>596404</v>
      </c>
      <c r="M7" s="265">
        <v>252326</v>
      </c>
      <c r="N7" s="265">
        <v>348981</v>
      </c>
      <c r="O7" s="283">
        <v>415319</v>
      </c>
    </row>
    <row r="8" spans="1:15" ht="24" customHeight="1">
      <c r="A8" s="258" t="s">
        <v>205</v>
      </c>
      <c r="B8" s="266">
        <v>303910</v>
      </c>
      <c r="C8" s="263">
        <v>288303</v>
      </c>
      <c r="D8" s="264">
        <v>313945</v>
      </c>
      <c r="E8" s="265">
        <v>168581</v>
      </c>
      <c r="F8" s="265">
        <v>249607</v>
      </c>
      <c r="G8" s="265">
        <v>229291</v>
      </c>
      <c r="H8" s="313" t="s">
        <v>205</v>
      </c>
      <c r="I8" s="299">
        <v>216004</v>
      </c>
      <c r="J8" s="265">
        <v>253758</v>
      </c>
      <c r="K8" s="265">
        <v>273104</v>
      </c>
      <c r="L8" s="265">
        <v>306404</v>
      </c>
      <c r="M8" s="265">
        <v>176885</v>
      </c>
      <c r="N8" s="265">
        <v>179581</v>
      </c>
      <c r="O8" s="283">
        <v>411403</v>
      </c>
    </row>
    <row r="9" spans="1:15" s="115" customFormat="1" ht="24" customHeight="1">
      <c r="A9" s="258" t="s">
        <v>206</v>
      </c>
      <c r="B9" s="267">
        <f>B7-B8</f>
        <v>1277355</v>
      </c>
      <c r="C9" s="268">
        <f aca="true" t="shared" si="3" ref="C9:O9">C7-C8</f>
        <v>1012287</v>
      </c>
      <c r="D9" s="268">
        <f t="shared" si="3"/>
        <v>394133</v>
      </c>
      <c r="E9" s="268">
        <f t="shared" si="3"/>
        <v>172672</v>
      </c>
      <c r="F9" s="268">
        <f t="shared" si="3"/>
        <v>335500</v>
      </c>
      <c r="G9" s="268">
        <f t="shared" si="3"/>
        <v>526117</v>
      </c>
      <c r="H9" s="313" t="s">
        <v>206</v>
      </c>
      <c r="I9" s="300">
        <f t="shared" si="3"/>
        <v>181311</v>
      </c>
      <c r="J9" s="268">
        <f t="shared" si="3"/>
        <v>496885</v>
      </c>
      <c r="K9" s="268">
        <f t="shared" si="3"/>
        <v>291845</v>
      </c>
      <c r="L9" s="268">
        <f t="shared" si="3"/>
        <v>290000</v>
      </c>
      <c r="M9" s="268">
        <f t="shared" si="3"/>
        <v>75441</v>
      </c>
      <c r="N9" s="268">
        <f t="shared" si="3"/>
        <v>169400</v>
      </c>
      <c r="O9" s="284">
        <f t="shared" si="3"/>
        <v>3916</v>
      </c>
    </row>
    <row r="10" spans="1:15" ht="24" customHeight="1">
      <c r="A10" s="258" t="s">
        <v>207</v>
      </c>
      <c r="B10" s="269">
        <v>0</v>
      </c>
      <c r="C10" s="270">
        <v>0</v>
      </c>
      <c r="D10" s="271">
        <v>0</v>
      </c>
      <c r="E10" s="270">
        <v>0</v>
      </c>
      <c r="F10" s="270">
        <v>0</v>
      </c>
      <c r="G10" s="272">
        <v>4000</v>
      </c>
      <c r="H10" s="313" t="s">
        <v>207</v>
      </c>
      <c r="I10" s="301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85">
        <v>0</v>
      </c>
    </row>
    <row r="11" spans="1:15" s="115" customFormat="1" ht="24" customHeight="1">
      <c r="A11" s="258" t="s">
        <v>208</v>
      </c>
      <c r="B11" s="266">
        <v>2130</v>
      </c>
      <c r="C11" s="264">
        <v>2572</v>
      </c>
      <c r="D11" s="264">
        <v>500</v>
      </c>
      <c r="E11" s="264">
        <v>1699</v>
      </c>
      <c r="F11" s="264">
        <v>870</v>
      </c>
      <c r="G11" s="264">
        <v>2200</v>
      </c>
      <c r="H11" s="313" t="s">
        <v>208</v>
      </c>
      <c r="I11" s="302">
        <v>460</v>
      </c>
      <c r="J11" s="264">
        <v>872</v>
      </c>
      <c r="K11" s="264">
        <v>1130</v>
      </c>
      <c r="L11" s="264">
        <v>601</v>
      </c>
      <c r="M11" s="264">
        <v>501</v>
      </c>
      <c r="N11" s="264">
        <v>860</v>
      </c>
      <c r="O11" s="286">
        <v>229</v>
      </c>
    </row>
    <row r="12" spans="1:15" s="115" customFormat="1" ht="24" customHeight="1">
      <c r="A12" s="258" t="s">
        <v>209</v>
      </c>
      <c r="B12" s="273">
        <v>150305</v>
      </c>
      <c r="C12" s="264">
        <v>108860</v>
      </c>
      <c r="D12" s="264">
        <v>40088</v>
      </c>
      <c r="E12" s="264">
        <v>17359</v>
      </c>
      <c r="F12" s="264">
        <v>32128</v>
      </c>
      <c r="G12" s="264">
        <v>47000</v>
      </c>
      <c r="H12" s="313" t="s">
        <v>209</v>
      </c>
      <c r="I12" s="302">
        <v>26367</v>
      </c>
      <c r="J12" s="264">
        <v>37078</v>
      </c>
      <c r="K12" s="264">
        <v>44518</v>
      </c>
      <c r="L12" s="264">
        <v>51832</v>
      </c>
      <c r="M12" s="264">
        <v>16648</v>
      </c>
      <c r="N12" s="264">
        <v>12097</v>
      </c>
      <c r="O12" s="286">
        <v>4225</v>
      </c>
    </row>
    <row r="13" spans="1:15" s="115" customFormat="1" ht="24" customHeight="1">
      <c r="A13" s="258" t="s">
        <v>210</v>
      </c>
      <c r="B13" s="273">
        <v>1710</v>
      </c>
      <c r="C13" s="264">
        <v>1936</v>
      </c>
      <c r="D13" s="264">
        <v>1061</v>
      </c>
      <c r="E13" s="264">
        <v>650</v>
      </c>
      <c r="F13" s="264">
        <v>1039</v>
      </c>
      <c r="G13" s="263">
        <v>1600</v>
      </c>
      <c r="H13" s="313" t="s">
        <v>210</v>
      </c>
      <c r="I13" s="302">
        <v>646</v>
      </c>
      <c r="J13" s="264">
        <v>771</v>
      </c>
      <c r="K13" s="264">
        <v>850</v>
      </c>
      <c r="L13" s="264">
        <v>800</v>
      </c>
      <c r="M13" s="264">
        <v>599</v>
      </c>
      <c r="N13" s="264">
        <v>318</v>
      </c>
      <c r="O13" s="286">
        <v>30</v>
      </c>
    </row>
    <row r="14" spans="1:16" s="115" customFormat="1" ht="24" customHeight="1">
      <c r="A14" s="258" t="s">
        <v>211</v>
      </c>
      <c r="B14" s="273">
        <v>125260</v>
      </c>
      <c r="C14" s="264">
        <v>87454</v>
      </c>
      <c r="D14" s="264">
        <v>17654</v>
      </c>
      <c r="E14" s="264">
        <v>12152</v>
      </c>
      <c r="F14" s="264">
        <v>3992</v>
      </c>
      <c r="G14" s="264">
        <v>40139</v>
      </c>
      <c r="H14" s="313" t="s">
        <v>211</v>
      </c>
      <c r="I14" s="302">
        <v>4086</v>
      </c>
      <c r="J14" s="264">
        <v>54573</v>
      </c>
      <c r="K14" s="264">
        <v>23317</v>
      </c>
      <c r="L14" s="264">
        <v>5137</v>
      </c>
      <c r="M14" s="264">
        <v>10760</v>
      </c>
      <c r="N14" s="264">
        <v>399</v>
      </c>
      <c r="O14" s="286">
        <v>2090</v>
      </c>
      <c r="P14" s="116"/>
    </row>
    <row r="15" spans="1:15" s="115" customFormat="1" ht="24" customHeight="1">
      <c r="A15" s="258" t="s">
        <v>212</v>
      </c>
      <c r="B15" s="273">
        <v>476050</v>
      </c>
      <c r="C15" s="264">
        <v>432319</v>
      </c>
      <c r="D15" s="264">
        <v>331889</v>
      </c>
      <c r="E15" s="264">
        <v>153276</v>
      </c>
      <c r="F15" s="264">
        <v>198795</v>
      </c>
      <c r="G15" s="264">
        <v>152060</v>
      </c>
      <c r="H15" s="313" t="s">
        <v>212</v>
      </c>
      <c r="I15" s="302">
        <v>283410</v>
      </c>
      <c r="J15" s="264">
        <v>221822</v>
      </c>
      <c r="K15" s="264">
        <v>416808</v>
      </c>
      <c r="L15" s="264">
        <v>331961</v>
      </c>
      <c r="M15" s="264">
        <v>143008</v>
      </c>
      <c r="N15" s="264">
        <v>348416</v>
      </c>
      <c r="O15" s="286">
        <v>145503</v>
      </c>
    </row>
    <row r="16" spans="1:15" s="115" customFormat="1" ht="24" customHeight="1">
      <c r="A16" s="258" t="s">
        <v>213</v>
      </c>
      <c r="B16" s="269">
        <v>0</v>
      </c>
      <c r="C16" s="274">
        <v>30870</v>
      </c>
      <c r="D16" s="264">
        <v>100</v>
      </c>
      <c r="E16" s="264">
        <v>94786</v>
      </c>
      <c r="F16" s="270">
        <v>0</v>
      </c>
      <c r="G16" s="264">
        <v>38296</v>
      </c>
      <c r="H16" s="313" t="s">
        <v>213</v>
      </c>
      <c r="I16" s="302">
        <v>114048</v>
      </c>
      <c r="J16" s="264">
        <v>15408</v>
      </c>
      <c r="K16" s="274">
        <v>1</v>
      </c>
      <c r="L16" s="274">
        <v>2250</v>
      </c>
      <c r="M16" s="264">
        <v>42350</v>
      </c>
      <c r="N16" s="264">
        <v>88249</v>
      </c>
      <c r="O16" s="285">
        <v>0</v>
      </c>
    </row>
    <row r="17" spans="1:15" s="115" customFormat="1" ht="24" customHeight="1">
      <c r="A17" s="258" t="s">
        <v>214</v>
      </c>
      <c r="B17" s="273">
        <v>65263</v>
      </c>
      <c r="C17" s="264">
        <v>76200</v>
      </c>
      <c r="D17" s="264">
        <v>18259</v>
      </c>
      <c r="E17" s="264">
        <v>12547</v>
      </c>
      <c r="F17" s="264">
        <v>36349</v>
      </c>
      <c r="G17" s="264">
        <v>14876</v>
      </c>
      <c r="H17" s="313" t="s">
        <v>214</v>
      </c>
      <c r="I17" s="302">
        <v>22982</v>
      </c>
      <c r="J17" s="264">
        <v>24171</v>
      </c>
      <c r="K17" s="264">
        <v>19127</v>
      </c>
      <c r="L17" s="264">
        <v>15892</v>
      </c>
      <c r="M17" s="264">
        <v>10591</v>
      </c>
      <c r="N17" s="264">
        <v>12662</v>
      </c>
      <c r="O17" s="286">
        <v>3380</v>
      </c>
    </row>
    <row r="18" spans="1:15" s="115" customFormat="1" ht="30" customHeight="1">
      <c r="A18" s="350" t="s">
        <v>263</v>
      </c>
      <c r="B18" s="266"/>
      <c r="C18" s="264"/>
      <c r="D18" s="264"/>
      <c r="E18" s="264"/>
      <c r="F18" s="264"/>
      <c r="G18" s="264"/>
      <c r="H18" s="350" t="s">
        <v>263</v>
      </c>
      <c r="I18" s="273"/>
      <c r="J18" s="264"/>
      <c r="K18" s="264"/>
      <c r="L18" s="264"/>
      <c r="M18" s="264"/>
      <c r="N18" s="264"/>
      <c r="O18" s="286"/>
    </row>
    <row r="19" spans="1:15" s="115" customFormat="1" ht="24" customHeight="1">
      <c r="A19" s="258" t="s">
        <v>204</v>
      </c>
      <c r="B19" s="275">
        <f aca="true" t="shared" si="4" ref="B19:G19">(B7/B$4)*100</f>
        <v>65.83164826728583</v>
      </c>
      <c r="C19" s="276">
        <f t="shared" si="4"/>
        <v>63.72938860770845</v>
      </c>
      <c r="D19" s="276">
        <f t="shared" si="4"/>
        <v>63.355371057837615</v>
      </c>
      <c r="E19" s="276">
        <f t="shared" si="4"/>
        <v>53.84900634663149</v>
      </c>
      <c r="F19" s="276">
        <f t="shared" si="4"/>
        <v>68.17204175793448</v>
      </c>
      <c r="G19" s="276">
        <f t="shared" si="4"/>
        <v>71.56337896074098</v>
      </c>
      <c r="H19" s="313" t="s">
        <v>204</v>
      </c>
      <c r="I19" s="303">
        <f aca="true" t="shared" si="5" ref="I19:O19">(I7/I$4)*100</f>
        <v>46.78069594990781</v>
      </c>
      <c r="J19" s="276">
        <f t="shared" si="5"/>
        <v>67.91072052168657</v>
      </c>
      <c r="K19" s="276">
        <f t="shared" si="5"/>
        <v>52.76445316148314</v>
      </c>
      <c r="L19" s="276">
        <f t="shared" si="5"/>
        <v>59.350945439093536</v>
      </c>
      <c r="M19" s="276">
        <f t="shared" si="5"/>
        <v>52.92260839836991</v>
      </c>
      <c r="N19" s="276">
        <f t="shared" si="5"/>
        <v>42.97890839944728</v>
      </c>
      <c r="O19" s="287">
        <f t="shared" si="5"/>
        <v>72.76392139823679</v>
      </c>
    </row>
    <row r="20" spans="1:15" s="115" customFormat="1" ht="24" customHeight="1">
      <c r="A20" s="258" t="s">
        <v>207</v>
      </c>
      <c r="B20" s="269">
        <v>0</v>
      </c>
      <c r="C20" s="270">
        <v>0</v>
      </c>
      <c r="D20" s="271">
        <v>0</v>
      </c>
      <c r="E20" s="270">
        <v>0</v>
      </c>
      <c r="F20" s="270">
        <v>0</v>
      </c>
      <c r="G20" s="276">
        <f aca="true" t="shared" si="6" ref="B20:G22">(G10/G$4)*100</f>
        <v>0.37893895198748745</v>
      </c>
      <c r="H20" s="313" t="s">
        <v>207</v>
      </c>
      <c r="I20" s="301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85">
        <v>0</v>
      </c>
    </row>
    <row r="21" spans="1:15" s="115" customFormat="1" ht="24" customHeight="1">
      <c r="A21" s="258" t="s">
        <v>208</v>
      </c>
      <c r="B21" s="275">
        <f t="shared" si="6"/>
        <v>0.08867673085113424</v>
      </c>
      <c r="C21" s="276">
        <f t="shared" si="6"/>
        <v>0.12602894647738805</v>
      </c>
      <c r="D21" s="276">
        <f t="shared" si="6"/>
        <v>0.04473756497012873</v>
      </c>
      <c r="E21" s="276">
        <f t="shared" si="6"/>
        <v>0.268098629998643</v>
      </c>
      <c r="F21" s="276">
        <f t="shared" si="6"/>
        <v>0.10136552174115673</v>
      </c>
      <c r="G21" s="276">
        <f t="shared" si="6"/>
        <v>0.20841642359311807</v>
      </c>
      <c r="H21" s="313" t="s">
        <v>208</v>
      </c>
      <c r="I21" s="303">
        <f aca="true" t="shared" si="7" ref="I21:O24">(I11/I$4)*100</f>
        <v>0.05416135846106387</v>
      </c>
      <c r="J21" s="276">
        <f t="shared" si="7"/>
        <v>0.0788898961222721</v>
      </c>
      <c r="K21" s="276">
        <f t="shared" si="7"/>
        <v>0.10553843280097133</v>
      </c>
      <c r="L21" s="276">
        <f t="shared" si="7"/>
        <v>0.059808314848483944</v>
      </c>
      <c r="M21" s="276">
        <f t="shared" si="7"/>
        <v>0.10507924988936268</v>
      </c>
      <c r="N21" s="276">
        <f t="shared" si="7"/>
        <v>0.10591367788941135</v>
      </c>
      <c r="O21" s="287">
        <f t="shared" si="7"/>
        <v>0.04012081797412645</v>
      </c>
    </row>
    <row r="22" spans="1:15" s="115" customFormat="1" ht="24" customHeight="1">
      <c r="A22" s="258" t="s">
        <v>209</v>
      </c>
      <c r="B22" s="275">
        <f t="shared" si="6"/>
        <v>6.257538042525697</v>
      </c>
      <c r="C22" s="276">
        <f t="shared" si="6"/>
        <v>5.334180059692248</v>
      </c>
      <c r="D22" s="276">
        <f t="shared" si="6"/>
        <v>3.586879009045041</v>
      </c>
      <c r="E22" s="276">
        <f t="shared" si="6"/>
        <v>2.739213724630043</v>
      </c>
      <c r="F22" s="276">
        <f t="shared" si="6"/>
        <v>3.7433005545975675</v>
      </c>
      <c r="G22" s="276">
        <f t="shared" si="6"/>
        <v>4.452532685852977</v>
      </c>
      <c r="H22" s="313" t="s">
        <v>209</v>
      </c>
      <c r="I22" s="303">
        <f t="shared" si="7"/>
        <v>3.1045055185714587</v>
      </c>
      <c r="J22" s="276">
        <f t="shared" si="7"/>
        <v>3.354449046355051</v>
      </c>
      <c r="K22" s="276">
        <f t="shared" si="7"/>
        <v>4.157840664985524</v>
      </c>
      <c r="L22" s="276">
        <f t="shared" si="7"/>
        <v>5.158044218347121</v>
      </c>
      <c r="M22" s="276">
        <f t="shared" si="7"/>
        <v>3.4917352338485226</v>
      </c>
      <c r="N22" s="276">
        <f t="shared" si="7"/>
        <v>1.4898113504979174</v>
      </c>
      <c r="O22" s="287">
        <f t="shared" si="7"/>
        <v>0.7402203316187086</v>
      </c>
    </row>
    <row r="23" spans="1:15" s="115" customFormat="1" ht="24" customHeight="1">
      <c r="A23" s="258" t="s">
        <v>210</v>
      </c>
      <c r="B23" s="275">
        <f>(B13/B$4)*100</f>
        <v>0.07119117828893876</v>
      </c>
      <c r="C23" s="276">
        <f>(C13/C$4)*100</f>
        <v>0.09486471243399038</v>
      </c>
      <c r="D23" s="276">
        <f aca="true" t="shared" si="8" ref="D23:G24">(D13/D$4)*100</f>
        <v>0.09493311286661317</v>
      </c>
      <c r="E23" s="276">
        <f t="shared" si="8"/>
        <v>0.10256863419606706</v>
      </c>
      <c r="F23" s="276">
        <f t="shared" si="8"/>
        <v>0.12105606561961131</v>
      </c>
      <c r="G23" s="276">
        <f t="shared" si="8"/>
        <v>0.15157558079499497</v>
      </c>
      <c r="H23" s="313" t="s">
        <v>210</v>
      </c>
      <c r="I23" s="303">
        <f t="shared" si="7"/>
        <v>0.07606138601271144</v>
      </c>
      <c r="J23" s="276">
        <f t="shared" si="7"/>
        <v>0.06975241962187131</v>
      </c>
      <c r="K23" s="276">
        <f t="shared" si="7"/>
        <v>0.07938731670869524</v>
      </c>
      <c r="L23" s="276">
        <f t="shared" si="7"/>
        <v>0.079611733575353</v>
      </c>
      <c r="M23" s="276">
        <f t="shared" si="7"/>
        <v>0.12563367401941763</v>
      </c>
      <c r="N23" s="276">
        <f t="shared" si="7"/>
        <v>0.03916342973120094</v>
      </c>
      <c r="O23" s="287">
        <f t="shared" si="7"/>
        <v>0.005256002354689055</v>
      </c>
    </row>
    <row r="24" spans="1:15" s="115" customFormat="1" ht="24" customHeight="1">
      <c r="A24" s="258" t="s">
        <v>211</v>
      </c>
      <c r="B24" s="275">
        <f>(B14/B$4)*100</f>
        <v>5.214857890334777</v>
      </c>
      <c r="C24" s="276">
        <f>(C14/C$4)*100</f>
        <v>4.28527818243915</v>
      </c>
      <c r="D24" s="276">
        <f t="shared" si="8"/>
        <v>1.5795939439653053</v>
      </c>
      <c r="E24" s="276">
        <f t="shared" si="8"/>
        <v>1.9175600657701641</v>
      </c>
      <c r="F24" s="276">
        <f t="shared" si="8"/>
        <v>0.46511627906976744</v>
      </c>
      <c r="G24" s="276">
        <f t="shared" si="8"/>
        <v>3.8025576484564394</v>
      </c>
      <c r="H24" s="313" t="s">
        <v>211</v>
      </c>
      <c r="I24" s="303">
        <f t="shared" si="7"/>
        <v>0.48109415363458036</v>
      </c>
      <c r="J24" s="276">
        <f t="shared" si="7"/>
        <v>4.937222822340316</v>
      </c>
      <c r="K24" s="276">
        <f t="shared" si="7"/>
        <v>2.177734192584291</v>
      </c>
      <c r="L24" s="276">
        <f t="shared" si="7"/>
        <v>0.5112068442207355</v>
      </c>
      <c r="M24" s="276">
        <f t="shared" si="7"/>
        <v>2.256791873871342</v>
      </c>
      <c r="N24" s="276">
        <f t="shared" si="7"/>
        <v>0.049139020323110606</v>
      </c>
      <c r="O24" s="287">
        <f t="shared" si="7"/>
        <v>0.36616816404333746</v>
      </c>
    </row>
    <row r="25" spans="1:15" s="115" customFormat="1" ht="24" customHeight="1">
      <c r="A25" s="258" t="s">
        <v>238</v>
      </c>
      <c r="B25" s="275">
        <f aca="true" t="shared" si="9" ref="B25:G25">(B15/B$4)*100</f>
        <v>19.819041183888476</v>
      </c>
      <c r="C25" s="276">
        <f t="shared" si="9"/>
        <v>21.183790090263578</v>
      </c>
      <c r="D25" s="276">
        <f t="shared" si="9"/>
        <v>29.695811400742105</v>
      </c>
      <c r="E25" s="276">
        <f t="shared" si="9"/>
        <v>24.186630730825186</v>
      </c>
      <c r="F25" s="276">
        <f t="shared" si="9"/>
        <v>23.162021717854316</v>
      </c>
      <c r="G25" s="276">
        <f t="shared" si="9"/>
        <v>14.405364259804335</v>
      </c>
      <c r="H25" s="313" t="s">
        <v>238</v>
      </c>
      <c r="I25" s="303">
        <f aca="true" t="shared" si="10" ref="I25:O27">(I15/I$4)*100</f>
        <v>33.3692839161959</v>
      </c>
      <c r="J25" s="276">
        <f t="shared" si="10"/>
        <v>20.068250616553488</v>
      </c>
      <c r="K25" s="276">
        <f t="shared" si="10"/>
        <v>38.92855141496218</v>
      </c>
      <c r="L25" s="276">
        <f t="shared" si="10"/>
        <v>33.0349883617597</v>
      </c>
      <c r="M25" s="276">
        <f t="shared" si="10"/>
        <v>29.99435802031532</v>
      </c>
      <c r="N25" s="276">
        <f t="shared" si="10"/>
        <v>42.909325576182724</v>
      </c>
      <c r="O25" s="287">
        <f t="shared" si="10"/>
        <v>25.492137020477383</v>
      </c>
    </row>
    <row r="26" spans="1:15" s="115" customFormat="1" ht="24" customHeight="1">
      <c r="A26" s="258" t="s">
        <v>239</v>
      </c>
      <c r="B26" s="269">
        <v>0</v>
      </c>
      <c r="C26" s="276">
        <f>(C16/C$4)*100</f>
        <v>1.512641359936613</v>
      </c>
      <c r="D26" s="276">
        <f aca="true" t="shared" si="11" ref="D26:G27">(D16/D$4)*100</f>
        <v>0.008947512994025745</v>
      </c>
      <c r="E26" s="276">
        <f t="shared" si="11"/>
        <v>14.957031632166787</v>
      </c>
      <c r="F26" s="285">
        <v>0</v>
      </c>
      <c r="G26" s="276">
        <f t="shared" si="11"/>
        <v>3.627961526328205</v>
      </c>
      <c r="H26" s="313" t="s">
        <v>239</v>
      </c>
      <c r="I26" s="303">
        <f t="shared" si="10"/>
        <v>13.428249151668286</v>
      </c>
      <c r="J26" s="276">
        <f t="shared" si="10"/>
        <v>1.3939627516651014</v>
      </c>
      <c r="K26" s="285">
        <v>0</v>
      </c>
      <c r="L26" s="276">
        <f t="shared" si="10"/>
        <v>0.2239080006806803</v>
      </c>
      <c r="M26" s="276">
        <f t="shared" si="10"/>
        <v>8.882447570488042</v>
      </c>
      <c r="N26" s="276">
        <f t="shared" si="10"/>
        <v>10.868344372165884</v>
      </c>
      <c r="O26" s="285">
        <v>0</v>
      </c>
    </row>
    <row r="27" spans="1:15" s="115" customFormat="1" ht="24" customHeight="1">
      <c r="A27" s="258" t="s">
        <v>240</v>
      </c>
      <c r="B27" s="275">
        <f>(B17/B$4)*100</f>
        <v>2.7170467068251525</v>
      </c>
      <c r="C27" s="276">
        <f>(C17/C$4)*100</f>
        <v>3.7338280410485885</v>
      </c>
      <c r="D27" s="276">
        <f t="shared" si="11"/>
        <v>1.633726397579161</v>
      </c>
      <c r="E27" s="276">
        <f t="shared" si="11"/>
        <v>1.9798902357816204</v>
      </c>
      <c r="F27" s="276">
        <f t="shared" si="11"/>
        <v>4.235098103183111</v>
      </c>
      <c r="G27" s="276">
        <f t="shared" si="11"/>
        <v>1.4092739624414656</v>
      </c>
      <c r="H27" s="313" t="s">
        <v>240</v>
      </c>
      <c r="I27" s="303">
        <f t="shared" si="10"/>
        <v>2.7059485655481956</v>
      </c>
      <c r="J27" s="276">
        <f t="shared" si="10"/>
        <v>2.18675192565532</v>
      </c>
      <c r="K27" s="276">
        <f t="shared" si="10"/>
        <v>1.7864014196320166</v>
      </c>
      <c r="L27" s="276">
        <f t="shared" si="10"/>
        <v>1.5814870874743874</v>
      </c>
      <c r="M27" s="276">
        <f t="shared" si="10"/>
        <v>2.221345979198084</v>
      </c>
      <c r="N27" s="276">
        <f t="shared" si="10"/>
        <v>1.5593941737624726</v>
      </c>
      <c r="O27" s="287">
        <f t="shared" si="10"/>
        <v>0.5921762652949669</v>
      </c>
    </row>
    <row r="28" spans="1:15" s="115" customFormat="1" ht="24" customHeight="1" thickBot="1">
      <c r="A28" s="259" t="s">
        <v>241</v>
      </c>
      <c r="B28" s="277">
        <f aca="true" t="shared" si="12" ref="B28:G28">(B4-B8-B15)/B4*100</f>
        <v>67.52849624664287</v>
      </c>
      <c r="C28" s="278">
        <f t="shared" si="12"/>
        <v>64.68925681631869</v>
      </c>
      <c r="D28" s="278">
        <f t="shared" si="12"/>
        <v>42.21391893016377</v>
      </c>
      <c r="E28" s="278">
        <f t="shared" si="12"/>
        <v>49.21164169777915</v>
      </c>
      <c r="F28" s="278">
        <f t="shared" si="12"/>
        <v>47.755744046232</v>
      </c>
      <c r="G28" s="278">
        <f t="shared" si="12"/>
        <v>63.87281293015492</v>
      </c>
      <c r="H28" s="329" t="s">
        <v>241</v>
      </c>
      <c r="I28" s="304">
        <f aca="true" t="shared" si="13" ref="I28:O28">(I4-I8-I15)/I4*100</f>
        <v>41.19795505549184</v>
      </c>
      <c r="J28" s="278">
        <f t="shared" si="13"/>
        <v>56.97424679147917</v>
      </c>
      <c r="K28" s="278">
        <f t="shared" si="13"/>
        <v>35.564397123377226</v>
      </c>
      <c r="L28" s="278">
        <f t="shared" si="13"/>
        <v>36.47331962021222</v>
      </c>
      <c r="M28" s="278">
        <f t="shared" si="13"/>
        <v>32.905955120044126</v>
      </c>
      <c r="N28" s="278">
        <f t="shared" si="13"/>
        <v>34.974297459795906</v>
      </c>
      <c r="O28" s="288">
        <f t="shared" si="13"/>
        <v>2.43002508865124</v>
      </c>
    </row>
    <row r="29" spans="1:15" s="115" customFormat="1" ht="16.5">
      <c r="A29" s="229" t="s">
        <v>269</v>
      </c>
      <c r="B29" s="160"/>
      <c r="C29" s="160"/>
      <c r="D29" s="160"/>
      <c r="E29" s="160"/>
      <c r="F29" s="160"/>
      <c r="G29" s="160"/>
      <c r="H29" s="229"/>
      <c r="I29" s="160"/>
      <c r="J29" s="160"/>
      <c r="K29" s="160"/>
      <c r="L29" s="160"/>
      <c r="M29" s="160"/>
      <c r="N29" s="160"/>
      <c r="O29" s="161"/>
    </row>
    <row r="30" spans="1:15" s="115" customFormat="1" ht="16.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1:15" s="115" customFormat="1" ht="16.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</row>
    <row r="32" spans="1:15" s="115" customFormat="1" ht="16.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</row>
    <row r="33" spans="1:15" s="115" customFormat="1" ht="16.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1:15" s="115" customFormat="1" ht="16.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1:15" s="115" customFormat="1" ht="16.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</row>
    <row r="36" spans="1:15" s="115" customFormat="1" ht="16.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</row>
    <row r="37" spans="1:15" s="115" customFormat="1" ht="16.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1:15" s="115" customFormat="1" ht="16.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  <row r="39" spans="1:15" s="115" customFormat="1" ht="16.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1:15" s="115" customFormat="1" ht="16.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1:15" s="115" customFormat="1" ht="16.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1:15" s="115" customFormat="1" ht="16.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1:15" s="115" customFormat="1" ht="16.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1:15" s="115" customFormat="1" ht="16.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1:15" s="115" customFormat="1" ht="16.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1:15" s="115" customFormat="1" ht="16.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s="115" customFormat="1" ht="16.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</row>
    <row r="48" spans="1:15" s="115" customFormat="1" ht="16.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</row>
    <row r="49" spans="1:15" s="115" customFormat="1" ht="16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</row>
    <row r="50" spans="1:15" s="115" customFormat="1" ht="16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</row>
    <row r="51" spans="1:15" s="115" customFormat="1" ht="16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</row>
    <row r="52" spans="1:15" s="115" customFormat="1" ht="16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s="115" customFormat="1" ht="16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</row>
    <row r="54" spans="1:15" s="115" customFormat="1" ht="16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</row>
    <row r="55" spans="1:15" s="115" customFormat="1" ht="16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</row>
    <row r="56" spans="1:15" s="115" customFormat="1" ht="16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s="115" customFormat="1" ht="16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</row>
    <row r="58" spans="1:15" s="115" customFormat="1" ht="16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</row>
    <row r="59" spans="1:15" s="115" customFormat="1" ht="16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</row>
    <row r="60" spans="1:15" s="115" customFormat="1" ht="16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</row>
    <row r="61" spans="1:15" s="115" customFormat="1" ht="16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</row>
    <row r="62" spans="1:15" s="115" customFormat="1" ht="16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</row>
    <row r="63" spans="1:15" s="115" customFormat="1" ht="16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</row>
    <row r="64" spans="1:15" s="115" customFormat="1" ht="16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</row>
    <row r="65" spans="1:15" s="115" customFormat="1" ht="16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1"/>
    </row>
    <row r="66" spans="1:15" s="115" customFormat="1" ht="16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1"/>
    </row>
    <row r="67" spans="1:15" s="115" customFormat="1" ht="16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/>
    </row>
    <row r="68" spans="1:15" s="115" customFormat="1" ht="16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/>
    </row>
    <row r="69" spans="1:15" s="115" customFormat="1" ht="16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</row>
    <row r="70" spans="1:15" s="115" customFormat="1" ht="16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</row>
    <row r="71" spans="1:15" s="115" customFormat="1" ht="16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1"/>
    </row>
    <row r="72" spans="1:15" s="115" customFormat="1" ht="16.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</row>
    <row r="73" spans="1:14" s="115" customFormat="1" ht="16.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 s="115" customFormat="1" ht="16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1:14" s="115" customFormat="1" ht="16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4" s="115" customFormat="1" ht="16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1:14" s="115" customFormat="1" ht="16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4" s="115" customFormat="1" ht="16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s="115" customFormat="1" ht="16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s="115" customFormat="1" ht="16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s="115" customFormat="1" ht="16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s="115" customFormat="1" ht="16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1:14" s="115" customFormat="1" ht="16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s="115" customFormat="1" ht="16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s="115" customFormat="1" ht="16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1:14" s="115" customFormat="1" ht="16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 s="115" customFormat="1" ht="16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s="115" customFormat="1" ht="16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s="115" customFormat="1" ht="16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4" s="115" customFormat="1" ht="16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 s="115" customFormat="1" ht="16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s="115" customFormat="1" ht="16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1:14" s="115" customFormat="1" ht="16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s="115" customFormat="1" ht="16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1:14" s="115" customFormat="1" ht="16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1:14" s="115" customFormat="1" ht="16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4" s="115" customFormat="1" ht="16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4" s="115" customFormat="1" ht="16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1:14" s="115" customFormat="1" ht="16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 s="115" customFormat="1" ht="16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 s="115" customFormat="1" ht="16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 s="115" customFormat="1" ht="16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 s="115" customFormat="1" ht="16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s="115" customFormat="1" ht="16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 s="115" customFormat="1" ht="16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 s="115" customFormat="1" ht="16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 s="115" customFormat="1" ht="16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 s="115" customFormat="1" ht="16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 s="115" customFormat="1" ht="16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 s="115" customFormat="1" ht="16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 s="115" customFormat="1" ht="16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s="115" customFormat="1" ht="16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1:14" s="115" customFormat="1" ht="16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1:14" s="115" customFormat="1" ht="16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:14" s="115" customFormat="1" ht="16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1:14" ht="16.5">
      <c r="A116" s="113"/>
      <c r="B116" s="113"/>
      <c r="C116" s="113"/>
      <c r="D116" s="119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ht="16.5">
      <c r="A117" s="113"/>
      <c r="B117" s="113"/>
      <c r="C117" s="113"/>
      <c r="D117" s="119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ht="16.5">
      <c r="A118" s="113"/>
      <c r="B118" s="113"/>
      <c r="C118" s="113"/>
      <c r="D118" s="119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ht="16.5">
      <c r="A119" s="113"/>
      <c r="B119" s="113"/>
      <c r="C119" s="113"/>
      <c r="D119" s="119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ht="16.5">
      <c r="A120" s="113"/>
      <c r="B120" s="113"/>
      <c r="C120" s="113"/>
      <c r="D120" s="119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6.5">
      <c r="A121" s="113"/>
      <c r="B121" s="113"/>
      <c r="C121" s="113"/>
      <c r="D121" s="119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ht="16.5">
      <c r="A122" s="113"/>
      <c r="B122" s="113"/>
      <c r="C122" s="113"/>
      <c r="D122" s="119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16.5">
      <c r="A123" s="113"/>
      <c r="B123" s="113"/>
      <c r="C123" s="113"/>
      <c r="D123" s="119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ht="16.5">
      <c r="A124" s="113"/>
      <c r="B124" s="113"/>
      <c r="C124" s="113"/>
      <c r="D124" s="119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ht="16.5">
      <c r="A125" s="113"/>
      <c r="B125" s="113"/>
      <c r="C125" s="113"/>
      <c r="D125" s="119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ht="16.5">
      <c r="A126" s="113"/>
      <c r="B126" s="113"/>
      <c r="C126" s="113"/>
      <c r="D126" s="119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6.5">
      <c r="A127" s="113"/>
      <c r="B127" s="113"/>
      <c r="C127" s="113"/>
      <c r="D127" s="119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 ht="16.5">
      <c r="A128" s="113"/>
      <c r="B128" s="113"/>
      <c r="C128" s="113"/>
      <c r="D128" s="119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ht="16.5">
      <c r="A129" s="113"/>
      <c r="B129" s="113"/>
      <c r="C129" s="113"/>
      <c r="D129" s="119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 ht="16.5">
      <c r="A130" s="113"/>
      <c r="B130" s="113"/>
      <c r="C130" s="113"/>
      <c r="D130" s="119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6.5">
      <c r="A131" s="113"/>
      <c r="B131" s="113"/>
      <c r="C131" s="113"/>
      <c r="D131" s="119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 ht="16.5">
      <c r="A132" s="113"/>
      <c r="B132" s="113"/>
      <c r="C132" s="113"/>
      <c r="D132" s="119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6.5">
      <c r="A133" s="113"/>
      <c r="B133" s="113"/>
      <c r="C133" s="113"/>
      <c r="D133" s="119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ht="16.5">
      <c r="A134" s="113"/>
      <c r="B134" s="113"/>
      <c r="C134" s="113"/>
      <c r="D134" s="119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 ht="16.5">
      <c r="A135" s="113"/>
      <c r="B135" s="113"/>
      <c r="C135" s="113"/>
      <c r="D135" s="119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ht="16.5">
      <c r="A136" s="113"/>
      <c r="B136" s="113"/>
      <c r="C136" s="113"/>
      <c r="D136" s="119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 ht="16.5">
      <c r="A137" s="113"/>
      <c r="B137" s="113"/>
      <c r="C137" s="113"/>
      <c r="D137" s="119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 ht="16.5">
      <c r="A138" s="113"/>
      <c r="B138" s="113"/>
      <c r="C138" s="113"/>
      <c r="D138" s="119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ht="16.5">
      <c r="A139" s="113"/>
      <c r="B139" s="113"/>
      <c r="C139" s="113"/>
      <c r="D139" s="119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 ht="16.5">
      <c r="A140" s="113"/>
      <c r="B140" s="113"/>
      <c r="C140" s="113"/>
      <c r="D140" s="119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1:14" ht="16.5">
      <c r="A141" s="113"/>
      <c r="B141" s="113"/>
      <c r="C141" s="113"/>
      <c r="D141" s="119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 ht="16.5">
      <c r="A142" s="113"/>
      <c r="B142" s="113"/>
      <c r="C142" s="113"/>
      <c r="D142" s="119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 ht="16.5">
      <c r="A143" s="113"/>
      <c r="B143" s="113"/>
      <c r="C143" s="113"/>
      <c r="D143" s="119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1:14" ht="16.5">
      <c r="A144" s="113"/>
      <c r="B144" s="113"/>
      <c r="C144" s="113"/>
      <c r="D144" s="119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1:14" ht="16.5">
      <c r="A145" s="113"/>
      <c r="B145" s="113"/>
      <c r="C145" s="113"/>
      <c r="D145" s="119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1:14" ht="16.5">
      <c r="A146" s="113"/>
      <c r="B146" s="113"/>
      <c r="C146" s="113"/>
      <c r="D146" s="119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1:14" ht="16.5">
      <c r="A147" s="113"/>
      <c r="B147" s="113"/>
      <c r="C147" s="113"/>
      <c r="D147" s="119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1:14" ht="16.5">
      <c r="A148" s="113"/>
      <c r="B148" s="113"/>
      <c r="C148" s="113"/>
      <c r="D148" s="119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ht="16.5">
      <c r="A149" s="113"/>
      <c r="B149" s="113"/>
      <c r="C149" s="113"/>
      <c r="D149" s="119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1:14" ht="16.5">
      <c r="A150" s="113"/>
      <c r="B150" s="113"/>
      <c r="C150" s="113"/>
      <c r="D150" s="119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1:14" ht="16.5">
      <c r="A151" s="113"/>
      <c r="B151" s="113"/>
      <c r="C151" s="113"/>
      <c r="D151" s="119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1:14" ht="16.5">
      <c r="A152" s="113"/>
      <c r="B152" s="113"/>
      <c r="C152" s="113"/>
      <c r="D152" s="119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1:14" ht="16.5">
      <c r="A153" s="113"/>
      <c r="B153" s="113"/>
      <c r="C153" s="113"/>
      <c r="D153" s="119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1:14" ht="16.5">
      <c r="A154" s="113"/>
      <c r="B154" s="113"/>
      <c r="C154" s="113"/>
      <c r="D154" s="119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1:14" ht="16.5">
      <c r="A155" s="113"/>
      <c r="B155" s="113"/>
      <c r="C155" s="113"/>
      <c r="D155" s="119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1:14" ht="16.5">
      <c r="A156" s="113"/>
      <c r="B156" s="113"/>
      <c r="C156" s="113"/>
      <c r="D156" s="119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1:14" ht="16.5">
      <c r="A157" s="113"/>
      <c r="B157" s="113"/>
      <c r="C157" s="113"/>
      <c r="D157" s="119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1:14" ht="16.5">
      <c r="A158" s="113"/>
      <c r="B158" s="113"/>
      <c r="C158" s="113"/>
      <c r="D158" s="119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1:14" ht="16.5">
      <c r="A159" s="113"/>
      <c r="B159" s="113"/>
      <c r="C159" s="113"/>
      <c r="D159" s="119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1:14" ht="16.5">
      <c r="A160" s="113"/>
      <c r="B160" s="113"/>
      <c r="C160" s="113"/>
      <c r="D160" s="119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1:14" ht="16.5">
      <c r="A161" s="113"/>
      <c r="B161" s="113"/>
      <c r="C161" s="113"/>
      <c r="D161" s="119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1:14" ht="16.5">
      <c r="A162" s="113"/>
      <c r="B162" s="113"/>
      <c r="C162" s="113"/>
      <c r="D162" s="119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1:14" ht="16.5">
      <c r="A163" s="113"/>
      <c r="B163" s="113"/>
      <c r="C163" s="113"/>
      <c r="D163" s="119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1:14" ht="16.5">
      <c r="A164" s="113"/>
      <c r="B164" s="113"/>
      <c r="C164" s="113"/>
      <c r="D164" s="119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1:14" ht="16.5">
      <c r="A165" s="113"/>
      <c r="B165" s="113"/>
      <c r="C165" s="113"/>
      <c r="D165" s="119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1:14" ht="16.5">
      <c r="A166" s="113"/>
      <c r="B166" s="113"/>
      <c r="C166" s="113"/>
      <c r="D166" s="119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1:14" ht="16.5">
      <c r="A167" s="113"/>
      <c r="B167" s="113"/>
      <c r="C167" s="113"/>
      <c r="D167" s="119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1:14" ht="16.5">
      <c r="A168" s="113"/>
      <c r="B168" s="113"/>
      <c r="C168" s="113"/>
      <c r="D168" s="119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1:14" ht="16.5">
      <c r="A169" s="113"/>
      <c r="B169" s="113"/>
      <c r="C169" s="113"/>
      <c r="D169" s="119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1:14" ht="16.5">
      <c r="A170" s="113"/>
      <c r="B170" s="113"/>
      <c r="C170" s="113"/>
      <c r="D170" s="119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1:14" ht="16.5">
      <c r="A171" s="113"/>
      <c r="B171" s="113"/>
      <c r="C171" s="113"/>
      <c r="D171" s="119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1:14" ht="16.5">
      <c r="A172" s="113"/>
      <c r="B172" s="113"/>
      <c r="C172" s="113"/>
      <c r="D172" s="119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1:14" ht="16.5">
      <c r="A173" s="113"/>
      <c r="B173" s="113"/>
      <c r="C173" s="113"/>
      <c r="D173" s="119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1:14" ht="16.5">
      <c r="A174" s="113"/>
      <c r="B174" s="113"/>
      <c r="C174" s="113"/>
      <c r="D174" s="119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1:14" ht="16.5">
      <c r="A175" s="113"/>
      <c r="B175" s="113"/>
      <c r="C175" s="113"/>
      <c r="D175" s="119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1:14" ht="16.5">
      <c r="A176" s="113"/>
      <c r="B176" s="113"/>
      <c r="C176" s="113"/>
      <c r="D176" s="119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1:14" ht="16.5">
      <c r="A177" s="113"/>
      <c r="B177" s="113"/>
      <c r="C177" s="113"/>
      <c r="D177" s="119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1:14" ht="16.5">
      <c r="A178" s="113"/>
      <c r="B178" s="113"/>
      <c r="C178" s="113"/>
      <c r="D178" s="119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1:14" ht="16.5">
      <c r="A179" s="113"/>
      <c r="B179" s="113"/>
      <c r="C179" s="113"/>
      <c r="D179" s="119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1:14" ht="16.5">
      <c r="A180" s="113"/>
      <c r="B180" s="113"/>
      <c r="C180" s="113"/>
      <c r="D180" s="119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1:14" ht="16.5">
      <c r="A181" s="113"/>
      <c r="B181" s="113"/>
      <c r="C181" s="113"/>
      <c r="D181" s="119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1:14" ht="16.5">
      <c r="A182" s="113"/>
      <c r="B182" s="113"/>
      <c r="C182" s="113"/>
      <c r="D182" s="119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1:14" ht="16.5">
      <c r="A183" s="113"/>
      <c r="B183" s="113"/>
      <c r="C183" s="113"/>
      <c r="D183" s="119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1:14" ht="16.5">
      <c r="A184" s="113"/>
      <c r="B184" s="113"/>
      <c r="C184" s="113"/>
      <c r="D184" s="119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1:14" ht="16.5">
      <c r="A185" s="113"/>
      <c r="B185" s="113"/>
      <c r="C185" s="113"/>
      <c r="D185" s="119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1:14" ht="16.5">
      <c r="A186" s="113"/>
      <c r="B186" s="113"/>
      <c r="C186" s="113"/>
      <c r="D186" s="119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1:14" ht="16.5">
      <c r="A187" s="113"/>
      <c r="B187" s="113"/>
      <c r="C187" s="113"/>
      <c r="D187" s="119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1:14" ht="16.5">
      <c r="A188" s="113"/>
      <c r="B188" s="113"/>
      <c r="C188" s="113"/>
      <c r="D188" s="119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1:14" ht="16.5">
      <c r="A189" s="113"/>
      <c r="B189" s="113"/>
      <c r="C189" s="113"/>
      <c r="D189" s="119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1:14" ht="16.5">
      <c r="A190" s="113"/>
      <c r="B190" s="113"/>
      <c r="C190" s="113"/>
      <c r="D190" s="119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1:14" ht="16.5">
      <c r="A191" s="113"/>
      <c r="B191" s="113"/>
      <c r="C191" s="113"/>
      <c r="D191" s="119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1:14" ht="16.5">
      <c r="A192" s="113"/>
      <c r="B192" s="113"/>
      <c r="C192" s="113"/>
      <c r="D192" s="119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1:14" ht="16.5">
      <c r="A193" s="113"/>
      <c r="B193" s="113"/>
      <c r="C193" s="113"/>
      <c r="D193" s="119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1:14" ht="16.5">
      <c r="A194" s="113"/>
      <c r="B194" s="113"/>
      <c r="C194" s="113"/>
      <c r="D194" s="119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1:14" ht="16.5">
      <c r="A195" s="113"/>
      <c r="B195" s="113"/>
      <c r="C195" s="113"/>
      <c r="D195" s="119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1:14" ht="16.5">
      <c r="A196" s="113"/>
      <c r="B196" s="113"/>
      <c r="C196" s="113"/>
      <c r="D196" s="119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1:14" ht="16.5">
      <c r="A197" s="113"/>
      <c r="B197" s="113"/>
      <c r="C197" s="113"/>
      <c r="D197" s="119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1:14" ht="16.5">
      <c r="A198" s="113"/>
      <c r="B198" s="113"/>
      <c r="C198" s="113"/>
      <c r="D198" s="119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1:14" ht="16.5">
      <c r="A199" s="113"/>
      <c r="B199" s="113"/>
      <c r="C199" s="113"/>
      <c r="D199" s="119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1:14" ht="16.5">
      <c r="A200" s="113"/>
      <c r="B200" s="113"/>
      <c r="C200" s="113"/>
      <c r="D200" s="119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1:14" ht="16.5">
      <c r="A201" s="113"/>
      <c r="B201" s="113"/>
      <c r="C201" s="113"/>
      <c r="D201" s="119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1:14" ht="16.5">
      <c r="A202" s="113"/>
      <c r="B202" s="113"/>
      <c r="C202" s="113"/>
      <c r="D202" s="119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1:14" ht="16.5">
      <c r="A203" s="113"/>
      <c r="B203" s="113"/>
      <c r="C203" s="113"/>
      <c r="D203" s="119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1:14" ht="16.5">
      <c r="A204" s="113"/>
      <c r="B204" s="113"/>
      <c r="C204" s="113"/>
      <c r="D204" s="119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</sheetData>
  <mergeCells count="4">
    <mergeCell ref="H1:O1"/>
    <mergeCell ref="A1:G1"/>
    <mergeCell ref="F2:G2"/>
    <mergeCell ref="N2:O2"/>
  </mergeCells>
  <printOptions/>
  <pageMargins left="1.1811023622047245" right="0.7874015748031497" top="1.1023622047244095" bottom="1.1023622047244095" header="0.5118110236220472" footer="0.9055118110236221"/>
  <pageSetup firstPageNumber="22" useFirstPageNumber="1" horizontalDpi="600" verticalDpi="600" orientation="landscape" paperSize="8" r:id="rId1"/>
  <headerFooter alignWithMargins="0">
    <oddFooter>&amp;C&amp;"Arial,粗體"- 22 -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F10">
      <selection activeCell="I2" sqref="I1:O16384"/>
    </sheetView>
  </sheetViews>
  <sheetFormatPr defaultColWidth="9.00390625" defaultRowHeight="16.5"/>
  <cols>
    <col min="1" max="1" width="18.75390625" style="109" customWidth="1"/>
    <col min="2" max="3" width="10.625" style="109" customWidth="1"/>
    <col min="4" max="4" width="10.625" style="115" customWidth="1"/>
    <col min="5" max="7" width="10.625" style="109" customWidth="1"/>
    <col min="8" max="8" width="18.75390625" style="109" customWidth="1"/>
    <col min="9" max="15" width="10.625" style="109" customWidth="1"/>
    <col min="16" max="16" width="11.25390625" style="109" customWidth="1"/>
    <col min="17" max="16384" width="9.00390625" style="109" customWidth="1"/>
  </cols>
  <sheetData>
    <row r="1" spans="1:15" ht="33" customHeight="1">
      <c r="A1" s="446" t="s">
        <v>270</v>
      </c>
      <c r="B1" s="447"/>
      <c r="C1" s="447"/>
      <c r="D1" s="447"/>
      <c r="E1" s="447"/>
      <c r="F1" s="447"/>
      <c r="G1" s="447"/>
      <c r="H1" s="446" t="s">
        <v>271</v>
      </c>
      <c r="I1" s="446"/>
      <c r="J1" s="447"/>
      <c r="K1" s="447"/>
      <c r="L1" s="447"/>
      <c r="M1" s="447"/>
      <c r="N1" s="447"/>
      <c r="O1" s="447"/>
    </row>
    <row r="2" spans="1:15" ht="16.5" customHeight="1" thickBot="1">
      <c r="A2" s="246"/>
      <c r="B2" s="247"/>
      <c r="C2" s="247"/>
      <c r="D2" s="248"/>
      <c r="E2" s="247"/>
      <c r="F2" s="410" t="s">
        <v>7</v>
      </c>
      <c r="G2" s="444"/>
      <c r="H2" s="246"/>
      <c r="I2" s="246"/>
      <c r="J2" s="247"/>
      <c r="K2" s="247"/>
      <c r="L2" s="247"/>
      <c r="M2" s="247"/>
      <c r="N2" s="410" t="s">
        <v>7</v>
      </c>
      <c r="O2" s="444"/>
    </row>
    <row r="3" spans="1:15" ht="22.5" customHeight="1">
      <c r="A3" s="310"/>
      <c r="B3" s="305" t="s">
        <v>217</v>
      </c>
      <c r="C3" s="252" t="s">
        <v>218</v>
      </c>
      <c r="D3" s="253" t="s">
        <v>219</v>
      </c>
      <c r="E3" s="252" t="s">
        <v>220</v>
      </c>
      <c r="F3" s="252" t="s">
        <v>221</v>
      </c>
      <c r="G3" s="252" t="s">
        <v>222</v>
      </c>
      <c r="H3" s="310"/>
      <c r="I3" s="252" t="s">
        <v>231</v>
      </c>
      <c r="J3" s="252" t="s">
        <v>232</v>
      </c>
      <c r="K3" s="252" t="s">
        <v>233</v>
      </c>
      <c r="L3" s="252" t="s">
        <v>234</v>
      </c>
      <c r="M3" s="252" t="s">
        <v>235</v>
      </c>
      <c r="N3" s="252" t="s">
        <v>236</v>
      </c>
      <c r="O3" s="254" t="s">
        <v>237</v>
      </c>
    </row>
    <row r="4" spans="1:15" ht="30" customHeight="1">
      <c r="A4" s="311" t="s">
        <v>243</v>
      </c>
      <c r="B4" s="347">
        <f aca="true" t="shared" si="0" ref="B4:G4">B7+B8+B9+B10+B11+B12+B13+B14+B15+B16</f>
        <v>2907455</v>
      </c>
      <c r="C4" s="345">
        <f t="shared" si="0"/>
        <v>2316727</v>
      </c>
      <c r="D4" s="345">
        <f t="shared" si="0"/>
        <v>1314641</v>
      </c>
      <c r="E4" s="345">
        <f t="shared" si="0"/>
        <v>744722</v>
      </c>
      <c r="F4" s="345">
        <f t="shared" si="0"/>
        <v>1066661</v>
      </c>
      <c r="G4" s="345">
        <f t="shared" si="0"/>
        <v>1365769</v>
      </c>
      <c r="H4" s="311" t="s">
        <v>243</v>
      </c>
      <c r="I4" s="345">
        <f>I7+I8+I9+I10+I11+I12+I13+I14+I15+I16</f>
        <v>912039</v>
      </c>
      <c r="J4" s="345">
        <f aca="true" t="shared" si="1" ref="J4:O4">J7+J8+J9+J10+J11+J12+J13+J14+J15+J16</f>
        <v>1376622</v>
      </c>
      <c r="K4" s="345">
        <f t="shared" si="1"/>
        <v>1198308</v>
      </c>
      <c r="L4" s="345">
        <f t="shared" si="1"/>
        <v>1088046</v>
      </c>
      <c r="M4" s="345">
        <f t="shared" si="1"/>
        <v>497801</v>
      </c>
      <c r="N4" s="345">
        <f t="shared" si="1"/>
        <v>1080050</v>
      </c>
      <c r="O4" s="348">
        <f t="shared" si="1"/>
        <v>620174</v>
      </c>
    </row>
    <row r="5" spans="1:16" ht="24" customHeight="1">
      <c r="A5" s="312" t="s">
        <v>244</v>
      </c>
      <c r="B5" s="297">
        <f>B4/14792598</f>
        <v>0.1965479627040497</v>
      </c>
      <c r="C5" s="279">
        <f>C4/14792598</f>
        <v>0.15661393624027367</v>
      </c>
      <c r="D5" s="279">
        <f aca="true" t="shared" si="2" ref="D5:I5">D4/14792598</f>
        <v>0.08887154237545021</v>
      </c>
      <c r="E5" s="279">
        <f t="shared" si="2"/>
        <v>0.05034423297381569</v>
      </c>
      <c r="F5" s="279">
        <f t="shared" si="2"/>
        <v>0.07210775280988505</v>
      </c>
      <c r="G5" s="279">
        <f t="shared" si="2"/>
        <v>0.09232786559872715</v>
      </c>
      <c r="H5" s="312" t="s">
        <v>244</v>
      </c>
      <c r="I5" s="279">
        <f t="shared" si="2"/>
        <v>0.06165509263484345</v>
      </c>
      <c r="J5" s="279">
        <f aca="true" t="shared" si="3" ref="J5:O5">J4/14792598</f>
        <v>0.09306154334755802</v>
      </c>
      <c r="K5" s="279">
        <f t="shared" si="3"/>
        <v>0.081007271339355</v>
      </c>
      <c r="L5" s="279">
        <f t="shared" si="3"/>
        <v>0.07355340826540409</v>
      </c>
      <c r="M5" s="279">
        <f t="shared" si="3"/>
        <v>0.03365203326690822</v>
      </c>
      <c r="N5" s="279">
        <f t="shared" si="3"/>
        <v>0.07301286765178099</v>
      </c>
      <c r="O5" s="280">
        <f t="shared" si="3"/>
        <v>0.041924616622448604</v>
      </c>
      <c r="P5" s="230"/>
    </row>
    <row r="6" spans="1:15" ht="24" customHeight="1">
      <c r="A6" s="312" t="s">
        <v>245</v>
      </c>
      <c r="B6" s="306"/>
      <c r="C6" s="292"/>
      <c r="D6" s="293"/>
      <c r="E6" s="281"/>
      <c r="F6" s="281"/>
      <c r="G6" s="281"/>
      <c r="H6" s="312" t="s">
        <v>245</v>
      </c>
      <c r="I6" s="281"/>
      <c r="J6" s="281"/>
      <c r="K6" s="281"/>
      <c r="L6" s="281"/>
      <c r="M6" s="281"/>
      <c r="N6" s="281"/>
      <c r="O6" s="282"/>
    </row>
    <row r="7" spans="1:15" ht="24" customHeight="1">
      <c r="A7" s="313" t="s">
        <v>246</v>
      </c>
      <c r="B7" s="171">
        <v>534427</v>
      </c>
      <c r="C7" s="171">
        <v>525385</v>
      </c>
      <c r="D7" s="171">
        <v>332180</v>
      </c>
      <c r="E7" s="171">
        <v>190244</v>
      </c>
      <c r="F7" s="171">
        <v>266490</v>
      </c>
      <c r="G7" s="171">
        <v>226818</v>
      </c>
      <c r="H7" s="313" t="s">
        <v>246</v>
      </c>
      <c r="I7" s="265">
        <v>240690</v>
      </c>
      <c r="J7" s="265">
        <v>289299</v>
      </c>
      <c r="K7" s="265">
        <v>278458</v>
      </c>
      <c r="L7" s="265">
        <v>277882</v>
      </c>
      <c r="M7" s="265">
        <v>141175</v>
      </c>
      <c r="N7" s="265">
        <v>173382</v>
      </c>
      <c r="O7" s="283">
        <v>131566</v>
      </c>
    </row>
    <row r="8" spans="1:15" ht="24" customHeight="1">
      <c r="A8" s="313" t="s">
        <v>247</v>
      </c>
      <c r="B8" s="307">
        <v>330608</v>
      </c>
      <c r="C8" s="263">
        <v>138192</v>
      </c>
      <c r="D8" s="264">
        <v>45495</v>
      </c>
      <c r="E8" s="265">
        <v>39070</v>
      </c>
      <c r="F8" s="265">
        <v>22396</v>
      </c>
      <c r="G8" s="265">
        <v>46390</v>
      </c>
      <c r="H8" s="313" t="s">
        <v>247</v>
      </c>
      <c r="I8" s="265">
        <v>40247</v>
      </c>
      <c r="J8" s="265">
        <v>85102</v>
      </c>
      <c r="K8" s="265">
        <v>43151</v>
      </c>
      <c r="L8" s="265">
        <v>36387</v>
      </c>
      <c r="M8" s="265">
        <v>9695</v>
      </c>
      <c r="N8" s="265">
        <v>19166</v>
      </c>
      <c r="O8" s="283">
        <v>19287</v>
      </c>
    </row>
    <row r="9" spans="1:15" s="115" customFormat="1" ht="24" customHeight="1">
      <c r="A9" s="313" t="s">
        <v>248</v>
      </c>
      <c r="B9" s="300">
        <v>866760</v>
      </c>
      <c r="C9" s="268">
        <v>533814</v>
      </c>
      <c r="D9" s="268">
        <v>301432</v>
      </c>
      <c r="E9" s="268">
        <v>223262</v>
      </c>
      <c r="F9" s="268">
        <v>318792</v>
      </c>
      <c r="G9" s="268">
        <v>485121</v>
      </c>
      <c r="H9" s="313" t="s">
        <v>248</v>
      </c>
      <c r="I9" s="268">
        <v>295095</v>
      </c>
      <c r="J9" s="268">
        <v>311071</v>
      </c>
      <c r="K9" s="268">
        <v>279275</v>
      </c>
      <c r="L9" s="268">
        <v>412179</v>
      </c>
      <c r="M9" s="268">
        <v>119086</v>
      </c>
      <c r="N9" s="268">
        <v>438806</v>
      </c>
      <c r="O9" s="284">
        <v>279094</v>
      </c>
    </row>
    <row r="10" spans="1:15" ht="24" customHeight="1">
      <c r="A10" s="313" t="s">
        <v>249</v>
      </c>
      <c r="B10" s="308">
        <v>528918</v>
      </c>
      <c r="C10" s="263">
        <v>562855</v>
      </c>
      <c r="D10" s="274">
        <v>260768</v>
      </c>
      <c r="E10" s="263">
        <v>181124</v>
      </c>
      <c r="F10" s="263">
        <v>246090</v>
      </c>
      <c r="G10" s="265">
        <v>351633</v>
      </c>
      <c r="H10" s="313" t="s">
        <v>249</v>
      </c>
      <c r="I10" s="294">
        <v>179615</v>
      </c>
      <c r="J10" s="294">
        <v>402076</v>
      </c>
      <c r="K10" s="294">
        <v>217360</v>
      </c>
      <c r="L10" s="294">
        <v>201350</v>
      </c>
      <c r="M10" s="294">
        <v>124375</v>
      </c>
      <c r="N10" s="294">
        <v>320492</v>
      </c>
      <c r="O10" s="295">
        <v>109385</v>
      </c>
    </row>
    <row r="11" spans="1:15" s="115" customFormat="1" ht="24" customHeight="1">
      <c r="A11" s="314" t="s">
        <v>255</v>
      </c>
      <c r="B11" s="307">
        <v>522123</v>
      </c>
      <c r="C11" s="264">
        <v>447948</v>
      </c>
      <c r="D11" s="264">
        <v>290462</v>
      </c>
      <c r="E11" s="264">
        <v>78982</v>
      </c>
      <c r="F11" s="264">
        <v>161023</v>
      </c>
      <c r="G11" s="264">
        <v>211774</v>
      </c>
      <c r="H11" s="314" t="s">
        <v>255</v>
      </c>
      <c r="I11" s="264">
        <v>114428</v>
      </c>
      <c r="J11" s="264">
        <v>236551</v>
      </c>
      <c r="K11" s="264">
        <v>324258</v>
      </c>
      <c r="L11" s="264">
        <v>116695</v>
      </c>
      <c r="M11" s="264">
        <v>62855</v>
      </c>
      <c r="N11" s="264">
        <v>87853</v>
      </c>
      <c r="O11" s="286">
        <v>46242</v>
      </c>
    </row>
    <row r="12" spans="1:15" s="115" customFormat="1" ht="24" customHeight="1">
      <c r="A12" s="313" t="s">
        <v>250</v>
      </c>
      <c r="B12" s="302">
        <v>44687</v>
      </c>
      <c r="C12" s="264">
        <v>66043</v>
      </c>
      <c r="D12" s="264">
        <v>53158</v>
      </c>
      <c r="E12" s="264">
        <v>19690</v>
      </c>
      <c r="F12" s="264">
        <v>33108</v>
      </c>
      <c r="G12" s="264">
        <v>20413</v>
      </c>
      <c r="H12" s="313" t="s">
        <v>250</v>
      </c>
      <c r="I12" s="264">
        <v>27870</v>
      </c>
      <c r="J12" s="264">
        <v>33571</v>
      </c>
      <c r="K12" s="264">
        <v>30153</v>
      </c>
      <c r="L12" s="264">
        <v>24784</v>
      </c>
      <c r="M12" s="264">
        <v>20286</v>
      </c>
      <c r="N12" s="264">
        <v>26784</v>
      </c>
      <c r="O12" s="286">
        <v>20300</v>
      </c>
    </row>
    <row r="13" spans="1:15" s="115" customFormat="1" ht="24" customHeight="1">
      <c r="A13" s="313" t="s">
        <v>251</v>
      </c>
      <c r="B13" s="270">
        <v>0</v>
      </c>
      <c r="C13" s="270">
        <v>0</v>
      </c>
      <c r="D13" s="264">
        <v>5000</v>
      </c>
      <c r="E13" s="264">
        <v>1000</v>
      </c>
      <c r="F13" s="270">
        <v>0</v>
      </c>
      <c r="G13" s="270">
        <v>0</v>
      </c>
      <c r="H13" s="313" t="s">
        <v>251</v>
      </c>
      <c r="I13" s="270">
        <v>0</v>
      </c>
      <c r="J13" s="270">
        <v>0</v>
      </c>
      <c r="K13" s="264">
        <v>4000</v>
      </c>
      <c r="L13" s="270">
        <v>0</v>
      </c>
      <c r="M13" s="383">
        <v>1200</v>
      </c>
      <c r="N13" s="270">
        <v>0</v>
      </c>
      <c r="O13" s="285">
        <v>0</v>
      </c>
    </row>
    <row r="14" spans="1:16" s="115" customFormat="1" ht="24" customHeight="1">
      <c r="A14" s="313" t="s">
        <v>252</v>
      </c>
      <c r="B14" s="270">
        <v>0</v>
      </c>
      <c r="C14" s="270">
        <v>0</v>
      </c>
      <c r="D14" s="270">
        <v>0</v>
      </c>
      <c r="E14" s="301">
        <f>-E15</f>
        <v>0</v>
      </c>
      <c r="F14" s="270">
        <v>0</v>
      </c>
      <c r="G14" s="270">
        <v>0</v>
      </c>
      <c r="H14" s="313" t="s">
        <v>252</v>
      </c>
      <c r="I14" s="270">
        <v>0</v>
      </c>
      <c r="J14" s="270">
        <v>0</v>
      </c>
      <c r="K14" s="271">
        <v>0</v>
      </c>
      <c r="L14" s="270">
        <v>0</v>
      </c>
      <c r="M14" s="270">
        <v>0</v>
      </c>
      <c r="N14" s="270">
        <v>0</v>
      </c>
      <c r="O14" s="285">
        <v>0</v>
      </c>
      <c r="P14" s="116"/>
    </row>
    <row r="15" spans="1:16" s="115" customFormat="1" ht="24" customHeight="1">
      <c r="A15" s="313" t="s">
        <v>253</v>
      </c>
      <c r="B15" s="302">
        <v>20000</v>
      </c>
      <c r="C15" s="263">
        <v>3000</v>
      </c>
      <c r="D15" s="274">
        <v>2000</v>
      </c>
      <c r="E15" s="301">
        <f>J17</f>
        <v>0</v>
      </c>
      <c r="F15" s="263">
        <v>500</v>
      </c>
      <c r="G15" s="263">
        <v>2000</v>
      </c>
      <c r="H15" s="313" t="s">
        <v>253</v>
      </c>
      <c r="I15" s="264">
        <v>500</v>
      </c>
      <c r="J15" s="264">
        <v>500</v>
      </c>
      <c r="K15" s="264">
        <v>300</v>
      </c>
      <c r="L15" s="264">
        <v>3000</v>
      </c>
      <c r="M15" s="264">
        <v>300</v>
      </c>
      <c r="N15" s="264">
        <v>10</v>
      </c>
      <c r="O15" s="286">
        <v>6000</v>
      </c>
      <c r="P15" s="116"/>
    </row>
    <row r="16" spans="1:15" s="115" customFormat="1" ht="24" customHeight="1">
      <c r="A16" s="313" t="s">
        <v>254</v>
      </c>
      <c r="B16" s="308">
        <v>59932</v>
      </c>
      <c r="C16" s="263">
        <v>39490</v>
      </c>
      <c r="D16" s="274">
        <v>24146</v>
      </c>
      <c r="E16" s="263">
        <v>11350</v>
      </c>
      <c r="F16" s="263">
        <v>18262</v>
      </c>
      <c r="G16" s="263">
        <v>21620</v>
      </c>
      <c r="H16" s="313" t="s">
        <v>254</v>
      </c>
      <c r="I16" s="263">
        <v>13594</v>
      </c>
      <c r="J16" s="263">
        <v>18452</v>
      </c>
      <c r="K16" s="263">
        <v>21353</v>
      </c>
      <c r="L16" s="263">
        <v>15769</v>
      </c>
      <c r="M16" s="263">
        <v>18829</v>
      </c>
      <c r="N16" s="263">
        <v>13557</v>
      </c>
      <c r="O16" s="290">
        <v>8300</v>
      </c>
    </row>
    <row r="17" spans="1:15" s="115" customFormat="1" ht="34.5" customHeight="1">
      <c r="A17" s="349" t="s">
        <v>263</v>
      </c>
      <c r="B17" s="307"/>
      <c r="C17" s="264"/>
      <c r="D17" s="264"/>
      <c r="E17" s="264"/>
      <c r="F17" s="264"/>
      <c r="G17" s="264"/>
      <c r="H17" s="349" t="s">
        <v>263</v>
      </c>
      <c r="I17" s="264"/>
      <c r="J17" s="264"/>
      <c r="K17" s="264"/>
      <c r="L17" s="264"/>
      <c r="M17" s="264"/>
      <c r="N17" s="264"/>
      <c r="O17" s="286"/>
    </row>
    <row r="18" spans="1:15" s="115" customFormat="1" ht="24" customHeight="1">
      <c r="A18" s="313" t="s">
        <v>246</v>
      </c>
      <c r="B18" s="303">
        <f aca="true" t="shared" si="4" ref="B18:G23">(B7/B$4)*100</f>
        <v>18.3812647143292</v>
      </c>
      <c r="C18" s="276">
        <f t="shared" si="4"/>
        <v>22.677898604367282</v>
      </c>
      <c r="D18" s="276">
        <f t="shared" si="4"/>
        <v>25.267734689546423</v>
      </c>
      <c r="E18" s="276">
        <f t="shared" si="4"/>
        <v>25.54563984950089</v>
      </c>
      <c r="F18" s="276">
        <f t="shared" si="4"/>
        <v>24.983570225216823</v>
      </c>
      <c r="G18" s="276">
        <f t="shared" si="4"/>
        <v>16.607347216110487</v>
      </c>
      <c r="H18" s="313" t="s">
        <v>246</v>
      </c>
      <c r="I18" s="276">
        <f>(I7/I$4)*100</f>
        <v>26.39031883504982</v>
      </c>
      <c r="J18" s="276">
        <f aca="true" t="shared" si="5" ref="J18:O18">(J7/J$4)*100</f>
        <v>21.015137052872902</v>
      </c>
      <c r="K18" s="276">
        <f t="shared" si="5"/>
        <v>23.23759834700261</v>
      </c>
      <c r="L18" s="276">
        <f t="shared" si="5"/>
        <v>25.53954520305208</v>
      </c>
      <c r="M18" s="276">
        <f t="shared" si="5"/>
        <v>28.359726075279077</v>
      </c>
      <c r="N18" s="276">
        <f t="shared" si="5"/>
        <v>16.053145687699644</v>
      </c>
      <c r="O18" s="287">
        <f t="shared" si="5"/>
        <v>21.21436887067178</v>
      </c>
    </row>
    <row r="19" spans="1:15" s="115" customFormat="1" ht="24" customHeight="1">
      <c r="A19" s="313" t="s">
        <v>247</v>
      </c>
      <c r="B19" s="303">
        <f t="shared" si="4"/>
        <v>11.371044435769427</v>
      </c>
      <c r="C19" s="276">
        <f t="shared" si="4"/>
        <v>5.964966955536841</v>
      </c>
      <c r="D19" s="276">
        <f t="shared" si="4"/>
        <v>3.460640585528673</v>
      </c>
      <c r="E19" s="276">
        <f t="shared" si="4"/>
        <v>5.24625296419335</v>
      </c>
      <c r="F19" s="276">
        <f t="shared" si="4"/>
        <v>2.0996361543170696</v>
      </c>
      <c r="G19" s="276">
        <f t="shared" si="4"/>
        <v>3.3966212441489008</v>
      </c>
      <c r="H19" s="313" t="s">
        <v>247</v>
      </c>
      <c r="I19" s="276">
        <f aca="true" t="shared" si="6" ref="I19:O23">(I8/I$4)*100</f>
        <v>4.412859537804853</v>
      </c>
      <c r="J19" s="276">
        <f t="shared" si="6"/>
        <v>6.1819439177929745</v>
      </c>
      <c r="K19" s="276">
        <f t="shared" si="6"/>
        <v>3.600994068302974</v>
      </c>
      <c r="L19" s="276">
        <f t="shared" si="6"/>
        <v>3.3442519893460387</v>
      </c>
      <c r="M19" s="276">
        <f t="shared" si="6"/>
        <v>1.94756539259664</v>
      </c>
      <c r="N19" s="276">
        <f t="shared" si="6"/>
        <v>1.7745474746539511</v>
      </c>
      <c r="O19" s="287">
        <f t="shared" si="6"/>
        <v>3.10993366377823</v>
      </c>
    </row>
    <row r="20" spans="1:15" s="115" customFormat="1" ht="24" customHeight="1">
      <c r="A20" s="313" t="s">
        <v>248</v>
      </c>
      <c r="B20" s="303">
        <f t="shared" si="4"/>
        <v>29.81163938908771</v>
      </c>
      <c r="C20" s="276">
        <f t="shared" si="4"/>
        <v>23.041730855642463</v>
      </c>
      <c r="D20" s="276">
        <f t="shared" si="4"/>
        <v>22.92884521325594</v>
      </c>
      <c r="E20" s="276">
        <f t="shared" si="4"/>
        <v>29.979240575677903</v>
      </c>
      <c r="F20" s="276">
        <f t="shared" si="4"/>
        <v>29.886908774202865</v>
      </c>
      <c r="G20" s="276">
        <f t="shared" si="4"/>
        <v>35.51998910503899</v>
      </c>
      <c r="H20" s="313" t="s">
        <v>248</v>
      </c>
      <c r="I20" s="276">
        <f t="shared" si="6"/>
        <v>32.35552427034371</v>
      </c>
      <c r="J20" s="276">
        <f t="shared" si="6"/>
        <v>22.596689577821653</v>
      </c>
      <c r="K20" s="276">
        <f t="shared" si="6"/>
        <v>23.30577781338354</v>
      </c>
      <c r="L20" s="276">
        <f t="shared" si="6"/>
        <v>37.88249761499054</v>
      </c>
      <c r="M20" s="276">
        <f t="shared" si="6"/>
        <v>23.922410762533623</v>
      </c>
      <c r="N20" s="276">
        <f t="shared" si="6"/>
        <v>40.62830424517384</v>
      </c>
      <c r="O20" s="287">
        <f t="shared" si="6"/>
        <v>45.00253154759793</v>
      </c>
    </row>
    <row r="21" spans="1:15" s="115" customFormat="1" ht="24" customHeight="1">
      <c r="A21" s="313" t="s">
        <v>249</v>
      </c>
      <c r="B21" s="303">
        <f t="shared" si="4"/>
        <v>18.19178628732001</v>
      </c>
      <c r="C21" s="276">
        <f t="shared" si="4"/>
        <v>24.295266554928567</v>
      </c>
      <c r="D21" s="276">
        <f t="shared" si="4"/>
        <v>19.835681376132346</v>
      </c>
      <c r="E21" s="276">
        <f t="shared" si="4"/>
        <v>24.321021804109453</v>
      </c>
      <c r="F21" s="276">
        <f t="shared" si="4"/>
        <v>23.071060065006595</v>
      </c>
      <c r="G21" s="276">
        <f t="shared" si="4"/>
        <v>25.746154730411952</v>
      </c>
      <c r="H21" s="313" t="s">
        <v>249</v>
      </c>
      <c r="I21" s="276">
        <f t="shared" si="6"/>
        <v>19.693785024543907</v>
      </c>
      <c r="J21" s="276">
        <f t="shared" si="6"/>
        <v>29.207436754606565</v>
      </c>
      <c r="K21" s="276">
        <f t="shared" si="6"/>
        <v>18.138909195298705</v>
      </c>
      <c r="L21" s="276">
        <f t="shared" si="6"/>
        <v>18.505651415473242</v>
      </c>
      <c r="M21" s="276">
        <f t="shared" si="6"/>
        <v>24.984883517710895</v>
      </c>
      <c r="N21" s="276">
        <f t="shared" si="6"/>
        <v>29.67381139762048</v>
      </c>
      <c r="O21" s="287">
        <f t="shared" si="6"/>
        <v>17.63779197451038</v>
      </c>
    </row>
    <row r="22" spans="1:15" s="115" customFormat="1" ht="24" customHeight="1">
      <c r="A22" s="314" t="s">
        <v>255</v>
      </c>
      <c r="B22" s="303">
        <f t="shared" si="4"/>
        <v>17.958076737215194</v>
      </c>
      <c r="C22" s="276">
        <f t="shared" si="4"/>
        <v>19.33538133755078</v>
      </c>
      <c r="D22" s="276">
        <f t="shared" si="4"/>
        <v>22.09439687336695</v>
      </c>
      <c r="E22" s="276">
        <f t="shared" si="4"/>
        <v>10.605568252314287</v>
      </c>
      <c r="F22" s="276">
        <f t="shared" si="4"/>
        <v>15.095986447428004</v>
      </c>
      <c r="G22" s="276">
        <f t="shared" si="4"/>
        <v>15.505843228247237</v>
      </c>
      <c r="H22" s="314" t="s">
        <v>255</v>
      </c>
      <c r="I22" s="276">
        <f t="shared" si="6"/>
        <v>12.546393301163656</v>
      </c>
      <c r="J22" s="276">
        <f t="shared" si="6"/>
        <v>17.18343888155209</v>
      </c>
      <c r="K22" s="276">
        <f t="shared" si="6"/>
        <v>27.059654112298343</v>
      </c>
      <c r="L22" s="276">
        <f t="shared" si="6"/>
        <v>10.725189927631735</v>
      </c>
      <c r="M22" s="276">
        <f t="shared" si="6"/>
        <v>12.62653148547311</v>
      </c>
      <c r="N22" s="276">
        <f t="shared" si="6"/>
        <v>8.134160455534465</v>
      </c>
      <c r="O22" s="287">
        <f t="shared" si="6"/>
        <v>7.456294523794934</v>
      </c>
    </row>
    <row r="23" spans="1:15" s="115" customFormat="1" ht="24" customHeight="1">
      <c r="A23" s="313" t="s">
        <v>250</v>
      </c>
      <c r="B23" s="303">
        <f t="shared" si="4"/>
        <v>1.536979936060919</v>
      </c>
      <c r="C23" s="276">
        <f t="shared" si="4"/>
        <v>2.850702737094185</v>
      </c>
      <c r="D23" s="276">
        <f t="shared" si="4"/>
        <v>4.043537361150307</v>
      </c>
      <c r="E23" s="276">
        <f t="shared" si="4"/>
        <v>2.6439396177365513</v>
      </c>
      <c r="F23" s="276">
        <f t="shared" si="4"/>
        <v>3.103891489423537</v>
      </c>
      <c r="G23" s="276">
        <f t="shared" si="4"/>
        <v>1.4946158537790797</v>
      </c>
      <c r="H23" s="313" t="s">
        <v>250</v>
      </c>
      <c r="I23" s="276">
        <f t="shared" si="6"/>
        <v>3.0557903773851773</v>
      </c>
      <c r="J23" s="276">
        <f t="shared" si="6"/>
        <v>2.438650551858099</v>
      </c>
      <c r="K23" s="276">
        <f t="shared" si="6"/>
        <v>2.5162979801520144</v>
      </c>
      <c r="L23" s="276">
        <f t="shared" si="6"/>
        <v>2.277844870529371</v>
      </c>
      <c r="M23" s="276">
        <f t="shared" si="6"/>
        <v>4.075122388263583</v>
      </c>
      <c r="N23" s="276">
        <f t="shared" si="6"/>
        <v>2.4798851905004398</v>
      </c>
      <c r="O23" s="287">
        <f t="shared" si="6"/>
        <v>3.2732749196193325</v>
      </c>
    </row>
    <row r="24" spans="1:15" s="115" customFormat="1" ht="24" customHeight="1">
      <c r="A24" s="313" t="s">
        <v>251</v>
      </c>
      <c r="B24" s="309">
        <v>0</v>
      </c>
      <c r="C24" s="271">
        <v>0</v>
      </c>
      <c r="D24" s="276">
        <f>(D13/D$4)*100</f>
        <v>0.38033196895578336</v>
      </c>
      <c r="E24" s="276">
        <f>(E13/E$4)*100</f>
        <v>0.1342782944508152</v>
      </c>
      <c r="F24" s="271">
        <v>0</v>
      </c>
      <c r="G24" s="271">
        <v>0</v>
      </c>
      <c r="H24" s="313" t="s">
        <v>251</v>
      </c>
      <c r="I24" s="271">
        <v>0</v>
      </c>
      <c r="J24" s="271">
        <v>0</v>
      </c>
      <c r="K24" s="276">
        <f>(K13/K$4)*100</f>
        <v>0.3338039969690597</v>
      </c>
      <c r="L24" s="271">
        <v>0</v>
      </c>
      <c r="M24" s="271">
        <v>0.24</v>
      </c>
      <c r="N24" s="271">
        <v>0</v>
      </c>
      <c r="O24" s="291">
        <v>0</v>
      </c>
    </row>
    <row r="25" spans="1:15" s="115" customFormat="1" ht="24" customHeight="1">
      <c r="A25" s="313" t="s">
        <v>252</v>
      </c>
      <c r="B25" s="309">
        <v>0</v>
      </c>
      <c r="C25" s="271">
        <v>0</v>
      </c>
      <c r="D25" s="271">
        <v>0</v>
      </c>
      <c r="E25" s="271">
        <v>0</v>
      </c>
      <c r="F25" s="271">
        <v>0</v>
      </c>
      <c r="G25" s="271">
        <v>0</v>
      </c>
      <c r="H25" s="313" t="s">
        <v>252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91">
        <v>0</v>
      </c>
    </row>
    <row r="26" spans="1:15" s="115" customFormat="1" ht="24" customHeight="1">
      <c r="A26" s="313" t="s">
        <v>253</v>
      </c>
      <c r="B26" s="303">
        <f aca="true" t="shared" si="7" ref="B26:G27">(B15/B$4)*100</f>
        <v>0.687886828858916</v>
      </c>
      <c r="C26" s="276">
        <f t="shared" si="7"/>
        <v>0.12949303046927843</v>
      </c>
      <c r="D26" s="276">
        <f t="shared" si="7"/>
        <v>0.15213278758231336</v>
      </c>
      <c r="E26" s="271">
        <v>0</v>
      </c>
      <c r="F26" s="276">
        <f t="shared" si="7"/>
        <v>0.046875249024760444</v>
      </c>
      <c r="G26" s="276">
        <f t="shared" si="7"/>
        <v>0.14643764794778621</v>
      </c>
      <c r="H26" s="313" t="s">
        <v>253</v>
      </c>
      <c r="I26" s="276">
        <f aca="true" t="shared" si="8" ref="I26:O26">(I15/I$4)*100</f>
        <v>0.054822217032385684</v>
      </c>
      <c r="J26" s="276">
        <f t="shared" si="8"/>
        <v>0.03632079103777217</v>
      </c>
      <c r="K26" s="276">
        <f t="shared" si="8"/>
        <v>0.025035299772679476</v>
      </c>
      <c r="L26" s="276">
        <f t="shared" si="8"/>
        <v>0.2757236366844784</v>
      </c>
      <c r="M26" s="276">
        <f t="shared" si="8"/>
        <v>0.06026504567086045</v>
      </c>
      <c r="N26" s="276">
        <f t="shared" si="8"/>
        <v>0.0009258830609693996</v>
      </c>
      <c r="O26" s="287">
        <f t="shared" si="8"/>
        <v>0.9674704195919209</v>
      </c>
    </row>
    <row r="27" spans="1:15" s="115" customFormat="1" ht="24" customHeight="1" thickBot="1">
      <c r="A27" s="329" t="s">
        <v>254</v>
      </c>
      <c r="B27" s="331">
        <f t="shared" si="7"/>
        <v>2.061321671358628</v>
      </c>
      <c r="C27" s="332">
        <f t="shared" si="7"/>
        <v>1.7045599244106018</v>
      </c>
      <c r="D27" s="332">
        <f t="shared" si="7"/>
        <v>1.836699144481269</v>
      </c>
      <c r="E27" s="332">
        <f t="shared" si="7"/>
        <v>1.5240586420167526</v>
      </c>
      <c r="F27" s="332">
        <f t="shared" si="7"/>
        <v>1.7120715953803503</v>
      </c>
      <c r="G27" s="332">
        <f t="shared" si="7"/>
        <v>1.5829909743155686</v>
      </c>
      <c r="H27" s="329" t="s">
        <v>254</v>
      </c>
      <c r="I27" s="332">
        <f aca="true" t="shared" si="9" ref="I27:O27">(I16/I$4)*100</f>
        <v>1.490506436676502</v>
      </c>
      <c r="J27" s="332">
        <f t="shared" si="9"/>
        <v>1.340382472457944</v>
      </c>
      <c r="K27" s="332">
        <f t="shared" si="9"/>
        <v>1.7819291868200828</v>
      </c>
      <c r="L27" s="332">
        <f t="shared" si="9"/>
        <v>1.4492953422925134</v>
      </c>
      <c r="M27" s="332">
        <f t="shared" si="9"/>
        <v>3.782435149788771</v>
      </c>
      <c r="N27" s="332">
        <f t="shared" si="9"/>
        <v>1.2552196657562151</v>
      </c>
      <c r="O27" s="333">
        <f t="shared" si="9"/>
        <v>1.3383340804354906</v>
      </c>
    </row>
    <row r="28" spans="1:15" s="115" customFormat="1" ht="16.5">
      <c r="A28" s="229" t="s">
        <v>272</v>
      </c>
      <c r="B28" s="160"/>
      <c r="C28" s="160"/>
      <c r="D28" s="160"/>
      <c r="E28" s="160"/>
      <c r="F28" s="160"/>
      <c r="G28" s="160"/>
      <c r="H28" s="229"/>
      <c r="I28" s="160"/>
      <c r="J28" s="160"/>
      <c r="K28" s="160"/>
      <c r="L28" s="160"/>
      <c r="M28" s="160"/>
      <c r="N28" s="160"/>
      <c r="O28" s="161"/>
    </row>
    <row r="29" spans="1:15" s="115" customFormat="1" ht="16.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</row>
    <row r="30" spans="1:15" s="115" customFormat="1" ht="16.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1:15" s="115" customFormat="1" ht="16.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</row>
    <row r="32" spans="1:15" s="115" customFormat="1" ht="16.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</row>
    <row r="33" spans="1:15" s="115" customFormat="1" ht="16.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1:15" s="115" customFormat="1" ht="16.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1:15" s="115" customFormat="1" ht="16.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</row>
    <row r="36" spans="1:15" s="115" customFormat="1" ht="16.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</row>
    <row r="37" spans="1:15" s="115" customFormat="1" ht="16.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1:15" s="115" customFormat="1" ht="16.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  <row r="39" spans="1:15" s="115" customFormat="1" ht="16.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1:15" s="115" customFormat="1" ht="16.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1:15" s="115" customFormat="1" ht="16.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1:15" s="115" customFormat="1" ht="16.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1:15" s="115" customFormat="1" ht="16.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1:15" s="115" customFormat="1" ht="16.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1:15" s="115" customFormat="1" ht="16.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1:15" s="115" customFormat="1" ht="16.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s="115" customFormat="1" ht="16.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</row>
    <row r="48" spans="1:15" s="115" customFormat="1" ht="16.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</row>
    <row r="49" spans="1:15" s="115" customFormat="1" ht="16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</row>
    <row r="50" spans="1:15" s="115" customFormat="1" ht="16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</row>
    <row r="51" spans="1:15" s="115" customFormat="1" ht="16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</row>
    <row r="52" spans="1:15" s="115" customFormat="1" ht="16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s="115" customFormat="1" ht="16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</row>
    <row r="54" spans="1:15" s="115" customFormat="1" ht="16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</row>
    <row r="55" spans="1:15" s="115" customFormat="1" ht="16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</row>
    <row r="56" spans="1:15" s="115" customFormat="1" ht="16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s="115" customFormat="1" ht="16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</row>
    <row r="58" spans="1:15" s="115" customFormat="1" ht="16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</row>
    <row r="59" spans="1:15" s="115" customFormat="1" ht="16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</row>
    <row r="60" spans="1:15" s="115" customFormat="1" ht="16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</row>
    <row r="61" spans="1:15" s="115" customFormat="1" ht="16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</row>
    <row r="62" spans="1:15" s="115" customFormat="1" ht="16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</row>
    <row r="63" spans="1:15" s="115" customFormat="1" ht="16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</row>
    <row r="64" spans="1:15" s="115" customFormat="1" ht="16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</row>
    <row r="65" spans="1:15" s="115" customFormat="1" ht="16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1"/>
    </row>
    <row r="66" spans="1:15" s="115" customFormat="1" ht="16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1"/>
    </row>
    <row r="67" spans="1:15" s="115" customFormat="1" ht="16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/>
    </row>
    <row r="68" spans="1:15" s="115" customFormat="1" ht="16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/>
    </row>
    <row r="69" spans="1:15" s="115" customFormat="1" ht="16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</row>
    <row r="70" spans="1:15" s="115" customFormat="1" ht="16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</row>
    <row r="71" spans="1:15" s="115" customFormat="1" ht="16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1"/>
    </row>
    <row r="72" spans="1:14" s="115" customFormat="1" ht="16.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1:14" s="115" customFormat="1" ht="16.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 s="115" customFormat="1" ht="16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1:14" s="115" customFormat="1" ht="16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4" s="115" customFormat="1" ht="16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1:14" s="115" customFormat="1" ht="16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4" s="115" customFormat="1" ht="16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s="115" customFormat="1" ht="16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s="115" customFormat="1" ht="16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s="115" customFormat="1" ht="16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s="115" customFormat="1" ht="16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1:14" s="115" customFormat="1" ht="16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s="115" customFormat="1" ht="16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s="115" customFormat="1" ht="16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1:14" s="115" customFormat="1" ht="16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 s="115" customFormat="1" ht="16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s="115" customFormat="1" ht="16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s="115" customFormat="1" ht="16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4" s="115" customFormat="1" ht="16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 s="115" customFormat="1" ht="16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s="115" customFormat="1" ht="16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1:14" s="115" customFormat="1" ht="16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s="115" customFormat="1" ht="16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1:14" s="115" customFormat="1" ht="16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1:14" s="115" customFormat="1" ht="16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4" s="115" customFormat="1" ht="16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4" s="115" customFormat="1" ht="16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1:14" s="115" customFormat="1" ht="16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 s="115" customFormat="1" ht="16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 s="115" customFormat="1" ht="16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 s="115" customFormat="1" ht="16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 s="115" customFormat="1" ht="16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s="115" customFormat="1" ht="16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 s="115" customFormat="1" ht="16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 s="115" customFormat="1" ht="16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 s="115" customFormat="1" ht="16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 s="115" customFormat="1" ht="16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 s="115" customFormat="1" ht="16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 s="115" customFormat="1" ht="16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 s="115" customFormat="1" ht="16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s="115" customFormat="1" ht="16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1:14" s="115" customFormat="1" ht="16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1:14" s="115" customFormat="1" ht="16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:14" ht="16.5">
      <c r="A115" s="113"/>
      <c r="B115" s="113"/>
      <c r="C115" s="113"/>
      <c r="D115" s="119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 ht="16.5">
      <c r="A116" s="113"/>
      <c r="B116" s="113"/>
      <c r="C116" s="113"/>
      <c r="D116" s="119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ht="16.5">
      <c r="A117" s="113"/>
      <c r="B117" s="113"/>
      <c r="C117" s="113"/>
      <c r="D117" s="119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ht="16.5">
      <c r="A118" s="113"/>
      <c r="B118" s="113"/>
      <c r="C118" s="113"/>
      <c r="D118" s="119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ht="16.5">
      <c r="A119" s="113"/>
      <c r="B119" s="113"/>
      <c r="C119" s="113"/>
      <c r="D119" s="119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ht="16.5">
      <c r="A120" s="113"/>
      <c r="B120" s="113"/>
      <c r="C120" s="113"/>
      <c r="D120" s="119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6.5">
      <c r="A121" s="113"/>
      <c r="B121" s="113"/>
      <c r="C121" s="113"/>
      <c r="D121" s="119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ht="16.5">
      <c r="A122" s="113"/>
      <c r="B122" s="113"/>
      <c r="C122" s="113"/>
      <c r="D122" s="119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16.5">
      <c r="A123" s="113"/>
      <c r="B123" s="113"/>
      <c r="C123" s="113"/>
      <c r="D123" s="119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ht="16.5">
      <c r="A124" s="113"/>
      <c r="B124" s="113"/>
      <c r="C124" s="113"/>
      <c r="D124" s="119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ht="16.5">
      <c r="A125" s="113"/>
      <c r="B125" s="113"/>
      <c r="C125" s="113"/>
      <c r="D125" s="119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ht="16.5">
      <c r="A126" s="113"/>
      <c r="B126" s="113"/>
      <c r="C126" s="113"/>
      <c r="D126" s="119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6.5">
      <c r="A127" s="113"/>
      <c r="B127" s="113"/>
      <c r="C127" s="113"/>
      <c r="D127" s="119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 ht="16.5">
      <c r="A128" s="113"/>
      <c r="B128" s="113"/>
      <c r="C128" s="113"/>
      <c r="D128" s="119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ht="16.5">
      <c r="A129" s="113"/>
      <c r="B129" s="113"/>
      <c r="C129" s="113"/>
      <c r="D129" s="119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 ht="16.5">
      <c r="A130" s="113"/>
      <c r="B130" s="113"/>
      <c r="C130" s="113"/>
      <c r="D130" s="119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6.5">
      <c r="A131" s="113"/>
      <c r="B131" s="113"/>
      <c r="C131" s="113"/>
      <c r="D131" s="119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 ht="16.5">
      <c r="A132" s="113"/>
      <c r="B132" s="113"/>
      <c r="C132" s="113"/>
      <c r="D132" s="119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6.5">
      <c r="A133" s="113"/>
      <c r="B133" s="113"/>
      <c r="C133" s="113"/>
      <c r="D133" s="119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ht="16.5">
      <c r="A134" s="113"/>
      <c r="B134" s="113"/>
      <c r="C134" s="113"/>
      <c r="D134" s="119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 ht="16.5">
      <c r="A135" s="113"/>
      <c r="B135" s="113"/>
      <c r="C135" s="113"/>
      <c r="D135" s="119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ht="16.5">
      <c r="A136" s="113"/>
      <c r="B136" s="113"/>
      <c r="C136" s="113"/>
      <c r="D136" s="119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 ht="16.5">
      <c r="A137" s="113"/>
      <c r="B137" s="113"/>
      <c r="C137" s="113"/>
      <c r="D137" s="119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 ht="16.5">
      <c r="A138" s="113"/>
      <c r="B138" s="113"/>
      <c r="C138" s="113"/>
      <c r="D138" s="119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ht="16.5">
      <c r="A139" s="113"/>
      <c r="B139" s="113"/>
      <c r="C139" s="113"/>
      <c r="D139" s="119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 ht="16.5">
      <c r="A140" s="113"/>
      <c r="B140" s="113"/>
      <c r="C140" s="113"/>
      <c r="D140" s="119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1:14" ht="16.5">
      <c r="A141" s="113"/>
      <c r="B141" s="113"/>
      <c r="C141" s="113"/>
      <c r="D141" s="119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 ht="16.5">
      <c r="A142" s="113"/>
      <c r="B142" s="113"/>
      <c r="C142" s="113"/>
      <c r="D142" s="119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 ht="16.5">
      <c r="A143" s="113"/>
      <c r="B143" s="113"/>
      <c r="C143" s="113"/>
      <c r="D143" s="119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1:14" ht="16.5">
      <c r="A144" s="113"/>
      <c r="B144" s="113"/>
      <c r="C144" s="113"/>
      <c r="D144" s="119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1:14" ht="16.5">
      <c r="A145" s="113"/>
      <c r="B145" s="113"/>
      <c r="C145" s="113"/>
      <c r="D145" s="119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1:14" ht="16.5">
      <c r="A146" s="113"/>
      <c r="B146" s="113"/>
      <c r="C146" s="113"/>
      <c r="D146" s="119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1:14" ht="16.5">
      <c r="A147" s="113"/>
      <c r="B147" s="113"/>
      <c r="C147" s="113"/>
      <c r="D147" s="119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1:14" ht="16.5">
      <c r="A148" s="113"/>
      <c r="B148" s="113"/>
      <c r="C148" s="113"/>
      <c r="D148" s="119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ht="16.5">
      <c r="A149" s="113"/>
      <c r="B149" s="113"/>
      <c r="C149" s="113"/>
      <c r="D149" s="119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1:14" ht="16.5">
      <c r="A150" s="113"/>
      <c r="B150" s="113"/>
      <c r="C150" s="113"/>
      <c r="D150" s="119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1:14" ht="16.5">
      <c r="A151" s="113"/>
      <c r="B151" s="113"/>
      <c r="C151" s="113"/>
      <c r="D151" s="119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1:14" ht="16.5">
      <c r="A152" s="113"/>
      <c r="B152" s="113"/>
      <c r="C152" s="113"/>
      <c r="D152" s="119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1:14" ht="16.5">
      <c r="A153" s="113"/>
      <c r="B153" s="113"/>
      <c r="C153" s="113"/>
      <c r="D153" s="119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1:14" ht="16.5">
      <c r="A154" s="113"/>
      <c r="B154" s="113"/>
      <c r="C154" s="113"/>
      <c r="D154" s="119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1:14" ht="16.5">
      <c r="A155" s="113"/>
      <c r="B155" s="113"/>
      <c r="C155" s="113"/>
      <c r="D155" s="119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1:14" ht="16.5">
      <c r="A156" s="113"/>
      <c r="B156" s="113"/>
      <c r="C156" s="113"/>
      <c r="D156" s="119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1:14" ht="16.5">
      <c r="A157" s="113"/>
      <c r="B157" s="113"/>
      <c r="C157" s="113"/>
      <c r="D157" s="119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1:14" ht="16.5">
      <c r="A158" s="113"/>
      <c r="B158" s="113"/>
      <c r="C158" s="113"/>
      <c r="D158" s="119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1:14" ht="16.5">
      <c r="A159" s="113"/>
      <c r="B159" s="113"/>
      <c r="C159" s="113"/>
      <c r="D159" s="119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1:14" ht="16.5">
      <c r="A160" s="113"/>
      <c r="B160" s="113"/>
      <c r="C160" s="113"/>
      <c r="D160" s="119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1:14" ht="16.5">
      <c r="A161" s="113"/>
      <c r="B161" s="113"/>
      <c r="C161" s="113"/>
      <c r="D161" s="119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1:14" ht="16.5">
      <c r="A162" s="113"/>
      <c r="B162" s="113"/>
      <c r="C162" s="113"/>
      <c r="D162" s="119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1:14" ht="16.5">
      <c r="A163" s="113"/>
      <c r="B163" s="113"/>
      <c r="C163" s="113"/>
      <c r="D163" s="119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1:14" ht="16.5">
      <c r="A164" s="113"/>
      <c r="B164" s="113"/>
      <c r="C164" s="113"/>
      <c r="D164" s="119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1:14" ht="16.5">
      <c r="A165" s="113"/>
      <c r="B165" s="113"/>
      <c r="C165" s="113"/>
      <c r="D165" s="119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1:14" ht="16.5">
      <c r="A166" s="113"/>
      <c r="B166" s="113"/>
      <c r="C166" s="113"/>
      <c r="D166" s="119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1:14" ht="16.5">
      <c r="A167" s="113"/>
      <c r="B167" s="113"/>
      <c r="C167" s="113"/>
      <c r="D167" s="119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1:14" ht="16.5">
      <c r="A168" s="113"/>
      <c r="B168" s="113"/>
      <c r="C168" s="113"/>
      <c r="D168" s="119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1:14" ht="16.5">
      <c r="A169" s="113"/>
      <c r="B169" s="113"/>
      <c r="C169" s="113"/>
      <c r="D169" s="119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1:14" ht="16.5">
      <c r="A170" s="113"/>
      <c r="B170" s="113"/>
      <c r="C170" s="113"/>
      <c r="D170" s="119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1:14" ht="16.5">
      <c r="A171" s="113"/>
      <c r="B171" s="113"/>
      <c r="C171" s="113"/>
      <c r="D171" s="119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1:14" ht="16.5">
      <c r="A172" s="113"/>
      <c r="B172" s="113"/>
      <c r="C172" s="113"/>
      <c r="D172" s="119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1:14" ht="16.5">
      <c r="A173" s="113"/>
      <c r="B173" s="113"/>
      <c r="C173" s="113"/>
      <c r="D173" s="119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1:14" ht="16.5">
      <c r="A174" s="113"/>
      <c r="B174" s="113"/>
      <c r="C174" s="113"/>
      <c r="D174" s="119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1:14" ht="16.5">
      <c r="A175" s="113"/>
      <c r="B175" s="113"/>
      <c r="C175" s="113"/>
      <c r="D175" s="119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1:14" ht="16.5">
      <c r="A176" s="113"/>
      <c r="B176" s="113"/>
      <c r="C176" s="113"/>
      <c r="D176" s="119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1:14" ht="16.5">
      <c r="A177" s="113"/>
      <c r="B177" s="113"/>
      <c r="C177" s="113"/>
      <c r="D177" s="119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1:14" ht="16.5">
      <c r="A178" s="113"/>
      <c r="B178" s="113"/>
      <c r="C178" s="113"/>
      <c r="D178" s="119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1:14" ht="16.5">
      <c r="A179" s="113"/>
      <c r="B179" s="113"/>
      <c r="C179" s="113"/>
      <c r="D179" s="119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1:14" ht="16.5">
      <c r="A180" s="113"/>
      <c r="B180" s="113"/>
      <c r="C180" s="113"/>
      <c r="D180" s="119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1:14" ht="16.5">
      <c r="A181" s="113"/>
      <c r="B181" s="113"/>
      <c r="C181" s="113"/>
      <c r="D181" s="119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1:14" ht="16.5">
      <c r="A182" s="113"/>
      <c r="B182" s="113"/>
      <c r="C182" s="113"/>
      <c r="D182" s="119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1:14" ht="16.5">
      <c r="A183" s="113"/>
      <c r="B183" s="113"/>
      <c r="C183" s="113"/>
      <c r="D183" s="119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1:14" ht="16.5">
      <c r="A184" s="113"/>
      <c r="B184" s="113"/>
      <c r="C184" s="113"/>
      <c r="D184" s="119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1:14" ht="16.5">
      <c r="A185" s="113"/>
      <c r="B185" s="113"/>
      <c r="C185" s="113"/>
      <c r="D185" s="119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1:14" ht="16.5">
      <c r="A186" s="113"/>
      <c r="B186" s="113"/>
      <c r="C186" s="113"/>
      <c r="D186" s="119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1:14" ht="16.5">
      <c r="A187" s="113"/>
      <c r="B187" s="113"/>
      <c r="C187" s="113"/>
      <c r="D187" s="119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1:14" ht="16.5">
      <c r="A188" s="113"/>
      <c r="B188" s="113"/>
      <c r="C188" s="113"/>
      <c r="D188" s="119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1:14" ht="16.5">
      <c r="A189" s="113"/>
      <c r="B189" s="113"/>
      <c r="C189" s="113"/>
      <c r="D189" s="119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1:14" ht="16.5">
      <c r="A190" s="113"/>
      <c r="B190" s="113"/>
      <c r="C190" s="113"/>
      <c r="D190" s="119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1:14" ht="16.5">
      <c r="A191" s="113"/>
      <c r="B191" s="113"/>
      <c r="C191" s="113"/>
      <c r="D191" s="119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1:14" ht="16.5">
      <c r="A192" s="113"/>
      <c r="B192" s="113"/>
      <c r="C192" s="113"/>
      <c r="D192" s="119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1:14" ht="16.5">
      <c r="A193" s="113"/>
      <c r="B193" s="113"/>
      <c r="C193" s="113"/>
      <c r="D193" s="119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1:14" ht="16.5">
      <c r="A194" s="113"/>
      <c r="B194" s="113"/>
      <c r="C194" s="113"/>
      <c r="D194" s="119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1:14" ht="16.5">
      <c r="A195" s="113"/>
      <c r="B195" s="113"/>
      <c r="C195" s="113"/>
      <c r="D195" s="119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1:14" ht="16.5">
      <c r="A196" s="113"/>
      <c r="B196" s="113"/>
      <c r="C196" s="113"/>
      <c r="D196" s="119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1:14" ht="16.5">
      <c r="A197" s="113"/>
      <c r="B197" s="113"/>
      <c r="C197" s="113"/>
      <c r="D197" s="119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1:14" ht="16.5">
      <c r="A198" s="113"/>
      <c r="B198" s="113"/>
      <c r="C198" s="113"/>
      <c r="D198" s="119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1:14" ht="16.5">
      <c r="A199" s="113"/>
      <c r="B199" s="113"/>
      <c r="C199" s="113"/>
      <c r="D199" s="119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1:14" ht="16.5">
      <c r="A200" s="113"/>
      <c r="B200" s="113"/>
      <c r="C200" s="113"/>
      <c r="D200" s="119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1:14" ht="16.5">
      <c r="A201" s="113"/>
      <c r="B201" s="113"/>
      <c r="C201" s="113"/>
      <c r="D201" s="119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1:14" ht="16.5">
      <c r="A202" s="113"/>
      <c r="B202" s="113"/>
      <c r="C202" s="113"/>
      <c r="D202" s="119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1:14" ht="16.5">
      <c r="A203" s="113"/>
      <c r="B203" s="113"/>
      <c r="C203" s="113"/>
      <c r="D203" s="119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</sheetData>
  <mergeCells count="4">
    <mergeCell ref="A1:G1"/>
    <mergeCell ref="H1:O1"/>
    <mergeCell ref="F2:G2"/>
    <mergeCell ref="N2:O2"/>
  </mergeCells>
  <printOptions/>
  <pageMargins left="1.1811023622047245" right="0.7874015748031497" top="1.1811023622047245" bottom="1.1811023622047245" header="0.5118110236220472" footer="0.9055118110236221"/>
  <pageSetup firstPageNumber="23" useFirstPageNumber="1" horizontalDpi="600" verticalDpi="600" orientation="landscape" paperSize="8" r:id="rId1"/>
  <headerFooter alignWithMargins="0">
    <oddFooter>&amp;C&amp;"Arial,粗體"- 23 -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10" sqref="O10"/>
    </sheetView>
  </sheetViews>
  <sheetFormatPr defaultColWidth="9.00390625" defaultRowHeight="16.5"/>
  <cols>
    <col min="1" max="1" width="6.50390625" style="61" customWidth="1"/>
    <col min="2" max="2" width="11.625" style="61" hidden="1" customWidth="1"/>
    <col min="3" max="3" width="8.625" style="61" customWidth="1"/>
    <col min="4" max="5" width="7.75390625" style="61" customWidth="1"/>
    <col min="6" max="6" width="7.875" style="61" customWidth="1"/>
    <col min="7" max="7" width="8.125" style="61" customWidth="1"/>
    <col min="8" max="8" width="8.25390625" style="61" customWidth="1"/>
    <col min="9" max="9" width="6.50390625" style="61" customWidth="1"/>
    <col min="10" max="10" width="6.375" style="61" customWidth="1"/>
    <col min="11" max="11" width="6.875" style="61" customWidth="1"/>
    <col min="12" max="12" width="8.50390625" style="61" customWidth="1"/>
    <col min="13" max="13" width="6.375" style="61" customWidth="1"/>
    <col min="14" max="16384" width="9.00390625" style="61" customWidth="1"/>
  </cols>
  <sheetData>
    <row r="1" spans="1:3" s="56" customFormat="1" ht="21.75" customHeight="1">
      <c r="A1" s="54"/>
      <c r="B1" s="55"/>
      <c r="C1" s="55"/>
    </row>
    <row r="2" spans="1:3" s="56" customFormat="1" ht="21.75" customHeight="1">
      <c r="A2" s="54"/>
      <c r="B2" s="55"/>
      <c r="C2" s="55"/>
    </row>
    <row r="3" spans="1:13" s="58" customFormat="1" ht="37.5" customHeight="1">
      <c r="A3" s="429" t="s">
        <v>266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6"/>
      <c r="M3" s="426"/>
    </row>
    <row r="4" spans="11:13" s="59" customFormat="1" ht="33" customHeight="1" thickBot="1">
      <c r="K4" s="125"/>
      <c r="L4" s="453" t="s">
        <v>124</v>
      </c>
      <c r="M4" s="453"/>
    </row>
    <row r="5" spans="1:13" s="59" customFormat="1" ht="30" customHeight="1">
      <c r="A5" s="126"/>
      <c r="B5" s="127"/>
      <c r="C5" s="454" t="s">
        <v>125</v>
      </c>
      <c r="D5" s="455"/>
      <c r="E5" s="456"/>
      <c r="F5" s="454" t="s">
        <v>126</v>
      </c>
      <c r="G5" s="455"/>
      <c r="H5" s="456"/>
      <c r="I5" s="462" t="s">
        <v>127</v>
      </c>
      <c r="J5" s="462" t="s">
        <v>128</v>
      </c>
      <c r="K5" s="462" t="s">
        <v>129</v>
      </c>
      <c r="L5" s="460" t="s">
        <v>130</v>
      </c>
      <c r="M5" s="461"/>
    </row>
    <row r="6" spans="1:13" s="59" customFormat="1" ht="30" customHeight="1">
      <c r="A6" s="128"/>
      <c r="B6" s="129"/>
      <c r="C6" s="457"/>
      <c r="D6" s="458"/>
      <c r="E6" s="459"/>
      <c r="F6" s="457"/>
      <c r="G6" s="458"/>
      <c r="H6" s="459"/>
      <c r="I6" s="463"/>
      <c r="J6" s="463"/>
      <c r="K6" s="463"/>
      <c r="L6" s="130"/>
      <c r="M6" s="131"/>
    </row>
    <row r="7" spans="1:13" ht="67.5" customHeight="1" thickBot="1">
      <c r="A7" s="181" t="s">
        <v>131</v>
      </c>
      <c r="B7" s="132"/>
      <c r="C7" s="133"/>
      <c r="D7" s="134" t="s">
        <v>132</v>
      </c>
      <c r="E7" s="134" t="s">
        <v>133</v>
      </c>
      <c r="F7" s="135"/>
      <c r="G7" s="134" t="s">
        <v>134</v>
      </c>
      <c r="H7" s="134" t="s">
        <v>23</v>
      </c>
      <c r="I7" s="464"/>
      <c r="J7" s="464"/>
      <c r="K7" s="464"/>
      <c r="L7" s="136" t="s">
        <v>135</v>
      </c>
      <c r="M7" s="137" t="s">
        <v>136</v>
      </c>
    </row>
    <row r="8" spans="1:13" ht="60" customHeight="1">
      <c r="A8" s="10">
        <v>95</v>
      </c>
      <c r="B8" s="86"/>
      <c r="C8" s="371">
        <v>27430</v>
      </c>
      <c r="D8" s="372">
        <v>-22570</v>
      </c>
      <c r="E8" s="373">
        <v>50000</v>
      </c>
      <c r="F8" s="373">
        <v>75000</v>
      </c>
      <c r="G8" s="373">
        <v>75000</v>
      </c>
      <c r="H8" s="369" t="s">
        <v>137</v>
      </c>
      <c r="I8" s="377">
        <v>75.12</v>
      </c>
      <c r="J8" s="377">
        <v>67.17</v>
      </c>
      <c r="K8" s="377">
        <v>27.17</v>
      </c>
      <c r="L8" s="373">
        <v>135000</v>
      </c>
      <c r="M8" s="381">
        <v>10.25</v>
      </c>
    </row>
    <row r="9" spans="1:13" ht="60" customHeight="1">
      <c r="A9" s="10">
        <v>96</v>
      </c>
      <c r="B9" s="62"/>
      <c r="C9" s="373">
        <v>24008</v>
      </c>
      <c r="D9" s="373">
        <v>-2659</v>
      </c>
      <c r="E9" s="373">
        <v>26667</v>
      </c>
      <c r="F9" s="373">
        <v>25000</v>
      </c>
      <c r="G9" s="379">
        <v>25000</v>
      </c>
      <c r="H9" s="368" t="s">
        <v>137</v>
      </c>
      <c r="I9" s="380">
        <v>60.24</v>
      </c>
      <c r="J9" s="377">
        <v>55.05</v>
      </c>
      <c r="K9" s="377">
        <v>39.96</v>
      </c>
      <c r="L9" s="373">
        <v>133333</v>
      </c>
      <c r="M9" s="381">
        <v>7.91</v>
      </c>
    </row>
    <row r="10" spans="1:13" ht="60" customHeight="1">
      <c r="A10" s="10">
        <v>97</v>
      </c>
      <c r="B10" s="86"/>
      <c r="C10" s="371">
        <v>-22967</v>
      </c>
      <c r="D10" s="373">
        <v>-76301</v>
      </c>
      <c r="E10" s="373">
        <v>53334</v>
      </c>
      <c r="F10" s="373">
        <v>25000</v>
      </c>
      <c r="G10" s="379">
        <v>25000</v>
      </c>
      <c r="H10" s="368" t="s">
        <v>137</v>
      </c>
      <c r="I10" s="380">
        <v>88.44</v>
      </c>
      <c r="J10" s="377">
        <v>78.88</v>
      </c>
      <c r="K10" s="377">
        <v>19.85</v>
      </c>
      <c r="L10" s="373">
        <v>104999</v>
      </c>
      <c r="M10" s="381">
        <v>8.11</v>
      </c>
    </row>
    <row r="11" spans="1:13" ht="60" customHeight="1">
      <c r="A11" s="20">
        <v>98</v>
      </c>
      <c r="B11" s="86"/>
      <c r="C11" s="371">
        <v>138356</v>
      </c>
      <c r="D11" s="372">
        <v>85022</v>
      </c>
      <c r="E11" s="373">
        <v>53334</v>
      </c>
      <c r="F11" s="373">
        <v>45000</v>
      </c>
      <c r="G11" s="379">
        <v>45000</v>
      </c>
      <c r="H11" s="368" t="s">
        <v>137</v>
      </c>
      <c r="I11" s="380">
        <v>59.38</v>
      </c>
      <c r="J11" s="377">
        <v>53.87</v>
      </c>
      <c r="K11" s="377">
        <v>34.3</v>
      </c>
      <c r="L11" s="373">
        <v>96665</v>
      </c>
      <c r="M11" s="381">
        <v>5.81</v>
      </c>
    </row>
    <row r="12" spans="1:13" ht="60" customHeight="1" thickBot="1">
      <c r="A12" s="21">
        <v>99</v>
      </c>
      <c r="B12" s="87"/>
      <c r="C12" s="374">
        <v>45782</v>
      </c>
      <c r="D12" s="375">
        <v>-3383</v>
      </c>
      <c r="E12" s="376">
        <v>49165</v>
      </c>
      <c r="F12" s="376">
        <v>65000</v>
      </c>
      <c r="G12" s="376">
        <v>65000</v>
      </c>
      <c r="H12" s="370" t="s">
        <v>137</v>
      </c>
      <c r="I12" s="378">
        <v>70.55</v>
      </c>
      <c r="J12" s="378">
        <v>64.09</v>
      </c>
      <c r="K12" s="378">
        <v>29.73</v>
      </c>
      <c r="L12" s="376">
        <v>112500</v>
      </c>
      <c r="M12" s="382">
        <v>9.29</v>
      </c>
    </row>
    <row r="13" spans="1:12" ht="24.75" customHeight="1">
      <c r="A13" s="433" t="s">
        <v>69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78"/>
    </row>
    <row r="14" spans="1:12" ht="24.75" customHeight="1">
      <c r="A14" s="433" t="s">
        <v>138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52"/>
    </row>
    <row r="15" spans="1:12" ht="24.75" customHeight="1">
      <c r="A15" s="433" t="s">
        <v>139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78"/>
    </row>
    <row r="16" spans="1:12" ht="24.75" customHeight="1">
      <c r="A16" s="448" t="s">
        <v>140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</row>
    <row r="17" spans="1:12" ht="19.5" customHeight="1">
      <c r="A17" s="448" t="s">
        <v>141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</row>
    <row r="18" spans="1:12" ht="19.5" customHeight="1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ht="19.5" customHeight="1">
      <c r="A19" s="450" t="s">
        <v>142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</row>
  </sheetData>
  <mergeCells count="15">
    <mergeCell ref="L5:M5"/>
    <mergeCell ref="F5:H6"/>
    <mergeCell ref="I5:I7"/>
    <mergeCell ref="J5:J7"/>
    <mergeCell ref="K5:K7"/>
    <mergeCell ref="A17:L17"/>
    <mergeCell ref="A18:L18"/>
    <mergeCell ref="A19:L19"/>
    <mergeCell ref="A3:M3"/>
    <mergeCell ref="A13:K13"/>
    <mergeCell ref="A14:L14"/>
    <mergeCell ref="A15:K15"/>
    <mergeCell ref="A16:L16"/>
    <mergeCell ref="L4:M4"/>
    <mergeCell ref="C5:E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Header xml:space="preserve">&amp;C&amp;"新細明體,粗體" </oddHeader>
    <oddFooter>&amp;C&amp;"標楷體,標準"-24-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workbookViewId="0" topLeftCell="A4">
      <selection activeCell="E11" sqref="E11"/>
    </sheetView>
  </sheetViews>
  <sheetFormatPr defaultColWidth="9.00390625" defaultRowHeight="16.5"/>
  <cols>
    <col min="1" max="1" width="13.625" style="61" customWidth="1"/>
    <col min="2" max="2" width="12.00390625" style="61" customWidth="1"/>
    <col min="3" max="26" width="9.625" style="61" customWidth="1"/>
    <col min="27" max="16384" width="9.00390625" style="61" customWidth="1"/>
  </cols>
  <sheetData>
    <row r="1" spans="1:26" s="56" customFormat="1" ht="30.75" customHeight="1">
      <c r="A1" s="54"/>
      <c r="B1" s="55"/>
      <c r="C1" s="55"/>
      <c r="S1" s="57"/>
      <c r="T1" s="61"/>
      <c r="U1" s="61"/>
      <c r="V1" s="61"/>
      <c r="W1" s="61"/>
      <c r="X1" s="61"/>
      <c r="Y1" s="61"/>
      <c r="Z1" s="61"/>
    </row>
    <row r="2" spans="1:26" s="58" customFormat="1" ht="37.5" customHeight="1">
      <c r="A2" s="409" t="s">
        <v>166</v>
      </c>
      <c r="B2" s="409"/>
      <c r="C2" s="409"/>
      <c r="D2" s="409"/>
      <c r="E2" s="409"/>
      <c r="F2" s="409"/>
      <c r="G2" s="409"/>
      <c r="H2" s="409"/>
      <c r="I2" s="426"/>
      <c r="J2" s="426"/>
      <c r="K2" s="409" t="s">
        <v>172</v>
      </c>
      <c r="L2" s="426"/>
      <c r="M2" s="426"/>
      <c r="N2" s="426"/>
      <c r="O2" s="426"/>
      <c r="P2" s="426"/>
      <c r="Q2" s="426"/>
      <c r="R2" s="426"/>
      <c r="S2" s="426"/>
      <c r="T2" s="409"/>
      <c r="U2" s="409"/>
      <c r="V2" s="409"/>
      <c r="W2" s="409"/>
      <c r="X2" s="409"/>
      <c r="Y2" s="409"/>
      <c r="Z2" s="409"/>
    </row>
    <row r="3" spans="9:26" s="59" customFormat="1" ht="23.25" customHeight="1" thickBot="1">
      <c r="I3" s="410" t="s">
        <v>7</v>
      </c>
      <c r="J3" s="410"/>
      <c r="R3" s="410" t="s">
        <v>7</v>
      </c>
      <c r="S3" s="410"/>
      <c r="T3" s="78"/>
      <c r="U3" s="78"/>
      <c r="V3" s="78"/>
      <c r="W3" s="78"/>
      <c r="X3" s="78"/>
      <c r="Y3" s="410" t="s">
        <v>7</v>
      </c>
      <c r="Z3" s="410"/>
    </row>
    <row r="4" spans="1:26" ht="34.5" customHeight="1">
      <c r="A4" s="423" t="s">
        <v>26</v>
      </c>
      <c r="B4" s="397" t="s">
        <v>27</v>
      </c>
      <c r="C4" s="393" t="s">
        <v>28</v>
      </c>
      <c r="D4" s="423"/>
      <c r="E4" s="423"/>
      <c r="F4" s="423"/>
      <c r="G4" s="422"/>
      <c r="H4" s="394" t="s">
        <v>29</v>
      </c>
      <c r="I4" s="411"/>
      <c r="J4" s="422"/>
      <c r="K4" s="411" t="s">
        <v>30</v>
      </c>
      <c r="L4" s="411"/>
      <c r="M4" s="411"/>
      <c r="N4" s="411"/>
      <c r="O4" s="422"/>
      <c r="P4" s="421" t="s">
        <v>31</v>
      </c>
      <c r="Q4" s="411"/>
      <c r="R4" s="411"/>
      <c r="S4" s="422"/>
      <c r="T4" s="425" t="s">
        <v>47</v>
      </c>
      <c r="U4" s="411"/>
      <c r="V4" s="422"/>
      <c r="W4" s="79" t="s">
        <v>202</v>
      </c>
      <c r="X4" s="80" t="s">
        <v>49</v>
      </c>
      <c r="Y4" s="64" t="s">
        <v>50</v>
      </c>
      <c r="Z4" s="81" t="s">
        <v>51</v>
      </c>
    </row>
    <row r="5" spans="1:26" ht="54.75" customHeight="1" thickBot="1">
      <c r="A5" s="424"/>
      <c r="B5" s="392"/>
      <c r="C5" s="65" t="s">
        <v>32</v>
      </c>
      <c r="D5" s="66" t="s">
        <v>33</v>
      </c>
      <c r="E5" s="66" t="s">
        <v>34</v>
      </c>
      <c r="F5" s="66" t="s">
        <v>35</v>
      </c>
      <c r="G5" s="67" t="s">
        <v>36</v>
      </c>
      <c r="H5" s="69" t="s">
        <v>32</v>
      </c>
      <c r="I5" s="69" t="s">
        <v>37</v>
      </c>
      <c r="J5" s="69" t="s">
        <v>38</v>
      </c>
      <c r="K5" s="68" t="s">
        <v>32</v>
      </c>
      <c r="L5" s="67" t="s">
        <v>39</v>
      </c>
      <c r="M5" s="67" t="s">
        <v>40</v>
      </c>
      <c r="N5" s="67" t="s">
        <v>41</v>
      </c>
      <c r="O5" s="67" t="s">
        <v>42</v>
      </c>
      <c r="P5" s="69" t="s">
        <v>32</v>
      </c>
      <c r="Q5" s="67" t="s">
        <v>43</v>
      </c>
      <c r="R5" s="70" t="s">
        <v>44</v>
      </c>
      <c r="S5" s="66" t="s">
        <v>45</v>
      </c>
      <c r="T5" s="82" t="s">
        <v>52</v>
      </c>
      <c r="U5" s="83" t="s">
        <v>54</v>
      </c>
      <c r="V5" s="66" t="s">
        <v>53</v>
      </c>
      <c r="W5" s="67" t="s">
        <v>202</v>
      </c>
      <c r="X5" s="69" t="s">
        <v>216</v>
      </c>
      <c r="Y5" s="68" t="s">
        <v>50</v>
      </c>
      <c r="Z5" s="70" t="s">
        <v>51</v>
      </c>
    </row>
    <row r="6" spans="1:26" ht="54.75" customHeight="1">
      <c r="A6" s="20" t="s">
        <v>57</v>
      </c>
      <c r="B6" s="238">
        <f>SUM(B7:B19)</f>
        <v>14792598</v>
      </c>
      <c r="C6" s="236">
        <f>D6+E6+F6+G6</f>
        <v>3358778</v>
      </c>
      <c r="D6" s="233">
        <f>SUM(D7:D19)</f>
        <v>404380</v>
      </c>
      <c r="E6" s="233">
        <f>SUM(E7:E19)</f>
        <v>1584548</v>
      </c>
      <c r="F6" s="233">
        <f>SUM(F7:F19)</f>
        <v>1307197</v>
      </c>
      <c r="G6" s="233">
        <f>SUM(G7:G19)</f>
        <v>62653</v>
      </c>
      <c r="H6" s="236">
        <f>I6+J6</f>
        <v>909360</v>
      </c>
      <c r="I6" s="233">
        <f>SUM(I7:I19)</f>
        <v>578753</v>
      </c>
      <c r="J6" s="233">
        <f>SUM(J7:J19)</f>
        <v>330607</v>
      </c>
      <c r="K6" s="236">
        <f>L6+M6+N6+O6</f>
        <v>4256386</v>
      </c>
      <c r="L6" s="233">
        <f>SUM(L7:L19)</f>
        <v>445686</v>
      </c>
      <c r="M6" s="233">
        <f>SUM(M7:M19)</f>
        <v>269409</v>
      </c>
      <c r="N6" s="233">
        <f>SUM(N7:N19)</f>
        <v>2414888</v>
      </c>
      <c r="O6" s="233">
        <f>SUM(O7:O19)</f>
        <v>1126403</v>
      </c>
      <c r="P6" s="236">
        <f>Q6+R6+S6</f>
        <v>2990843</v>
      </c>
      <c r="Q6" s="233">
        <f>SUM(Q7:Q19)</f>
        <v>844</v>
      </c>
      <c r="R6" s="233">
        <f>SUM(R7:R19)</f>
        <v>715966</v>
      </c>
      <c r="S6" s="233">
        <f>SUM(S7:S19)</f>
        <v>2274033</v>
      </c>
      <c r="T6" s="236">
        <f>U6+V6</f>
        <v>2522659</v>
      </c>
      <c r="U6" s="233">
        <f aca="true" t="shared" si="0" ref="U6:Z6">SUM(U7:U19)</f>
        <v>120650</v>
      </c>
      <c r="V6" s="233">
        <f t="shared" si="0"/>
        <v>2402009</v>
      </c>
      <c r="W6" s="233">
        <f t="shared" si="0"/>
        <v>424591</v>
      </c>
      <c r="X6" s="233">
        <f t="shared" si="0"/>
        <v>18815</v>
      </c>
      <c r="Y6" s="233">
        <f t="shared" si="0"/>
        <v>34901</v>
      </c>
      <c r="Z6" s="234">
        <f t="shared" si="0"/>
        <v>276265</v>
      </c>
    </row>
    <row r="7" spans="1:26" ht="39.75" customHeight="1">
      <c r="A7" s="22" t="s">
        <v>217</v>
      </c>
      <c r="B7" s="238">
        <f>C7+H7+K7+P7+T7+W7+X7+Y7+Z7</f>
        <v>2715427</v>
      </c>
      <c r="C7" s="235">
        <f aca="true" t="shared" si="1" ref="C7:C19">D7+E7+F7+G7</f>
        <v>553071</v>
      </c>
      <c r="D7" s="171">
        <v>52632</v>
      </c>
      <c r="E7" s="172">
        <v>268852</v>
      </c>
      <c r="F7" s="172">
        <v>208197</v>
      </c>
      <c r="G7" s="172">
        <v>23390</v>
      </c>
      <c r="H7" s="236">
        <f aca="true" t="shared" si="2" ref="H7:H19">I7+J7</f>
        <v>278190</v>
      </c>
      <c r="I7" s="172">
        <v>222318</v>
      </c>
      <c r="J7" s="172">
        <v>55872</v>
      </c>
      <c r="K7" s="236">
        <f aca="true" t="shared" si="3" ref="K7:K19">L7+M7+N7+O7</f>
        <v>801872</v>
      </c>
      <c r="L7" s="172">
        <v>27874</v>
      </c>
      <c r="M7" s="172">
        <v>68331</v>
      </c>
      <c r="N7" s="172">
        <v>578505</v>
      </c>
      <c r="O7" s="171">
        <v>127162</v>
      </c>
      <c r="P7" s="236">
        <f aca="true" t="shared" si="4" ref="P7:P19">Q7+R7+S7</f>
        <v>435492</v>
      </c>
      <c r="Q7" s="197">
        <v>0</v>
      </c>
      <c r="R7" s="172">
        <v>32401</v>
      </c>
      <c r="S7" s="172">
        <v>403091</v>
      </c>
      <c r="T7" s="236">
        <f aca="true" t="shared" si="5" ref="T7:T19">U7+V7</f>
        <v>529717</v>
      </c>
      <c r="U7" s="73">
        <v>14223</v>
      </c>
      <c r="V7" s="74">
        <v>515494</v>
      </c>
      <c r="W7" s="73">
        <v>38935</v>
      </c>
      <c r="X7" s="74">
        <v>0</v>
      </c>
      <c r="Y7" s="74">
        <v>20000</v>
      </c>
      <c r="Z7" s="84">
        <v>58150</v>
      </c>
    </row>
    <row r="8" spans="1:26" ht="39.75" customHeight="1">
      <c r="A8" s="22" t="s">
        <v>218</v>
      </c>
      <c r="B8" s="238">
        <f aca="true" t="shared" si="6" ref="B8:B19">C8+H8+K8+P8+T8+W8+X8+Y8+Z8</f>
        <v>2677277</v>
      </c>
      <c r="C8" s="235">
        <f t="shared" si="1"/>
        <v>484143</v>
      </c>
      <c r="D8" s="171">
        <v>49588</v>
      </c>
      <c r="E8" s="172">
        <v>207050</v>
      </c>
      <c r="F8" s="172">
        <v>212754</v>
      </c>
      <c r="G8" s="172">
        <v>14751</v>
      </c>
      <c r="H8" s="236">
        <f t="shared" si="2"/>
        <v>215134</v>
      </c>
      <c r="I8" s="172">
        <v>117355</v>
      </c>
      <c r="J8" s="172">
        <v>97779</v>
      </c>
      <c r="K8" s="236">
        <f t="shared" si="3"/>
        <v>770509</v>
      </c>
      <c r="L8" s="172">
        <v>73659</v>
      </c>
      <c r="M8" s="172">
        <v>4218</v>
      </c>
      <c r="N8" s="172">
        <v>538892</v>
      </c>
      <c r="O8" s="171">
        <v>153740</v>
      </c>
      <c r="P8" s="236">
        <f t="shared" si="4"/>
        <v>530086</v>
      </c>
      <c r="Q8" s="197">
        <v>0</v>
      </c>
      <c r="R8" s="172">
        <v>40444</v>
      </c>
      <c r="S8" s="172">
        <v>489642</v>
      </c>
      <c r="T8" s="236">
        <f t="shared" si="5"/>
        <v>554378</v>
      </c>
      <c r="U8" s="73">
        <v>14548</v>
      </c>
      <c r="V8" s="74">
        <v>539830</v>
      </c>
      <c r="W8" s="74">
        <v>77054</v>
      </c>
      <c r="X8" s="74">
        <v>0</v>
      </c>
      <c r="Y8" s="74">
        <v>3000</v>
      </c>
      <c r="Z8" s="84">
        <v>42973</v>
      </c>
    </row>
    <row r="9" spans="1:26" ht="39.75" customHeight="1">
      <c r="A9" s="22" t="s">
        <v>219</v>
      </c>
      <c r="B9" s="238">
        <f t="shared" si="6"/>
        <v>1072083</v>
      </c>
      <c r="C9" s="235">
        <f t="shared" si="1"/>
        <v>325705</v>
      </c>
      <c r="D9" s="171">
        <v>30202</v>
      </c>
      <c r="E9" s="172">
        <v>144312</v>
      </c>
      <c r="F9" s="172">
        <v>149080</v>
      </c>
      <c r="G9" s="172">
        <v>2111</v>
      </c>
      <c r="H9" s="236">
        <f t="shared" si="2"/>
        <v>33006</v>
      </c>
      <c r="I9" s="172">
        <v>13351</v>
      </c>
      <c r="J9" s="172">
        <v>19655</v>
      </c>
      <c r="K9" s="236">
        <f t="shared" si="3"/>
        <v>123121</v>
      </c>
      <c r="L9" s="172">
        <v>17162</v>
      </c>
      <c r="M9" s="172">
        <v>21030</v>
      </c>
      <c r="N9" s="172">
        <v>76110</v>
      </c>
      <c r="O9" s="171">
        <v>8819</v>
      </c>
      <c r="P9" s="236">
        <f t="shared" si="4"/>
        <v>249174</v>
      </c>
      <c r="Q9" s="197">
        <v>0</v>
      </c>
      <c r="R9" s="172">
        <v>178790</v>
      </c>
      <c r="S9" s="172">
        <v>70384</v>
      </c>
      <c r="T9" s="236">
        <f t="shared" si="5"/>
        <v>266711</v>
      </c>
      <c r="U9" s="73">
        <v>9906</v>
      </c>
      <c r="V9" s="74">
        <v>256805</v>
      </c>
      <c r="W9" s="74">
        <v>44039</v>
      </c>
      <c r="X9" s="74">
        <v>5000</v>
      </c>
      <c r="Y9" s="74">
        <v>2000</v>
      </c>
      <c r="Z9" s="84">
        <v>23327</v>
      </c>
    </row>
    <row r="10" spans="1:26" ht="39.75" customHeight="1">
      <c r="A10" s="231" t="s">
        <v>220</v>
      </c>
      <c r="B10" s="238">
        <f t="shared" si="6"/>
        <v>773964</v>
      </c>
      <c r="C10" s="235">
        <f t="shared" si="1"/>
        <v>187077</v>
      </c>
      <c r="D10" s="171">
        <v>29998</v>
      </c>
      <c r="E10" s="172">
        <v>88065</v>
      </c>
      <c r="F10" s="172">
        <v>67092</v>
      </c>
      <c r="G10" s="172">
        <v>1922</v>
      </c>
      <c r="H10" s="236">
        <f t="shared" si="2"/>
        <v>51236</v>
      </c>
      <c r="I10" s="172">
        <v>29988</v>
      </c>
      <c r="J10" s="172">
        <v>21248</v>
      </c>
      <c r="K10" s="236">
        <f t="shared" si="3"/>
        <v>232470</v>
      </c>
      <c r="L10" s="172">
        <v>22677</v>
      </c>
      <c r="M10" s="172">
        <v>27041</v>
      </c>
      <c r="N10" s="172">
        <v>78940</v>
      </c>
      <c r="O10" s="171">
        <v>103812</v>
      </c>
      <c r="P10" s="236">
        <f t="shared" si="4"/>
        <v>173910</v>
      </c>
      <c r="Q10" s="197">
        <v>0</v>
      </c>
      <c r="R10" s="172">
        <v>18133</v>
      </c>
      <c r="S10" s="172">
        <v>155777</v>
      </c>
      <c r="T10" s="236">
        <f t="shared" si="5"/>
        <v>95751</v>
      </c>
      <c r="U10" s="73">
        <v>8829</v>
      </c>
      <c r="V10" s="74">
        <v>86922</v>
      </c>
      <c r="W10" s="74">
        <v>19080</v>
      </c>
      <c r="X10" s="74">
        <v>3000</v>
      </c>
      <c r="Y10" s="74">
        <v>0</v>
      </c>
      <c r="Z10" s="84">
        <v>11440</v>
      </c>
    </row>
    <row r="11" spans="1:26" ht="39.75" customHeight="1">
      <c r="A11" s="231" t="s">
        <v>221</v>
      </c>
      <c r="B11" s="238">
        <f t="shared" si="6"/>
        <v>1008323</v>
      </c>
      <c r="C11" s="235">
        <f t="shared" si="1"/>
        <v>234140</v>
      </c>
      <c r="D11" s="171">
        <v>28777</v>
      </c>
      <c r="E11" s="172">
        <v>114673</v>
      </c>
      <c r="F11" s="172">
        <v>87429</v>
      </c>
      <c r="G11" s="172">
        <v>3261</v>
      </c>
      <c r="H11" s="236">
        <f t="shared" si="2"/>
        <v>31765</v>
      </c>
      <c r="I11" s="172">
        <v>17160</v>
      </c>
      <c r="J11" s="172">
        <v>14605</v>
      </c>
      <c r="K11" s="236">
        <f t="shared" si="3"/>
        <v>286040</v>
      </c>
      <c r="L11" s="172">
        <v>24617</v>
      </c>
      <c r="M11" s="172">
        <v>26982</v>
      </c>
      <c r="N11" s="172">
        <v>226553</v>
      </c>
      <c r="O11" s="171">
        <v>7888</v>
      </c>
      <c r="P11" s="236">
        <f t="shared" si="4"/>
        <v>242348</v>
      </c>
      <c r="Q11" s="197">
        <v>0</v>
      </c>
      <c r="R11" s="172">
        <v>33343</v>
      </c>
      <c r="S11" s="172">
        <v>209005</v>
      </c>
      <c r="T11" s="236">
        <f t="shared" si="5"/>
        <v>159400</v>
      </c>
      <c r="U11" s="73">
        <v>5866</v>
      </c>
      <c r="V11" s="74">
        <v>153534</v>
      </c>
      <c r="W11" s="74">
        <v>36025</v>
      </c>
      <c r="X11" s="74">
        <v>0</v>
      </c>
      <c r="Y11" s="74">
        <v>500</v>
      </c>
      <c r="Z11" s="84">
        <v>18105</v>
      </c>
    </row>
    <row r="12" spans="1:26" ht="39.75" customHeight="1">
      <c r="A12" s="231" t="s">
        <v>222</v>
      </c>
      <c r="B12" s="238">
        <f t="shared" si="6"/>
        <v>1420057</v>
      </c>
      <c r="C12" s="235">
        <f t="shared" si="1"/>
        <v>236766</v>
      </c>
      <c r="D12" s="171">
        <v>27735</v>
      </c>
      <c r="E12" s="172">
        <v>96988</v>
      </c>
      <c r="F12" s="172">
        <v>109863</v>
      </c>
      <c r="G12" s="172">
        <v>2180</v>
      </c>
      <c r="H12" s="236">
        <f t="shared" si="2"/>
        <v>80633</v>
      </c>
      <c r="I12" s="172">
        <v>44376</v>
      </c>
      <c r="J12" s="172">
        <v>36257</v>
      </c>
      <c r="K12" s="236">
        <f t="shared" si="3"/>
        <v>698526</v>
      </c>
      <c r="L12" s="172">
        <v>130654</v>
      </c>
      <c r="M12" s="172">
        <v>32058</v>
      </c>
      <c r="N12" s="172">
        <v>137322</v>
      </c>
      <c r="O12" s="171">
        <v>398492</v>
      </c>
      <c r="P12" s="236">
        <f t="shared" si="4"/>
        <v>170813</v>
      </c>
      <c r="Q12" s="197">
        <v>0</v>
      </c>
      <c r="R12" s="172">
        <v>22747</v>
      </c>
      <c r="S12" s="172">
        <v>148066</v>
      </c>
      <c r="T12" s="236">
        <f t="shared" si="5"/>
        <v>193499</v>
      </c>
      <c r="U12" s="73">
        <v>25902</v>
      </c>
      <c r="V12" s="74">
        <v>167597</v>
      </c>
      <c r="W12" s="74">
        <v>20170</v>
      </c>
      <c r="X12" s="74">
        <v>0</v>
      </c>
      <c r="Y12" s="74">
        <v>2000</v>
      </c>
      <c r="Z12" s="84">
        <v>17650</v>
      </c>
    </row>
    <row r="13" spans="1:26" ht="39.75" customHeight="1">
      <c r="A13" s="231" t="s">
        <v>223</v>
      </c>
      <c r="B13" s="238">
        <f t="shared" si="6"/>
        <v>705952</v>
      </c>
      <c r="C13" s="235">
        <f t="shared" si="1"/>
        <v>164367</v>
      </c>
      <c r="D13" s="171">
        <v>23515</v>
      </c>
      <c r="E13" s="172">
        <v>89020</v>
      </c>
      <c r="F13" s="172">
        <v>48816</v>
      </c>
      <c r="G13" s="172">
        <v>3016</v>
      </c>
      <c r="H13" s="236">
        <f t="shared" si="2"/>
        <v>40793</v>
      </c>
      <c r="I13" s="172">
        <v>31116</v>
      </c>
      <c r="J13" s="172">
        <v>9677</v>
      </c>
      <c r="K13" s="236">
        <f t="shared" si="3"/>
        <v>194674</v>
      </c>
      <c r="L13" s="172">
        <v>17530</v>
      </c>
      <c r="M13" s="172">
        <v>14855</v>
      </c>
      <c r="N13" s="172">
        <v>144836</v>
      </c>
      <c r="O13" s="171">
        <v>17453</v>
      </c>
      <c r="P13" s="236">
        <f t="shared" si="4"/>
        <v>160174</v>
      </c>
      <c r="Q13" s="197">
        <v>0</v>
      </c>
      <c r="R13" s="172">
        <v>43556</v>
      </c>
      <c r="S13" s="172">
        <v>116618</v>
      </c>
      <c r="T13" s="236">
        <f t="shared" si="5"/>
        <v>100186</v>
      </c>
      <c r="U13" s="73">
        <v>9244</v>
      </c>
      <c r="V13" s="74">
        <v>90942</v>
      </c>
      <c r="W13" s="74">
        <v>33670</v>
      </c>
      <c r="X13" s="74">
        <v>125</v>
      </c>
      <c r="Y13" s="74">
        <v>500</v>
      </c>
      <c r="Z13" s="84">
        <v>11463</v>
      </c>
    </row>
    <row r="14" spans="1:26" ht="39.75" customHeight="1">
      <c r="A14" s="231" t="s">
        <v>224</v>
      </c>
      <c r="B14" s="238">
        <f t="shared" si="6"/>
        <v>1233812</v>
      </c>
      <c r="C14" s="235">
        <f t="shared" si="1"/>
        <v>287437</v>
      </c>
      <c r="D14" s="171">
        <v>33402</v>
      </c>
      <c r="E14" s="172">
        <v>130471</v>
      </c>
      <c r="F14" s="172">
        <v>119447</v>
      </c>
      <c r="G14" s="172">
        <v>4117</v>
      </c>
      <c r="H14" s="236">
        <f t="shared" si="2"/>
        <v>81283</v>
      </c>
      <c r="I14" s="172">
        <v>44263</v>
      </c>
      <c r="J14" s="172">
        <v>37020</v>
      </c>
      <c r="K14" s="236">
        <f t="shared" si="3"/>
        <v>442706</v>
      </c>
      <c r="L14" s="172">
        <v>51545</v>
      </c>
      <c r="M14" s="172">
        <v>6400</v>
      </c>
      <c r="N14" s="172">
        <v>183624</v>
      </c>
      <c r="O14" s="171">
        <v>201137</v>
      </c>
      <c r="P14" s="236">
        <f t="shared" si="4"/>
        <v>195297</v>
      </c>
      <c r="Q14" s="171">
        <v>449</v>
      </c>
      <c r="R14" s="172">
        <v>26915</v>
      </c>
      <c r="S14" s="172">
        <v>167933</v>
      </c>
      <c r="T14" s="236">
        <f t="shared" si="5"/>
        <v>172902</v>
      </c>
      <c r="U14" s="73">
        <v>9271</v>
      </c>
      <c r="V14" s="74">
        <v>163631</v>
      </c>
      <c r="W14" s="74">
        <v>34177</v>
      </c>
      <c r="X14" s="74">
        <v>0</v>
      </c>
      <c r="Y14" s="74">
        <v>500</v>
      </c>
      <c r="Z14" s="84">
        <v>19510</v>
      </c>
    </row>
    <row r="15" spans="1:26" ht="39.75" customHeight="1">
      <c r="A15" s="231" t="s">
        <v>225</v>
      </c>
      <c r="B15" s="238">
        <f t="shared" si="6"/>
        <v>830228</v>
      </c>
      <c r="C15" s="235">
        <f t="shared" si="1"/>
        <v>247895</v>
      </c>
      <c r="D15" s="171">
        <v>29772</v>
      </c>
      <c r="E15" s="172">
        <v>120776</v>
      </c>
      <c r="F15" s="172">
        <v>94911</v>
      </c>
      <c r="G15" s="172">
        <v>2436</v>
      </c>
      <c r="H15" s="236">
        <f t="shared" si="2"/>
        <v>19941</v>
      </c>
      <c r="I15" s="172">
        <v>9650</v>
      </c>
      <c r="J15" s="172">
        <v>10291</v>
      </c>
      <c r="K15" s="236">
        <f t="shared" si="3"/>
        <v>102003</v>
      </c>
      <c r="L15" s="172">
        <v>10635</v>
      </c>
      <c r="M15" s="172">
        <v>2455</v>
      </c>
      <c r="N15" s="172">
        <v>45279</v>
      </c>
      <c r="O15" s="171">
        <v>43634</v>
      </c>
      <c r="P15" s="236">
        <f t="shared" si="4"/>
        <v>208234</v>
      </c>
      <c r="Q15" s="197">
        <v>0</v>
      </c>
      <c r="R15" s="172">
        <v>71284</v>
      </c>
      <c r="S15" s="172">
        <v>136950</v>
      </c>
      <c r="T15" s="236">
        <f t="shared" si="5"/>
        <v>197999</v>
      </c>
      <c r="U15" s="73">
        <v>5532</v>
      </c>
      <c r="V15" s="74">
        <v>192467</v>
      </c>
      <c r="W15" s="74">
        <v>28804</v>
      </c>
      <c r="X15" s="74">
        <v>7000</v>
      </c>
      <c r="Y15" s="74">
        <v>300</v>
      </c>
      <c r="Z15" s="84">
        <v>18052</v>
      </c>
    </row>
    <row r="16" spans="1:26" ht="39.75" customHeight="1">
      <c r="A16" s="231" t="s">
        <v>226</v>
      </c>
      <c r="B16" s="238">
        <f t="shared" si="6"/>
        <v>856813</v>
      </c>
      <c r="C16" s="235">
        <f t="shared" si="1"/>
        <v>220254</v>
      </c>
      <c r="D16" s="171">
        <v>27168</v>
      </c>
      <c r="E16" s="172">
        <v>93112</v>
      </c>
      <c r="F16" s="172">
        <v>97516</v>
      </c>
      <c r="G16" s="172">
        <v>2458</v>
      </c>
      <c r="H16" s="236">
        <f t="shared" si="2"/>
        <v>40937</v>
      </c>
      <c r="I16" s="172">
        <v>29716</v>
      </c>
      <c r="J16" s="172">
        <v>11221</v>
      </c>
      <c r="K16" s="236">
        <f t="shared" si="3"/>
        <v>204713</v>
      </c>
      <c r="L16" s="172">
        <v>21927</v>
      </c>
      <c r="M16" s="172">
        <v>20988</v>
      </c>
      <c r="N16" s="172">
        <v>130647</v>
      </c>
      <c r="O16" s="171">
        <v>31151</v>
      </c>
      <c r="P16" s="236">
        <f t="shared" si="4"/>
        <v>234635</v>
      </c>
      <c r="Q16" s="197">
        <v>0</v>
      </c>
      <c r="R16" s="172">
        <v>180625</v>
      </c>
      <c r="S16" s="172">
        <v>54010</v>
      </c>
      <c r="T16" s="236">
        <f t="shared" si="5"/>
        <v>106356</v>
      </c>
      <c r="U16" s="73">
        <v>4298</v>
      </c>
      <c r="V16" s="74">
        <v>102058</v>
      </c>
      <c r="W16" s="74">
        <v>29228</v>
      </c>
      <c r="X16" s="74">
        <v>3690</v>
      </c>
      <c r="Y16" s="74">
        <v>3000</v>
      </c>
      <c r="Z16" s="84">
        <v>14000</v>
      </c>
    </row>
    <row r="17" spans="1:26" s="62" customFormat="1" ht="39.75" customHeight="1">
      <c r="A17" s="231" t="s">
        <v>227</v>
      </c>
      <c r="B17" s="238">
        <f t="shared" si="6"/>
        <v>473783</v>
      </c>
      <c r="C17" s="235">
        <f t="shared" si="1"/>
        <v>134337</v>
      </c>
      <c r="D17" s="171">
        <v>24231</v>
      </c>
      <c r="E17" s="172">
        <v>69352</v>
      </c>
      <c r="F17" s="172">
        <v>39390</v>
      </c>
      <c r="G17" s="172">
        <v>1364</v>
      </c>
      <c r="H17" s="236">
        <f t="shared" si="2"/>
        <v>6867</v>
      </c>
      <c r="I17" s="172">
        <v>2906</v>
      </c>
      <c r="J17" s="172">
        <v>3961</v>
      </c>
      <c r="K17" s="236">
        <f t="shared" si="3"/>
        <v>132469</v>
      </c>
      <c r="L17" s="172">
        <v>7686</v>
      </c>
      <c r="M17" s="172">
        <v>21512</v>
      </c>
      <c r="N17" s="172">
        <v>99140</v>
      </c>
      <c r="O17" s="172">
        <v>4131</v>
      </c>
      <c r="P17" s="236">
        <f t="shared" si="4"/>
        <v>113190</v>
      </c>
      <c r="Q17" s="197">
        <v>0</v>
      </c>
      <c r="R17" s="172">
        <v>12344</v>
      </c>
      <c r="S17" s="171">
        <v>100846</v>
      </c>
      <c r="T17" s="236">
        <f t="shared" si="5"/>
        <v>53358</v>
      </c>
      <c r="U17" s="73">
        <v>8391</v>
      </c>
      <c r="V17" s="74">
        <v>44967</v>
      </c>
      <c r="W17" s="74">
        <v>14932</v>
      </c>
      <c r="X17" s="74">
        <v>0</v>
      </c>
      <c r="Y17" s="74">
        <v>300</v>
      </c>
      <c r="Z17" s="84">
        <v>18330</v>
      </c>
    </row>
    <row r="18" spans="1:26" s="62" customFormat="1" ht="39.75" customHeight="1">
      <c r="A18" s="231" t="s">
        <v>228</v>
      </c>
      <c r="B18" s="238">
        <f t="shared" si="6"/>
        <v>647553</v>
      </c>
      <c r="C18" s="235">
        <f t="shared" si="1"/>
        <v>169601</v>
      </c>
      <c r="D18" s="172">
        <v>26484</v>
      </c>
      <c r="E18" s="172">
        <v>93766</v>
      </c>
      <c r="F18" s="172">
        <v>48017</v>
      </c>
      <c r="G18" s="172">
        <v>1334</v>
      </c>
      <c r="H18" s="236">
        <f t="shared" si="2"/>
        <v>12171</v>
      </c>
      <c r="I18" s="172">
        <v>5551</v>
      </c>
      <c r="J18" s="172">
        <v>6620</v>
      </c>
      <c r="K18" s="236">
        <f t="shared" si="3"/>
        <v>151856</v>
      </c>
      <c r="L18" s="172">
        <v>28202</v>
      </c>
      <c r="M18" s="172">
        <v>19597</v>
      </c>
      <c r="N18" s="172">
        <v>102540</v>
      </c>
      <c r="O18" s="172">
        <v>1517</v>
      </c>
      <c r="P18" s="236">
        <f t="shared" si="4"/>
        <v>196966</v>
      </c>
      <c r="Q18" s="172">
        <v>395</v>
      </c>
      <c r="R18" s="172">
        <v>27348</v>
      </c>
      <c r="S18" s="171">
        <v>169223</v>
      </c>
      <c r="T18" s="236">
        <f t="shared" si="5"/>
        <v>67117</v>
      </c>
      <c r="U18" s="73">
        <v>4239</v>
      </c>
      <c r="V18" s="74">
        <v>62878</v>
      </c>
      <c r="W18" s="74">
        <v>34977</v>
      </c>
      <c r="X18" s="74">
        <v>0</v>
      </c>
      <c r="Y18" s="74">
        <v>100</v>
      </c>
      <c r="Z18" s="84">
        <v>14765</v>
      </c>
    </row>
    <row r="19" spans="1:26" s="62" customFormat="1" ht="39.75" customHeight="1" thickBot="1">
      <c r="A19" s="232" t="s">
        <v>229</v>
      </c>
      <c r="B19" s="239">
        <f t="shared" si="6"/>
        <v>377326</v>
      </c>
      <c r="C19" s="240">
        <f t="shared" si="1"/>
        <v>113985</v>
      </c>
      <c r="D19" s="178">
        <v>20876</v>
      </c>
      <c r="E19" s="178">
        <v>68111</v>
      </c>
      <c r="F19" s="178">
        <v>24685</v>
      </c>
      <c r="G19" s="178">
        <v>313</v>
      </c>
      <c r="H19" s="237">
        <f t="shared" si="2"/>
        <v>17404</v>
      </c>
      <c r="I19" s="178">
        <v>11003</v>
      </c>
      <c r="J19" s="178">
        <v>6401</v>
      </c>
      <c r="K19" s="237">
        <f t="shared" si="3"/>
        <v>115427</v>
      </c>
      <c r="L19" s="178">
        <v>11518</v>
      </c>
      <c r="M19" s="178">
        <v>3942</v>
      </c>
      <c r="N19" s="178">
        <v>72500</v>
      </c>
      <c r="O19" s="178">
        <v>27467</v>
      </c>
      <c r="P19" s="237">
        <f t="shared" si="4"/>
        <v>80524</v>
      </c>
      <c r="Q19" s="198">
        <v>0</v>
      </c>
      <c r="R19" s="178">
        <v>28036</v>
      </c>
      <c r="S19" s="177">
        <v>52488</v>
      </c>
      <c r="T19" s="236">
        <f t="shared" si="5"/>
        <v>25285</v>
      </c>
      <c r="U19" s="76">
        <v>401</v>
      </c>
      <c r="V19" s="77">
        <v>24884</v>
      </c>
      <c r="W19" s="77">
        <v>13500</v>
      </c>
      <c r="X19" s="77">
        <v>0</v>
      </c>
      <c r="Y19" s="77">
        <v>2701</v>
      </c>
      <c r="Z19" s="85">
        <v>8500</v>
      </c>
    </row>
    <row r="20" spans="1:26" ht="12.75">
      <c r="A20" s="183" t="s">
        <v>168</v>
      </c>
      <c r="P20" s="62"/>
      <c r="Q20" s="62"/>
      <c r="R20" s="62"/>
      <c r="S20" s="62"/>
      <c r="T20" s="418"/>
      <c r="U20" s="418"/>
      <c r="V20" s="418"/>
      <c r="W20" s="418"/>
      <c r="X20" s="418"/>
      <c r="Y20" s="418"/>
      <c r="Z20" s="418"/>
    </row>
    <row r="21" spans="1:26" ht="12.75">
      <c r="A21" s="183" t="s">
        <v>169</v>
      </c>
      <c r="P21" s="62"/>
      <c r="Q21" s="62"/>
      <c r="R21" s="62"/>
      <c r="S21" s="62"/>
      <c r="T21" s="420"/>
      <c r="U21" s="420"/>
      <c r="V21" s="420"/>
      <c r="W21" s="420"/>
      <c r="X21" s="420"/>
      <c r="Y21" s="420"/>
      <c r="Z21" s="420"/>
    </row>
    <row r="22" spans="1:26" ht="16.5">
      <c r="A22" s="183" t="s">
        <v>170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07"/>
      <c r="Q22" s="107"/>
      <c r="R22" s="107"/>
      <c r="S22" s="108"/>
      <c r="T22" s="420"/>
      <c r="U22" s="420"/>
      <c r="V22" s="420"/>
      <c r="W22" s="420"/>
      <c r="X22" s="420"/>
      <c r="Y22" s="420"/>
      <c r="Z22" s="420"/>
    </row>
    <row r="23" spans="16:19" ht="12.75">
      <c r="P23" s="62"/>
      <c r="Q23" s="62"/>
      <c r="R23" s="62"/>
      <c r="S23" s="62"/>
    </row>
    <row r="24" spans="16:19" ht="12.75">
      <c r="P24" s="62"/>
      <c r="Q24" s="62"/>
      <c r="R24" s="62"/>
      <c r="S24" s="62"/>
    </row>
    <row r="25" spans="5:19" ht="12.75">
      <c r="E25" s="61">
        <v>40793</v>
      </c>
      <c r="P25" s="62"/>
      <c r="Q25" s="62"/>
      <c r="R25" s="62"/>
      <c r="S25" s="62"/>
    </row>
    <row r="26" spans="5:19" ht="12.75">
      <c r="E26" s="61">
        <v>81283</v>
      </c>
      <c r="P26" s="62"/>
      <c r="Q26" s="62"/>
      <c r="R26" s="62"/>
      <c r="S26" s="62"/>
    </row>
    <row r="27" spans="5:27" ht="12.75">
      <c r="E27" s="61">
        <v>19941</v>
      </c>
      <c r="F27" s="61">
        <v>40793</v>
      </c>
      <c r="G27" s="61">
        <v>81283</v>
      </c>
      <c r="H27" s="61">
        <v>19941</v>
      </c>
      <c r="I27" s="61">
        <v>40937</v>
      </c>
      <c r="J27" s="61">
        <v>6867</v>
      </c>
      <c r="K27" s="61">
        <v>194674</v>
      </c>
      <c r="L27" s="61">
        <v>194674</v>
      </c>
      <c r="M27" s="61">
        <v>442706</v>
      </c>
      <c r="N27" s="61">
        <v>102003</v>
      </c>
      <c r="O27" s="61">
        <v>204713</v>
      </c>
      <c r="P27" s="61">
        <v>160174</v>
      </c>
      <c r="Q27" s="61">
        <v>160174</v>
      </c>
      <c r="R27" s="62">
        <v>195297</v>
      </c>
      <c r="S27" s="62">
        <v>208234</v>
      </c>
      <c r="T27" s="61">
        <v>100186</v>
      </c>
      <c r="U27" s="61">
        <v>100186</v>
      </c>
      <c r="V27" s="61">
        <v>172902</v>
      </c>
      <c r="W27" s="61">
        <v>197999</v>
      </c>
      <c r="X27" s="61">
        <v>106356</v>
      </c>
      <c r="Y27" s="61">
        <v>53358</v>
      </c>
      <c r="Z27" s="61">
        <v>67117</v>
      </c>
      <c r="AA27" s="61">
        <v>25285</v>
      </c>
    </row>
    <row r="28" spans="5:20" ht="12.75">
      <c r="E28" s="61">
        <v>40937</v>
      </c>
      <c r="K28" s="61">
        <v>442706</v>
      </c>
      <c r="P28" s="62">
        <v>195297</v>
      </c>
      <c r="Q28" s="62"/>
      <c r="R28" s="62"/>
      <c r="S28" s="62"/>
      <c r="T28" s="61">
        <v>172902</v>
      </c>
    </row>
    <row r="29" spans="5:20" ht="12.75">
      <c r="E29" s="61">
        <v>6867</v>
      </c>
      <c r="K29" s="61">
        <v>102003</v>
      </c>
      <c r="P29" s="62">
        <v>208234</v>
      </c>
      <c r="Q29" s="62"/>
      <c r="R29" s="62"/>
      <c r="S29" s="62"/>
      <c r="T29" s="61">
        <v>197999</v>
      </c>
    </row>
    <row r="30" spans="5:20" ht="12.75">
      <c r="E30" s="61">
        <v>12171</v>
      </c>
      <c r="K30" s="61">
        <v>204713</v>
      </c>
      <c r="P30" s="61">
        <v>234635</v>
      </c>
      <c r="T30" s="61">
        <v>106356</v>
      </c>
    </row>
    <row r="31" spans="5:20" ht="12.75">
      <c r="E31" s="61">
        <v>17404</v>
      </c>
      <c r="K31" s="61">
        <v>132469</v>
      </c>
      <c r="P31" s="61">
        <v>113190</v>
      </c>
      <c r="T31" s="61">
        <v>53358</v>
      </c>
    </row>
    <row r="32" spans="11:20" ht="12.75">
      <c r="K32" s="61">
        <v>151856</v>
      </c>
      <c r="P32" s="61">
        <v>196966</v>
      </c>
      <c r="T32" s="61">
        <v>67117</v>
      </c>
    </row>
    <row r="33" spans="11:20" ht="12.75">
      <c r="K33" s="61">
        <v>115427</v>
      </c>
      <c r="P33" s="61">
        <v>80524</v>
      </c>
      <c r="T33" s="61">
        <v>25285</v>
      </c>
    </row>
  </sheetData>
  <mergeCells count="16">
    <mergeCell ref="T4:V4"/>
    <mergeCell ref="T20:Z20"/>
    <mergeCell ref="T21:Z21"/>
    <mergeCell ref="T22:Z22"/>
    <mergeCell ref="K4:O4"/>
    <mergeCell ref="P4:S4"/>
    <mergeCell ref="A4:A5"/>
    <mergeCell ref="B4:B5"/>
    <mergeCell ref="C4:G4"/>
    <mergeCell ref="H4:J4"/>
    <mergeCell ref="A2:J2"/>
    <mergeCell ref="K2:S2"/>
    <mergeCell ref="T2:Z2"/>
    <mergeCell ref="I3:J3"/>
    <mergeCell ref="R3:S3"/>
    <mergeCell ref="Y3:Z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J8" sqref="J8"/>
    </sheetView>
  </sheetViews>
  <sheetFormatPr defaultColWidth="9.00390625" defaultRowHeight="16.5"/>
  <cols>
    <col min="1" max="1" width="18.75390625" style="109" customWidth="1"/>
    <col min="2" max="2" width="5.125" style="109" customWidth="1"/>
    <col min="3" max="3" width="5.375" style="109" customWidth="1"/>
    <col min="4" max="4" width="5.125" style="109" customWidth="1"/>
    <col min="5" max="5" width="5.25390625" style="109" customWidth="1"/>
    <col min="6" max="7" width="5.125" style="109" customWidth="1"/>
    <col min="8" max="8" width="5.50390625" style="109" customWidth="1"/>
    <col min="9" max="10" width="5.125" style="109" customWidth="1"/>
    <col min="11" max="11" width="5.00390625" style="109" customWidth="1"/>
    <col min="12" max="12" width="5.125" style="109" customWidth="1"/>
    <col min="13" max="14" width="5.00390625" style="109" customWidth="1"/>
    <col min="15" max="15" width="11.25390625" style="109" customWidth="1"/>
    <col min="16" max="16384" width="9.00390625" style="109" customWidth="1"/>
  </cols>
  <sheetData>
    <row r="1" spans="1:14" ht="33" customHeight="1">
      <c r="A1" s="465" t="s">
        <v>143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22.5" customHeight="1">
      <c r="A2" s="110"/>
      <c r="B2" s="111" t="s">
        <v>73</v>
      </c>
      <c r="C2" s="111" t="s">
        <v>74</v>
      </c>
      <c r="D2" s="111" t="s">
        <v>75</v>
      </c>
      <c r="E2" s="111" t="s">
        <v>76</v>
      </c>
      <c r="F2" s="111" t="s">
        <v>77</v>
      </c>
      <c r="G2" s="111" t="s">
        <v>78</v>
      </c>
      <c r="H2" s="111" t="s">
        <v>79</v>
      </c>
      <c r="I2" s="111" t="s">
        <v>80</v>
      </c>
      <c r="J2" s="111" t="s">
        <v>81</v>
      </c>
      <c r="K2" s="111" t="s">
        <v>82</v>
      </c>
      <c r="L2" s="111" t="s">
        <v>83</v>
      </c>
      <c r="M2" s="111" t="s">
        <v>84</v>
      </c>
      <c r="N2" s="111" t="s">
        <v>85</v>
      </c>
    </row>
    <row r="3" spans="1:14" ht="22.5" customHeight="1">
      <c r="A3" s="110" t="s">
        <v>86</v>
      </c>
      <c r="B3" s="138">
        <f>B6+B10+B11+B12+B13+B14+B15+B16+B17</f>
        <v>2442.283</v>
      </c>
      <c r="C3" s="138">
        <f aca="true" t="shared" si="0" ref="C3:N3">C6+C10+C11+C12+C13+C14+C15+C16+C17</f>
        <v>2210.517</v>
      </c>
      <c r="D3" s="138">
        <f t="shared" si="0"/>
        <v>980.0369999999999</v>
      </c>
      <c r="E3" s="138">
        <f t="shared" si="0"/>
        <v>681.951</v>
      </c>
      <c r="F3" s="138">
        <f t="shared" si="0"/>
        <v>770.0669999999999</v>
      </c>
      <c r="G3" s="138">
        <f>G6+G9+G10+G11+G12+G13+G14+G15+G16+G17</f>
        <v>920.146</v>
      </c>
      <c r="H3" s="138">
        <f t="shared" si="0"/>
        <v>701.906</v>
      </c>
      <c r="I3" s="138">
        <f t="shared" si="0"/>
        <v>1084.0970000000002</v>
      </c>
      <c r="J3" s="138">
        <f t="shared" si="0"/>
        <v>866.7400000000001</v>
      </c>
      <c r="K3" s="138">
        <f t="shared" si="0"/>
        <v>814.577</v>
      </c>
      <c r="L3" s="138">
        <f t="shared" si="0"/>
        <v>461.204</v>
      </c>
      <c r="M3" s="138">
        <f t="shared" si="0"/>
        <v>515.968</v>
      </c>
      <c r="N3" s="138">
        <f t="shared" si="0"/>
        <v>377.326</v>
      </c>
    </row>
    <row r="4" spans="1:14" ht="22.5" customHeight="1">
      <c r="A4" s="112" t="s">
        <v>87</v>
      </c>
      <c r="B4" s="139">
        <f>B3/12827*100</f>
        <v>19.04017307242535</v>
      </c>
      <c r="C4" s="139">
        <f aca="true" t="shared" si="1" ref="C4:N4">C3/12827*100</f>
        <v>17.233312543852808</v>
      </c>
      <c r="D4" s="139">
        <f t="shared" si="1"/>
        <v>7.640422546191626</v>
      </c>
      <c r="E4" s="139">
        <f t="shared" si="1"/>
        <v>5.31652763701567</v>
      </c>
      <c r="F4" s="139">
        <f t="shared" si="1"/>
        <v>6.0034848366726425</v>
      </c>
      <c r="G4" s="139">
        <f t="shared" si="1"/>
        <v>7.173509004443751</v>
      </c>
      <c r="H4" s="139">
        <f t="shared" si="1"/>
        <v>5.4720979184532625</v>
      </c>
      <c r="I4" s="139">
        <f t="shared" si="1"/>
        <v>8.451680049894755</v>
      </c>
      <c r="J4" s="139">
        <f t="shared" si="1"/>
        <v>6.757152880642396</v>
      </c>
      <c r="K4" s="139">
        <f t="shared" si="1"/>
        <v>6.350487253449755</v>
      </c>
      <c r="L4" s="139">
        <f t="shared" si="1"/>
        <v>3.595571840648632</v>
      </c>
      <c r="M4" s="139">
        <f t="shared" si="1"/>
        <v>4.022515007406252</v>
      </c>
      <c r="N4" s="139">
        <f t="shared" si="1"/>
        <v>2.9416543229126066</v>
      </c>
    </row>
    <row r="5" spans="1:14" ht="22.5" customHeight="1">
      <c r="A5" s="112" t="s">
        <v>88</v>
      </c>
      <c r="B5" s="140"/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22.5" customHeight="1">
      <c r="A6" s="112" t="s">
        <v>89</v>
      </c>
      <c r="B6" s="158">
        <v>1814.042</v>
      </c>
      <c r="C6" s="158">
        <v>1398.219</v>
      </c>
      <c r="D6" s="159">
        <v>700.511</v>
      </c>
      <c r="E6" s="159">
        <v>417.508</v>
      </c>
      <c r="F6" s="159">
        <v>534.161</v>
      </c>
      <c r="G6" s="159">
        <v>701.635</v>
      </c>
      <c r="H6" s="159">
        <v>378.152</v>
      </c>
      <c r="I6" s="159">
        <v>753.498</v>
      </c>
      <c r="J6" s="159">
        <v>517.402</v>
      </c>
      <c r="K6" s="159">
        <v>563.323</v>
      </c>
      <c r="L6" s="159">
        <v>248.933</v>
      </c>
      <c r="M6" s="159">
        <v>320.2</v>
      </c>
      <c r="N6" s="159">
        <v>299.778</v>
      </c>
    </row>
    <row r="7" spans="1:14" ht="22.5" customHeight="1">
      <c r="A7" s="112" t="s">
        <v>145</v>
      </c>
      <c r="B7" s="158">
        <v>323.071</v>
      </c>
      <c r="C7" s="158">
        <v>338.145</v>
      </c>
      <c r="D7" s="159">
        <v>301.961</v>
      </c>
      <c r="E7" s="159">
        <v>224.383</v>
      </c>
      <c r="F7" s="159">
        <v>213.161</v>
      </c>
      <c r="G7" s="159">
        <v>160.852</v>
      </c>
      <c r="H7" s="159">
        <v>202.668</v>
      </c>
      <c r="I7" s="159">
        <v>240.644</v>
      </c>
      <c r="J7" s="159">
        <v>243.062</v>
      </c>
      <c r="K7" s="159">
        <v>275.323</v>
      </c>
      <c r="L7" s="159">
        <v>179.167</v>
      </c>
      <c r="M7" s="159">
        <v>155</v>
      </c>
      <c r="N7" s="159">
        <v>294.981</v>
      </c>
    </row>
    <row r="8" spans="1:14" ht="22.5" customHeight="1">
      <c r="A8" s="114" t="s">
        <v>146</v>
      </c>
      <c r="B8" s="149">
        <f>B6-B7</f>
        <v>1490.971</v>
      </c>
      <c r="C8" s="149">
        <f aca="true" t="shared" si="2" ref="C8:N8">C6-C7</f>
        <v>1060.074</v>
      </c>
      <c r="D8" s="149">
        <f t="shared" si="2"/>
        <v>398.54999999999995</v>
      </c>
      <c r="E8" s="149">
        <f t="shared" si="2"/>
        <v>193.12499999999997</v>
      </c>
      <c r="F8" s="149">
        <f t="shared" si="2"/>
        <v>320.99999999999994</v>
      </c>
      <c r="G8" s="149">
        <f t="shared" si="2"/>
        <v>540.783</v>
      </c>
      <c r="H8" s="149">
        <f t="shared" si="2"/>
        <v>175.48399999999998</v>
      </c>
      <c r="I8" s="149">
        <f t="shared" si="2"/>
        <v>512.854</v>
      </c>
      <c r="J8" s="149">
        <f t="shared" si="2"/>
        <v>274.34000000000003</v>
      </c>
      <c r="K8" s="149">
        <f t="shared" si="2"/>
        <v>288</v>
      </c>
      <c r="L8" s="149">
        <f t="shared" si="2"/>
        <v>69.76599999999999</v>
      </c>
      <c r="M8" s="149">
        <f t="shared" si="2"/>
        <v>165.2</v>
      </c>
      <c r="N8" s="149">
        <f t="shared" si="2"/>
        <v>4.7970000000000255</v>
      </c>
    </row>
    <row r="9" spans="1:14" ht="22.5" customHeight="1">
      <c r="A9" s="112" t="s">
        <v>90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1">
        <v>5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s="115" customFormat="1" ht="22.5" customHeight="1">
      <c r="A10" s="114" t="s">
        <v>91</v>
      </c>
      <c r="B10" s="143">
        <v>2.19</v>
      </c>
      <c r="C10" s="144">
        <v>1.382</v>
      </c>
      <c r="D10" s="144">
        <v>0.4</v>
      </c>
      <c r="E10" s="144">
        <v>0.979</v>
      </c>
      <c r="F10" s="144">
        <v>0.424</v>
      </c>
      <c r="G10" s="144">
        <v>1.7</v>
      </c>
      <c r="H10" s="144">
        <v>0.428</v>
      </c>
      <c r="I10" s="144">
        <v>3</v>
      </c>
      <c r="J10" s="144">
        <v>0.34</v>
      </c>
      <c r="K10" s="144">
        <v>0.9</v>
      </c>
      <c r="L10" s="144">
        <v>0.342</v>
      </c>
      <c r="M10" s="144">
        <v>0.8</v>
      </c>
      <c r="N10" s="144">
        <v>0.349</v>
      </c>
    </row>
    <row r="11" spans="1:14" s="115" customFormat="1" ht="22.5" customHeight="1">
      <c r="A11" s="114" t="s">
        <v>92</v>
      </c>
      <c r="B11" s="144">
        <v>151.553</v>
      </c>
      <c r="C11" s="144">
        <v>98.17</v>
      </c>
      <c r="D11" s="144">
        <v>36.957</v>
      </c>
      <c r="E11" s="144">
        <v>16.27</v>
      </c>
      <c r="F11" s="144">
        <v>30.72</v>
      </c>
      <c r="G11" s="144">
        <v>51.06</v>
      </c>
      <c r="H11" s="144">
        <v>25.639</v>
      </c>
      <c r="I11" s="144">
        <v>51.393</v>
      </c>
      <c r="J11" s="144">
        <v>53.748</v>
      </c>
      <c r="K11" s="144">
        <v>48.596</v>
      </c>
      <c r="L11" s="144">
        <v>15.738</v>
      </c>
      <c r="M11" s="144">
        <v>9.181</v>
      </c>
      <c r="N11" s="144">
        <v>4.48</v>
      </c>
    </row>
    <row r="12" spans="1:14" s="115" customFormat="1" ht="22.5" customHeight="1">
      <c r="A12" s="114" t="s">
        <v>93</v>
      </c>
      <c r="B12" s="144">
        <v>1.65</v>
      </c>
      <c r="C12" s="144">
        <v>1.879</v>
      </c>
      <c r="D12" s="144">
        <v>0.999</v>
      </c>
      <c r="E12" s="144">
        <v>0.62</v>
      </c>
      <c r="F12" s="144">
        <v>0.929</v>
      </c>
      <c r="G12" s="144">
        <v>0.75</v>
      </c>
      <c r="H12" s="144">
        <v>0.64</v>
      </c>
      <c r="I12" s="144">
        <v>0.81</v>
      </c>
      <c r="J12" s="144">
        <v>0.85</v>
      </c>
      <c r="K12" s="144">
        <v>0.4</v>
      </c>
      <c r="L12" s="144">
        <v>0.59</v>
      </c>
      <c r="M12" s="144">
        <v>0.383</v>
      </c>
      <c r="N12" s="144">
        <v>0.03</v>
      </c>
    </row>
    <row r="13" spans="1:15" s="115" customFormat="1" ht="22.5" customHeight="1">
      <c r="A13" s="114" t="s">
        <v>94</v>
      </c>
      <c r="B13" s="144">
        <v>56.395</v>
      </c>
      <c r="C13" s="144">
        <v>94.595</v>
      </c>
      <c r="D13" s="144">
        <v>20.19</v>
      </c>
      <c r="E13" s="144">
        <v>15.033</v>
      </c>
      <c r="F13" s="144">
        <v>7.62</v>
      </c>
      <c r="G13" s="144">
        <v>14.995</v>
      </c>
      <c r="H13" s="144">
        <v>3.991</v>
      </c>
      <c r="I13" s="144">
        <v>58.211</v>
      </c>
      <c r="J13" s="144">
        <v>87.976</v>
      </c>
      <c r="K13" s="144">
        <v>6.106</v>
      </c>
      <c r="L13" s="144">
        <v>5.289</v>
      </c>
      <c r="M13" s="144">
        <v>0.357</v>
      </c>
      <c r="N13" s="144">
        <v>1.763</v>
      </c>
      <c r="O13" s="116"/>
    </row>
    <row r="14" spans="1:14" s="115" customFormat="1" ht="22.5" customHeight="1">
      <c r="A14" s="117" t="s">
        <v>95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</row>
    <row r="15" spans="1:14" s="115" customFormat="1" ht="22.5" customHeight="1">
      <c r="A15" s="114" t="s">
        <v>96</v>
      </c>
      <c r="B15" s="144">
        <v>318.855</v>
      </c>
      <c r="C15" s="144">
        <v>546.634</v>
      </c>
      <c r="D15" s="144">
        <v>203.012</v>
      </c>
      <c r="E15" s="144">
        <v>152.061</v>
      </c>
      <c r="F15" s="144">
        <v>183.021</v>
      </c>
      <c r="G15" s="144">
        <v>80.614</v>
      </c>
      <c r="H15" s="144">
        <v>128.936</v>
      </c>
      <c r="I15" s="144">
        <v>160.29</v>
      </c>
      <c r="J15" s="144">
        <v>191.174</v>
      </c>
      <c r="K15" s="144">
        <v>176.378</v>
      </c>
      <c r="L15" s="144">
        <v>133.787</v>
      </c>
      <c r="M15" s="144">
        <v>88.797</v>
      </c>
      <c r="N15" s="144">
        <v>68.028</v>
      </c>
    </row>
    <row r="16" spans="1:14" s="115" customFormat="1" ht="22.5" customHeight="1">
      <c r="A16" s="114" t="s">
        <v>97</v>
      </c>
      <c r="B16" s="145">
        <v>0</v>
      </c>
      <c r="C16" s="145">
        <v>33.08</v>
      </c>
      <c r="D16" s="144">
        <v>0.05</v>
      </c>
      <c r="E16" s="144">
        <v>68.827</v>
      </c>
      <c r="F16" s="145">
        <v>0</v>
      </c>
      <c r="G16" s="144">
        <v>36.612</v>
      </c>
      <c r="H16" s="144">
        <v>134.71</v>
      </c>
      <c r="I16" s="144">
        <v>11.246</v>
      </c>
      <c r="J16" s="145">
        <v>0.001</v>
      </c>
      <c r="K16" s="145">
        <v>2.7</v>
      </c>
      <c r="L16" s="146">
        <v>45.675</v>
      </c>
      <c r="M16" s="144">
        <v>82.5</v>
      </c>
      <c r="N16" s="145">
        <v>0</v>
      </c>
    </row>
    <row r="17" spans="1:14" s="115" customFormat="1" ht="22.5" customHeight="1">
      <c r="A17" s="114" t="s">
        <v>98</v>
      </c>
      <c r="B17" s="144">
        <v>97.598</v>
      </c>
      <c r="C17" s="144">
        <v>36.558</v>
      </c>
      <c r="D17" s="144">
        <v>17.918</v>
      </c>
      <c r="E17" s="144">
        <v>10.653</v>
      </c>
      <c r="F17" s="144">
        <v>13.192</v>
      </c>
      <c r="G17" s="144">
        <v>27.78</v>
      </c>
      <c r="H17" s="144">
        <v>29.41</v>
      </c>
      <c r="I17" s="144">
        <v>45.649</v>
      </c>
      <c r="J17" s="144">
        <v>15.249</v>
      </c>
      <c r="K17" s="144">
        <v>16.174</v>
      </c>
      <c r="L17" s="144">
        <v>10.85</v>
      </c>
      <c r="M17" s="144">
        <v>13.75</v>
      </c>
      <c r="N17" s="144">
        <v>2.898</v>
      </c>
    </row>
    <row r="18" spans="1:14" s="115" customFormat="1" ht="22.5" customHeight="1">
      <c r="A18" s="114" t="s">
        <v>99</v>
      </c>
      <c r="B18" s="14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s="115" customFormat="1" ht="22.5" customHeight="1">
      <c r="A19" s="114" t="s">
        <v>100</v>
      </c>
      <c r="B19" s="147">
        <f aca="true" t="shared" si="3" ref="B19:N19">(B6/B3)*100</f>
        <v>74.27648638589386</v>
      </c>
      <c r="C19" s="147">
        <f t="shared" si="3"/>
        <v>63.2530308520586</v>
      </c>
      <c r="D19" s="147">
        <f t="shared" si="3"/>
        <v>71.47801562594066</v>
      </c>
      <c r="E19" s="147">
        <f t="shared" si="3"/>
        <v>61.22258050798371</v>
      </c>
      <c r="F19" s="147">
        <f t="shared" si="3"/>
        <v>69.3655227402291</v>
      </c>
      <c r="G19" s="147">
        <f t="shared" si="3"/>
        <v>76.25257296124745</v>
      </c>
      <c r="H19" s="147">
        <f t="shared" si="3"/>
        <v>53.875020301863785</v>
      </c>
      <c r="I19" s="147">
        <f t="shared" si="3"/>
        <v>69.50466609537706</v>
      </c>
      <c r="J19" s="147">
        <f t="shared" si="3"/>
        <v>59.69517963864595</v>
      </c>
      <c r="K19" s="147">
        <f t="shared" si="3"/>
        <v>69.15527936585491</v>
      </c>
      <c r="L19" s="147">
        <f t="shared" si="3"/>
        <v>53.97459692457134</v>
      </c>
      <c r="M19" s="147">
        <f t="shared" si="3"/>
        <v>62.05811213098487</v>
      </c>
      <c r="N19" s="147">
        <f t="shared" si="3"/>
        <v>79.44801047370179</v>
      </c>
    </row>
    <row r="20" spans="1:14" s="115" customFormat="1" ht="22.5" customHeight="1">
      <c r="A20" s="114" t="s">
        <v>101</v>
      </c>
      <c r="B20" s="147">
        <f aca="true" t="shared" si="4" ref="B20:N20">(B9/B3)*100</f>
        <v>0</v>
      </c>
      <c r="C20" s="147">
        <f t="shared" si="4"/>
        <v>0</v>
      </c>
      <c r="D20" s="147">
        <f t="shared" si="4"/>
        <v>0</v>
      </c>
      <c r="E20" s="147">
        <f t="shared" si="4"/>
        <v>0</v>
      </c>
      <c r="F20" s="147">
        <f t="shared" si="4"/>
        <v>0</v>
      </c>
      <c r="G20" s="147">
        <f t="shared" si="4"/>
        <v>0.5433920269174675</v>
      </c>
      <c r="H20" s="147">
        <f t="shared" si="4"/>
        <v>0</v>
      </c>
      <c r="I20" s="147">
        <f t="shared" si="4"/>
        <v>0</v>
      </c>
      <c r="J20" s="147">
        <f t="shared" si="4"/>
        <v>0</v>
      </c>
      <c r="K20" s="147">
        <f t="shared" si="4"/>
        <v>0</v>
      </c>
      <c r="L20" s="147">
        <f t="shared" si="4"/>
        <v>0</v>
      </c>
      <c r="M20" s="147">
        <f t="shared" si="4"/>
        <v>0</v>
      </c>
      <c r="N20" s="147">
        <f t="shared" si="4"/>
        <v>0</v>
      </c>
    </row>
    <row r="21" spans="1:14" s="115" customFormat="1" ht="22.5" customHeight="1">
      <c r="A21" s="114" t="s">
        <v>102</v>
      </c>
      <c r="B21" s="147">
        <f aca="true" t="shared" si="5" ref="B21:N21">(B10/B3)*100</f>
        <v>0.08967019792546564</v>
      </c>
      <c r="C21" s="147">
        <f t="shared" si="5"/>
        <v>0.06251931109328723</v>
      </c>
      <c r="D21" s="147">
        <f t="shared" si="5"/>
        <v>0.040814785564218505</v>
      </c>
      <c r="E21" s="147">
        <f t="shared" si="5"/>
        <v>0.1435587014316278</v>
      </c>
      <c r="F21" s="147">
        <f t="shared" si="5"/>
        <v>0.055060144117330054</v>
      </c>
      <c r="G21" s="147">
        <f t="shared" si="5"/>
        <v>0.18475328915193895</v>
      </c>
      <c r="H21" s="147">
        <f t="shared" si="5"/>
        <v>0.06097682595675205</v>
      </c>
      <c r="I21" s="147">
        <f t="shared" si="5"/>
        <v>0.2767280049663452</v>
      </c>
      <c r="J21" s="147">
        <f t="shared" si="5"/>
        <v>0.03922744998500127</v>
      </c>
      <c r="K21" s="147">
        <f t="shared" si="5"/>
        <v>0.11048679253158387</v>
      </c>
      <c r="L21" s="147">
        <f t="shared" si="5"/>
        <v>0.07415373674122515</v>
      </c>
      <c r="M21" s="147">
        <f t="shared" si="5"/>
        <v>0.15504837509302904</v>
      </c>
      <c r="N21" s="147">
        <f t="shared" si="5"/>
        <v>0.09249296364416976</v>
      </c>
    </row>
    <row r="22" spans="1:14" s="115" customFormat="1" ht="22.5" customHeight="1">
      <c r="A22" s="114" t="s">
        <v>103</v>
      </c>
      <c r="B22" s="147">
        <f aca="true" t="shared" si="6" ref="B22:N22">(B11/B3)*100</f>
        <v>6.205382422921504</v>
      </c>
      <c r="C22" s="147">
        <f t="shared" si="6"/>
        <v>4.441042525345881</v>
      </c>
      <c r="D22" s="147">
        <f t="shared" si="6"/>
        <v>3.7709800752420577</v>
      </c>
      <c r="E22" s="147">
        <f t="shared" si="6"/>
        <v>2.3858019124541205</v>
      </c>
      <c r="F22" s="147">
        <f t="shared" si="6"/>
        <v>3.9892632718971215</v>
      </c>
      <c r="G22" s="147">
        <f t="shared" si="6"/>
        <v>5.549119378881178</v>
      </c>
      <c r="H22" s="147">
        <f t="shared" si="6"/>
        <v>3.652768319404593</v>
      </c>
      <c r="I22" s="147">
        <f t="shared" si="6"/>
        <v>4.740627453078459</v>
      </c>
      <c r="J22" s="147">
        <f t="shared" si="6"/>
        <v>6.201167593511317</v>
      </c>
      <c r="K22" s="147">
        <f t="shared" si="6"/>
        <v>5.965795744294278</v>
      </c>
      <c r="L22" s="147">
        <f t="shared" si="6"/>
        <v>3.412372832846202</v>
      </c>
      <c r="M22" s="147">
        <f t="shared" si="6"/>
        <v>1.7793739146613745</v>
      </c>
      <c r="N22" s="147">
        <f t="shared" si="6"/>
        <v>1.1873022267217208</v>
      </c>
    </row>
    <row r="23" spans="1:14" s="115" customFormat="1" ht="22.5" customHeight="1">
      <c r="A23" s="114" t="s">
        <v>104</v>
      </c>
      <c r="B23" s="147">
        <f aca="true" t="shared" si="7" ref="B23:N23">(B12/B3)*100</f>
        <v>0.06755973816302206</v>
      </c>
      <c r="C23" s="147">
        <f t="shared" si="7"/>
        <v>0.08500273917821036</v>
      </c>
      <c r="D23" s="147">
        <f t="shared" si="7"/>
        <v>0.1019349269466357</v>
      </c>
      <c r="E23" s="147">
        <f t="shared" si="7"/>
        <v>0.09091562296997878</v>
      </c>
      <c r="F23" s="147">
        <f t="shared" si="7"/>
        <v>0.1206388535023576</v>
      </c>
      <c r="G23" s="147">
        <f t="shared" si="7"/>
        <v>0.08150880403762012</v>
      </c>
      <c r="H23" s="147">
        <f t="shared" si="7"/>
        <v>0.09118030049607782</v>
      </c>
      <c r="I23" s="147">
        <f t="shared" si="7"/>
        <v>0.07471656134091322</v>
      </c>
      <c r="J23" s="147">
        <f t="shared" si="7"/>
        <v>0.09806862496250315</v>
      </c>
      <c r="K23" s="147">
        <f t="shared" si="7"/>
        <v>0.049105241125148386</v>
      </c>
      <c r="L23" s="147">
        <f t="shared" si="7"/>
        <v>0.12792603706819541</v>
      </c>
      <c r="M23" s="147">
        <f t="shared" si="7"/>
        <v>0.07422940957578766</v>
      </c>
      <c r="N23" s="147">
        <f t="shared" si="7"/>
        <v>0.007950684553940095</v>
      </c>
    </row>
    <row r="24" spans="1:14" s="115" customFormat="1" ht="22.5" customHeight="1">
      <c r="A24" s="114" t="s">
        <v>105</v>
      </c>
      <c r="B24" s="147">
        <f aca="true" t="shared" si="8" ref="B24:N24">(B13/B3)*100</f>
        <v>2.3091099598203813</v>
      </c>
      <c r="C24" s="147">
        <f t="shared" si="8"/>
        <v>4.279315653306444</v>
      </c>
      <c r="D24" s="147">
        <f t="shared" si="8"/>
        <v>2.060126301353929</v>
      </c>
      <c r="E24" s="147">
        <f t="shared" si="8"/>
        <v>2.2044105808188563</v>
      </c>
      <c r="F24" s="147">
        <f t="shared" si="8"/>
        <v>0.9895242881463562</v>
      </c>
      <c r="G24" s="147">
        <f t="shared" si="8"/>
        <v>1.6296326887254848</v>
      </c>
      <c r="H24" s="147">
        <f t="shared" si="8"/>
        <v>0.5685946551247604</v>
      </c>
      <c r="I24" s="147">
        <f t="shared" si="8"/>
        <v>5.36953796569864</v>
      </c>
      <c r="J24" s="147">
        <f t="shared" si="8"/>
        <v>10.150218058471975</v>
      </c>
      <c r="K24" s="147">
        <f t="shared" si="8"/>
        <v>0.7495915057753901</v>
      </c>
      <c r="L24" s="147">
        <f t="shared" si="8"/>
        <v>1.1467810339892974</v>
      </c>
      <c r="M24" s="147">
        <f t="shared" si="8"/>
        <v>0.0691903373852642</v>
      </c>
      <c r="N24" s="147">
        <f t="shared" si="8"/>
        <v>0.46723522895321284</v>
      </c>
    </row>
    <row r="25" spans="1:14" s="115" customFormat="1" ht="22.5" customHeight="1">
      <c r="A25" s="118" t="s">
        <v>106</v>
      </c>
      <c r="B25" s="147">
        <f aca="true" t="shared" si="9" ref="B25:N25">(B14/B3)*100</f>
        <v>0</v>
      </c>
      <c r="C25" s="147">
        <f t="shared" si="9"/>
        <v>0</v>
      </c>
      <c r="D25" s="147">
        <f t="shared" si="9"/>
        <v>0</v>
      </c>
      <c r="E25" s="147">
        <f t="shared" si="9"/>
        <v>0</v>
      </c>
      <c r="F25" s="147">
        <f t="shared" si="9"/>
        <v>0</v>
      </c>
      <c r="G25" s="147">
        <f t="shared" si="9"/>
        <v>0</v>
      </c>
      <c r="H25" s="147">
        <f t="shared" si="9"/>
        <v>0</v>
      </c>
      <c r="I25" s="147">
        <f t="shared" si="9"/>
        <v>0</v>
      </c>
      <c r="J25" s="147">
        <f t="shared" si="9"/>
        <v>0</v>
      </c>
      <c r="K25" s="147">
        <f t="shared" si="9"/>
        <v>0</v>
      </c>
      <c r="L25" s="147">
        <f t="shared" si="9"/>
        <v>0</v>
      </c>
      <c r="M25" s="147">
        <f t="shared" si="9"/>
        <v>0</v>
      </c>
      <c r="N25" s="147">
        <f t="shared" si="9"/>
        <v>0</v>
      </c>
    </row>
    <row r="26" spans="1:14" s="115" customFormat="1" ht="22.5" customHeight="1">
      <c r="A26" s="114" t="s">
        <v>107</v>
      </c>
      <c r="B26" s="147">
        <f aca="true" t="shared" si="10" ref="B26:N26">(B15/B3)*100</f>
        <v>13.055612310285092</v>
      </c>
      <c r="C26" s="147">
        <f t="shared" si="10"/>
        <v>24.728785166547013</v>
      </c>
      <c r="D26" s="147">
        <f t="shared" si="10"/>
        <v>20.714728117407812</v>
      </c>
      <c r="E26" s="147">
        <f t="shared" si="10"/>
        <v>22.297936361996683</v>
      </c>
      <c r="F26" s="147">
        <f t="shared" si="10"/>
        <v>23.76689301060817</v>
      </c>
      <c r="G26" s="147">
        <f t="shared" si="10"/>
        <v>8.761000971584945</v>
      </c>
      <c r="H26" s="147">
        <f t="shared" si="10"/>
        <v>18.369411288691083</v>
      </c>
      <c r="I26" s="147">
        <f t="shared" si="10"/>
        <v>14.785577305351824</v>
      </c>
      <c r="J26" s="147">
        <f t="shared" si="10"/>
        <v>22.056672127743035</v>
      </c>
      <c r="K26" s="147">
        <f t="shared" si="10"/>
        <v>21.652710547928557</v>
      </c>
      <c r="L26" s="147">
        <f t="shared" si="10"/>
        <v>29.008204612275694</v>
      </c>
      <c r="M26" s="147">
        <f t="shared" si="10"/>
        <v>17.209788203919622</v>
      </c>
      <c r="N26" s="147">
        <f t="shared" si="10"/>
        <v>18.02897229451456</v>
      </c>
    </row>
    <row r="27" spans="1:14" s="115" customFormat="1" ht="22.5" customHeight="1">
      <c r="A27" s="114" t="s">
        <v>108</v>
      </c>
      <c r="B27" s="147">
        <f aca="true" t="shared" si="11" ref="B27:N27">(B16/B3)*100</f>
        <v>0</v>
      </c>
      <c r="C27" s="147">
        <f t="shared" si="11"/>
        <v>1.4964824970809996</v>
      </c>
      <c r="D27" s="147">
        <f t="shared" si="11"/>
        <v>0.005101848195527313</v>
      </c>
      <c r="E27" s="147">
        <f t="shared" si="11"/>
        <v>10.092660616378597</v>
      </c>
      <c r="F27" s="147">
        <f t="shared" si="11"/>
        <v>0</v>
      </c>
      <c r="G27" s="147">
        <f t="shared" si="11"/>
        <v>3.978933777900464</v>
      </c>
      <c r="H27" s="147">
        <f t="shared" si="11"/>
        <v>19.192028562229133</v>
      </c>
      <c r="I27" s="147">
        <f t="shared" si="11"/>
        <v>1.037361047950506</v>
      </c>
      <c r="J27" s="147">
        <f t="shared" si="11"/>
        <v>0.00011537485289706253</v>
      </c>
      <c r="K27" s="147">
        <f t="shared" si="11"/>
        <v>0.33146037759475167</v>
      </c>
      <c r="L27" s="147">
        <f t="shared" si="11"/>
        <v>9.903426683203094</v>
      </c>
      <c r="M27" s="147">
        <f t="shared" si="11"/>
        <v>15.98936368146862</v>
      </c>
      <c r="N27" s="147">
        <f t="shared" si="11"/>
        <v>0</v>
      </c>
    </row>
    <row r="28" spans="1:14" s="115" customFormat="1" ht="22.5" customHeight="1">
      <c r="A28" s="114" t="s">
        <v>109</v>
      </c>
      <c r="B28" s="147">
        <f aca="true" t="shared" si="12" ref="B28:N28">(B17/B3)*100</f>
        <v>3.996178984990683</v>
      </c>
      <c r="C28" s="147">
        <f t="shared" si="12"/>
        <v>1.6538212553895764</v>
      </c>
      <c r="D28" s="147">
        <f t="shared" si="12"/>
        <v>1.8282983193491678</v>
      </c>
      <c r="E28" s="147">
        <f t="shared" si="12"/>
        <v>1.5621356959664257</v>
      </c>
      <c r="F28" s="147">
        <f t="shared" si="12"/>
        <v>1.713097691499571</v>
      </c>
      <c r="G28" s="147">
        <f t="shared" si="12"/>
        <v>3.0190861015534494</v>
      </c>
      <c r="H28" s="147">
        <f t="shared" si="12"/>
        <v>4.190019746233826</v>
      </c>
      <c r="I28" s="147">
        <f t="shared" si="12"/>
        <v>4.210785566236231</v>
      </c>
      <c r="J28" s="147">
        <f t="shared" si="12"/>
        <v>1.7593511318273067</v>
      </c>
      <c r="K28" s="147">
        <f t="shared" si="12"/>
        <v>1.9855704248953752</v>
      </c>
      <c r="L28" s="147">
        <f t="shared" si="12"/>
        <v>2.3525381393049494</v>
      </c>
      <c r="M28" s="147">
        <f t="shared" si="12"/>
        <v>2.6648939469114366</v>
      </c>
      <c r="N28" s="147">
        <f t="shared" si="12"/>
        <v>0.768036127910613</v>
      </c>
    </row>
    <row r="29" spans="1:14" s="115" customFormat="1" ht="22.5" customHeight="1">
      <c r="A29" s="114" t="s">
        <v>110</v>
      </c>
      <c r="B29" s="148">
        <f>(B3-B7-B15)/B3*100</f>
        <v>73.71615001209933</v>
      </c>
      <c r="C29" s="148">
        <f aca="true" t="shared" si="13" ref="C29:N29">(C3-C7-C15)/C3*100</f>
        <v>59.97411465281651</v>
      </c>
      <c r="D29" s="148">
        <f t="shared" si="13"/>
        <v>48.47408822319973</v>
      </c>
      <c r="E29" s="148">
        <f t="shared" si="13"/>
        <v>44.798966494660164</v>
      </c>
      <c r="F29" s="148">
        <f t="shared" si="13"/>
        <v>48.552268828556485</v>
      </c>
      <c r="G29" s="148">
        <f t="shared" si="13"/>
        <v>73.75786016566937</v>
      </c>
      <c r="H29" s="148">
        <f t="shared" si="13"/>
        <v>52.75663692859157</v>
      </c>
      <c r="I29" s="148">
        <f t="shared" si="13"/>
        <v>63.016778018941125</v>
      </c>
      <c r="J29" s="148">
        <f t="shared" si="13"/>
        <v>49.90008537739115</v>
      </c>
      <c r="K29" s="148">
        <f t="shared" si="13"/>
        <v>44.54778369632337</v>
      </c>
      <c r="L29" s="148">
        <f t="shared" si="13"/>
        <v>32.14412711077962</v>
      </c>
      <c r="M29" s="148">
        <f t="shared" si="13"/>
        <v>52.749589121806</v>
      </c>
      <c r="N29" s="148">
        <f t="shared" si="13"/>
        <v>3.794331691958683</v>
      </c>
    </row>
    <row r="30" spans="1:13" s="115" customFormat="1" ht="16.5">
      <c r="A30" s="119" t="s">
        <v>144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s="115" customFormat="1" ht="16.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s="115" customFormat="1" ht="16.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s="115" customFormat="1" ht="16.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s="115" customFormat="1" ht="16.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s="115" customFormat="1" ht="16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s="115" customFormat="1" ht="16.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spans="1:13" s="115" customFormat="1" ht="16.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s="115" customFormat="1" ht="16.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3" s="115" customFormat="1" ht="16.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s="115" customFormat="1" ht="16.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s="115" customFormat="1" ht="16.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s="115" customFormat="1" ht="16.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s="115" customFormat="1" ht="16.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s="115" customFormat="1" ht="16.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s="115" customFormat="1" ht="16.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s="115" customFormat="1" ht="16.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1:13" s="115" customFormat="1" ht="16.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s="115" customFormat="1" ht="16.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s="115" customFormat="1" ht="16.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</row>
    <row r="50" spans="1:13" s="115" customFormat="1" ht="16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</row>
    <row r="51" spans="1:13" s="115" customFormat="1" ht="16.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</row>
    <row r="52" spans="1:13" s="115" customFormat="1" ht="16.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s="115" customFormat="1" ht="16.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s="115" customFormat="1" ht="16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s="115" customFormat="1" ht="16.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3" s="115" customFormat="1" ht="16.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3" s="115" customFormat="1" ht="16.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s="115" customFormat="1" ht="16.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3" s="115" customFormat="1" ht="16.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3" s="115" customFormat="1" ht="16.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s="115" customFormat="1" ht="16.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s="115" customFormat="1" ht="16.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s="115" customFormat="1" ht="16.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s="115" customFormat="1" ht="16.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s="115" customFormat="1" ht="16.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s="115" customFormat="1" ht="16.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s="115" customFormat="1" ht="16.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3" s="115" customFormat="1" ht="16.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s="115" customFormat="1" ht="16.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s="115" customFormat="1" ht="16.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s="115" customFormat="1" ht="16.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3" s="115" customFormat="1" ht="16.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s="115" customFormat="1" ht="16.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1:13" s="115" customFormat="1" ht="16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s="115" customFormat="1" ht="16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1:13" s="115" customFormat="1" ht="16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1:13" s="115" customFormat="1" ht="16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1:13" s="115" customFormat="1" ht="16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1:13" s="115" customFormat="1" ht="16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</row>
    <row r="80" spans="1:13" s="115" customFormat="1" ht="16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1:13" s="115" customFormat="1" ht="16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3" s="115" customFormat="1" ht="16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s="115" customFormat="1" ht="16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3" s="115" customFormat="1" ht="16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1:13" s="115" customFormat="1" ht="16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s="115" customFormat="1" ht="16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s="115" customFormat="1" ht="16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s="115" customFormat="1" ht="16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s="115" customFormat="1" ht="16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s="115" customFormat="1" ht="16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s="115" customFormat="1" ht="16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s="115" customFormat="1" ht="16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s="115" customFormat="1" ht="16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s="115" customFormat="1" ht="16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s="115" customFormat="1" ht="16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s="115" customFormat="1" ht="16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1:13" s="115" customFormat="1" ht="16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1:13" s="115" customFormat="1" ht="16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1:13" s="115" customFormat="1" ht="16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1:13" s="115" customFormat="1" ht="16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1:13" s="115" customFormat="1" ht="16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1:13" s="115" customFormat="1" ht="16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3" s="115" customFormat="1" ht="16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1:13" s="115" customFormat="1" ht="16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1:13" s="115" customFormat="1" ht="16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1:13" s="115" customFormat="1" ht="16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1:13" s="115" customFormat="1" ht="16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1:13" s="115" customFormat="1" ht="16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1:13" s="115" customFormat="1" ht="16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1:13" s="115" customFormat="1" ht="16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1:13" s="115" customFormat="1" ht="16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1:13" s="115" customFormat="1" ht="16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1:13" s="115" customFormat="1" ht="16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1:13" s="115" customFormat="1" ht="16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1:13" s="115" customFormat="1" ht="16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1:13" s="115" customFormat="1" ht="16.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1:13" ht="16.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1:13" ht="16.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1:13" ht="16.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1:13" ht="16.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1:13" ht="16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1:13" ht="16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1:13" ht="16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1:13" ht="16.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1:13" ht="16.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 ht="16.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ht="16.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ht="16.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16.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6.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6.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6.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6.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16.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16.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6.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6.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6.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ht="16.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ht="16.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ht="16.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ht="16.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1:13" ht="16.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1:13" ht="16.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1:13" ht="16.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1:13" ht="16.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1:13" ht="16.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1:13" ht="16.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1:13" ht="16.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1:13" ht="16.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1:13" ht="16.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ht="16.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1:13" ht="16.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ht="16.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ht="16.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1:13" ht="16.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ht="16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1:13" ht="16.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1:13" ht="16.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ht="16.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ht="16.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ht="16.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ht="16.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1:13" ht="16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1:13" ht="16.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16.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16.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ht="16.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ht="16.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ht="16.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ht="16.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16.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ht="16.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ht="16.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ht="16.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16.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16.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6.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6.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6.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ht="16.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1:13" ht="16.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6.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ht="16.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6.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ht="16.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1:13" ht="16.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16.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6.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6.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16.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6.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ht="16.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ht="16.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ht="16.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6.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ht="16.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1:13" ht="16.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16.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ht="16.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1:13" ht="16.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1:13" ht="16.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ht="16.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ht="16.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ht="16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4" sqref="I14"/>
    </sheetView>
  </sheetViews>
  <sheetFormatPr defaultColWidth="9.00390625" defaultRowHeight="16.5"/>
  <cols>
    <col min="1" max="1" width="15.125" style="4" customWidth="1"/>
    <col min="2" max="5" width="12.625" style="4" customWidth="1"/>
    <col min="6" max="6" width="10.75390625" style="4" customWidth="1"/>
    <col min="7" max="16384" width="9.00390625" style="4" customWidth="1"/>
  </cols>
  <sheetData>
    <row r="1" spans="1:2" s="3" customFormat="1" ht="24" customHeight="1">
      <c r="A1" s="1"/>
      <c r="B1" s="2"/>
    </row>
    <row r="2" spans="1:6" ht="27.75" customHeight="1">
      <c r="A2" s="409" t="s">
        <v>6</v>
      </c>
      <c r="B2" s="409"/>
      <c r="C2" s="409"/>
      <c r="D2" s="409"/>
      <c r="E2" s="409"/>
      <c r="F2" s="409"/>
    </row>
    <row r="3" spans="1:6" s="3" customFormat="1" ht="18" customHeight="1" thickBot="1">
      <c r="A3" s="5"/>
      <c r="B3" s="6"/>
      <c r="C3" s="6"/>
      <c r="D3" s="6"/>
      <c r="E3" s="410" t="s">
        <v>180</v>
      </c>
      <c r="F3" s="410"/>
    </row>
    <row r="4" spans="1:6" s="3" customFormat="1" ht="30" customHeight="1">
      <c r="A4" s="7"/>
      <c r="B4" s="8"/>
      <c r="C4" s="9"/>
      <c r="D4" s="9"/>
      <c r="E4" s="411" t="s">
        <v>0</v>
      </c>
      <c r="F4" s="412"/>
    </row>
    <row r="5" spans="1:7" s="3" customFormat="1" ht="30" customHeight="1">
      <c r="A5" s="10" t="s">
        <v>183</v>
      </c>
      <c r="B5" s="11" t="s">
        <v>184</v>
      </c>
      <c r="C5" s="12" t="s">
        <v>1</v>
      </c>
      <c r="D5" s="13" t="s">
        <v>2</v>
      </c>
      <c r="E5" s="413" t="s">
        <v>3</v>
      </c>
      <c r="F5" s="14" t="s">
        <v>4</v>
      </c>
      <c r="G5" s="15"/>
    </row>
    <row r="6" spans="1:7" s="3" customFormat="1" ht="30" customHeight="1" thickBot="1">
      <c r="A6" s="16"/>
      <c r="B6" s="17"/>
      <c r="C6" s="18"/>
      <c r="D6" s="18"/>
      <c r="E6" s="414"/>
      <c r="F6" s="19" t="s">
        <v>5</v>
      </c>
      <c r="G6" s="15"/>
    </row>
    <row r="7" spans="1:7" s="3" customFormat="1" ht="39.75" customHeight="1">
      <c r="A7" s="23">
        <v>88</v>
      </c>
      <c r="B7" s="184">
        <v>1426499</v>
      </c>
      <c r="C7" s="186">
        <f>D7-B7</f>
        <v>43875</v>
      </c>
      <c r="D7" s="186">
        <v>1470374</v>
      </c>
      <c r="E7" s="186">
        <v>537982</v>
      </c>
      <c r="F7" s="175">
        <v>57.7</v>
      </c>
      <c r="G7" s="15"/>
    </row>
    <row r="8" spans="1:6" s="3" customFormat="1" ht="39.75" customHeight="1">
      <c r="A8" s="23">
        <v>89</v>
      </c>
      <c r="B8" s="184">
        <v>1389130</v>
      </c>
      <c r="C8" s="186">
        <v>172098</v>
      </c>
      <c r="D8" s="186">
        <v>1561228</v>
      </c>
      <c r="E8" s="186">
        <f aca="true" t="shared" si="0" ref="E8:E17">D8-D7</f>
        <v>90854</v>
      </c>
      <c r="F8" s="175">
        <f aca="true" t="shared" si="1" ref="F8:F17">E8/D7*100</f>
        <v>6.1789721526632</v>
      </c>
    </row>
    <row r="9" spans="1:6" s="3" customFormat="1" ht="39.75" customHeight="1">
      <c r="A9" s="23">
        <v>90</v>
      </c>
      <c r="B9" s="184">
        <v>1689858</v>
      </c>
      <c r="C9" s="187" t="s">
        <v>8</v>
      </c>
      <c r="D9" s="186">
        <v>1689858</v>
      </c>
      <c r="E9" s="186">
        <f t="shared" si="0"/>
        <v>128630</v>
      </c>
      <c r="F9" s="175">
        <f t="shared" si="1"/>
        <v>8.239027227285188</v>
      </c>
    </row>
    <row r="10" spans="1:6" s="3" customFormat="1" ht="39.75" customHeight="1">
      <c r="A10" s="23">
        <v>91</v>
      </c>
      <c r="B10" s="184">
        <v>1140917</v>
      </c>
      <c r="C10" s="185">
        <v>52522</v>
      </c>
      <c r="D10" s="186">
        <v>1193439</v>
      </c>
      <c r="E10" s="186">
        <f t="shared" si="0"/>
        <v>-496419</v>
      </c>
      <c r="F10" s="175">
        <f t="shared" si="1"/>
        <v>-29.376373636128005</v>
      </c>
    </row>
    <row r="11" spans="1:6" s="3" customFormat="1" ht="39.75" customHeight="1">
      <c r="A11" s="23">
        <v>92</v>
      </c>
      <c r="B11" s="184">
        <v>1180040</v>
      </c>
      <c r="C11" s="186">
        <v>236681</v>
      </c>
      <c r="D11" s="186">
        <v>1416721</v>
      </c>
      <c r="E11" s="186">
        <f t="shared" si="0"/>
        <v>223282</v>
      </c>
      <c r="F11" s="175">
        <f t="shared" si="1"/>
        <v>18.709125476878164</v>
      </c>
    </row>
    <row r="12" spans="1:6" s="15" customFormat="1" ht="39.75" customHeight="1">
      <c r="A12" s="23">
        <v>93</v>
      </c>
      <c r="B12" s="184">
        <v>1053352</v>
      </c>
      <c r="C12" s="186">
        <v>93407</v>
      </c>
      <c r="D12" s="186">
        <v>1146759</v>
      </c>
      <c r="E12" s="186">
        <f t="shared" si="0"/>
        <v>-269962</v>
      </c>
      <c r="F12" s="175">
        <f t="shared" si="1"/>
        <v>-19.055410345438517</v>
      </c>
    </row>
    <row r="13" spans="1:6" s="3" customFormat="1" ht="39.75" customHeight="1">
      <c r="A13" s="23">
        <v>94</v>
      </c>
      <c r="B13" s="184">
        <v>1255611</v>
      </c>
      <c r="C13" s="186">
        <v>167857</v>
      </c>
      <c r="D13" s="186">
        <v>1423468</v>
      </c>
      <c r="E13" s="186">
        <f t="shared" si="0"/>
        <v>276709</v>
      </c>
      <c r="F13" s="175">
        <f t="shared" si="1"/>
        <v>24.129655838759493</v>
      </c>
    </row>
    <row r="14" spans="1:6" s="3" customFormat="1" ht="39.75" customHeight="1">
      <c r="A14" s="23">
        <v>95</v>
      </c>
      <c r="B14" s="184">
        <v>1030751</v>
      </c>
      <c r="C14" s="188">
        <v>110059</v>
      </c>
      <c r="D14" s="186">
        <v>1140810</v>
      </c>
      <c r="E14" s="186">
        <f t="shared" si="0"/>
        <v>-282658</v>
      </c>
      <c r="F14" s="175">
        <f t="shared" si="1"/>
        <v>-19.856997136570683</v>
      </c>
    </row>
    <row r="15" spans="1:6" s="15" customFormat="1" ht="39.75" customHeight="1">
      <c r="A15" s="23">
        <v>96</v>
      </c>
      <c r="B15" s="184">
        <v>1451332</v>
      </c>
      <c r="C15" s="188">
        <v>65191</v>
      </c>
      <c r="D15" s="186">
        <v>1516523</v>
      </c>
      <c r="E15" s="186">
        <f t="shared" si="0"/>
        <v>375713</v>
      </c>
      <c r="F15" s="175">
        <f t="shared" si="1"/>
        <v>32.933880313110855</v>
      </c>
    </row>
    <row r="16" spans="1:6" s="15" customFormat="1" ht="39.75" customHeight="1">
      <c r="A16" s="23">
        <v>97</v>
      </c>
      <c r="B16" s="184">
        <v>1072083</v>
      </c>
      <c r="C16" s="334" t="s">
        <v>8</v>
      </c>
      <c r="D16" s="186">
        <v>1072083</v>
      </c>
      <c r="E16" s="186">
        <f t="shared" si="0"/>
        <v>-444440</v>
      </c>
      <c r="F16" s="175">
        <f t="shared" si="1"/>
        <v>-29.306512331168072</v>
      </c>
    </row>
    <row r="17" spans="1:6" s="15" customFormat="1" ht="39.75" customHeight="1">
      <c r="A17" s="22">
        <v>98</v>
      </c>
      <c r="B17" s="184">
        <v>1319414</v>
      </c>
      <c r="C17" s="188">
        <v>213291</v>
      </c>
      <c r="D17" s="384">
        <v>1532705</v>
      </c>
      <c r="E17" s="385">
        <f t="shared" si="0"/>
        <v>460622</v>
      </c>
      <c r="F17" s="175">
        <f t="shared" si="1"/>
        <v>42.96514355698206</v>
      </c>
    </row>
    <row r="18" spans="1:6" s="3" customFormat="1" ht="39.75" customHeight="1" thickBot="1">
      <c r="A18" s="24">
        <v>99</v>
      </c>
      <c r="B18" s="189">
        <v>1314641</v>
      </c>
      <c r="C18" s="335">
        <v>86927</v>
      </c>
      <c r="D18" s="190">
        <v>1401568</v>
      </c>
      <c r="E18" s="190">
        <v>-131137</v>
      </c>
      <c r="F18" s="191">
        <f>E18/D17*100</f>
        <v>-8.55591911033108</v>
      </c>
    </row>
    <row r="19" spans="1:6" s="3" customFormat="1" ht="15" customHeight="1">
      <c r="A19" s="192" t="s">
        <v>175</v>
      </c>
      <c r="B19" s="194"/>
      <c r="C19" s="194"/>
      <c r="D19" s="194"/>
      <c r="E19" s="194"/>
      <c r="F19" s="194"/>
    </row>
    <row r="20" spans="1:6" s="3" customFormat="1" ht="15" customHeight="1">
      <c r="A20" s="192" t="s">
        <v>176</v>
      </c>
      <c r="B20" s="194"/>
      <c r="C20" s="194"/>
      <c r="D20" s="194"/>
      <c r="E20" s="194"/>
      <c r="F20" s="194"/>
    </row>
    <row r="21" spans="1:6" ht="18" customHeight="1">
      <c r="A21" s="407" t="s">
        <v>179</v>
      </c>
      <c r="B21" s="407"/>
      <c r="C21" s="407"/>
      <c r="D21" s="407"/>
      <c r="E21" s="407"/>
      <c r="F21" s="407"/>
    </row>
    <row r="22" spans="1:6" ht="12.75">
      <c r="A22" s="408" t="s">
        <v>178</v>
      </c>
      <c r="B22" s="408"/>
      <c r="C22" s="408"/>
      <c r="D22" s="408"/>
      <c r="E22" s="408"/>
      <c r="F22" s="408"/>
    </row>
  </sheetData>
  <mergeCells count="6">
    <mergeCell ref="A21:F21"/>
    <mergeCell ref="A22:F22"/>
    <mergeCell ref="A2:F2"/>
    <mergeCell ref="E3:F3"/>
    <mergeCell ref="E4:F4"/>
    <mergeCell ref="E5:E6"/>
  </mergeCells>
  <printOptions/>
  <pageMargins left="1.1811023622047245" right="0.5905511811023623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&amp;C&amp;"Arial,粗體"- 12 -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7" sqref="A17:IV17"/>
    </sheetView>
  </sheetViews>
  <sheetFormatPr defaultColWidth="9.00390625" defaultRowHeight="16.5"/>
  <cols>
    <col min="1" max="1" width="5.625" style="4" customWidth="1"/>
    <col min="2" max="2" width="11.625" style="4" hidden="1" customWidth="1"/>
    <col min="3" max="3" width="8.625" style="4" customWidth="1"/>
    <col min="4" max="4" width="7.625" style="4" customWidth="1"/>
    <col min="5" max="12" width="7.50390625" style="4" customWidth="1"/>
    <col min="13" max="16384" width="9.00390625" style="4" customWidth="1"/>
  </cols>
  <sheetData>
    <row r="1" spans="1:12" s="25" customFormat="1" ht="24" customHeight="1">
      <c r="A1" s="409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customHeight="1" thickBot="1">
      <c r="A2" s="26"/>
      <c r="B2" s="27"/>
      <c r="C2" s="28"/>
      <c r="D2" s="28"/>
      <c r="E2" s="28"/>
      <c r="F2" s="28"/>
      <c r="G2" s="27"/>
      <c r="H2" s="27"/>
      <c r="I2" s="27"/>
      <c r="J2" s="27"/>
      <c r="L2" s="209" t="s">
        <v>181</v>
      </c>
    </row>
    <row r="3" spans="1:12" s="3" customFormat="1" ht="42" customHeight="1" thickBot="1">
      <c r="A3" s="415" t="s">
        <v>131</v>
      </c>
      <c r="B3" s="416"/>
      <c r="C3" s="163" t="s">
        <v>155</v>
      </c>
      <c r="D3" s="164" t="s">
        <v>156</v>
      </c>
      <c r="E3" s="165" t="s">
        <v>157</v>
      </c>
      <c r="F3" s="166" t="s">
        <v>158</v>
      </c>
      <c r="G3" s="165" t="s">
        <v>159</v>
      </c>
      <c r="H3" s="166" t="s">
        <v>160</v>
      </c>
      <c r="I3" s="165" t="s">
        <v>161</v>
      </c>
      <c r="J3" s="165" t="s">
        <v>162</v>
      </c>
      <c r="K3" s="167" t="s">
        <v>163</v>
      </c>
      <c r="L3" s="168" t="s">
        <v>23</v>
      </c>
    </row>
    <row r="4" spans="1:12" s="3" customFormat="1" ht="21.75" customHeight="1">
      <c r="A4" s="20">
        <v>90</v>
      </c>
      <c r="B4" s="32"/>
      <c r="C4" s="336">
        <v>1627025</v>
      </c>
      <c r="D4" s="37">
        <v>524920</v>
      </c>
      <c r="E4" s="38">
        <v>1500</v>
      </c>
      <c r="F4" s="38">
        <v>38902</v>
      </c>
      <c r="G4" s="29">
        <v>1700</v>
      </c>
      <c r="H4" s="38">
        <v>353602</v>
      </c>
      <c r="I4" s="38">
        <v>640049</v>
      </c>
      <c r="J4" s="37">
        <v>200</v>
      </c>
      <c r="K4" s="39">
        <v>66152</v>
      </c>
      <c r="L4" s="52" t="s">
        <v>8</v>
      </c>
    </row>
    <row r="5" spans="1:12" s="3" customFormat="1" ht="21.75" customHeight="1">
      <c r="A5" s="20">
        <v>91</v>
      </c>
      <c r="B5" s="20" t="s">
        <v>259</v>
      </c>
      <c r="C5" s="336">
        <v>911081</v>
      </c>
      <c r="D5" s="37">
        <v>591045</v>
      </c>
      <c r="E5" s="38">
        <v>1000</v>
      </c>
      <c r="F5" s="38">
        <v>25756</v>
      </c>
      <c r="G5" s="38">
        <v>3200</v>
      </c>
      <c r="H5" s="38">
        <v>9896</v>
      </c>
      <c r="I5" s="38">
        <v>234660</v>
      </c>
      <c r="J5" s="37">
        <v>300</v>
      </c>
      <c r="K5" s="39">
        <v>45224</v>
      </c>
      <c r="L5" s="52" t="s">
        <v>8</v>
      </c>
    </row>
    <row r="6" spans="1:12" s="3" customFormat="1" ht="21.75" customHeight="1">
      <c r="A6" s="20">
        <v>92</v>
      </c>
      <c r="B6" s="32" t="s">
        <v>258</v>
      </c>
      <c r="C6" s="336">
        <v>1154121</v>
      </c>
      <c r="D6" s="37">
        <v>518183</v>
      </c>
      <c r="E6" s="38">
        <v>1100</v>
      </c>
      <c r="F6" s="38">
        <v>20373</v>
      </c>
      <c r="G6" s="38">
        <v>1189</v>
      </c>
      <c r="H6" s="38">
        <v>5500</v>
      </c>
      <c r="I6" s="38">
        <v>547194</v>
      </c>
      <c r="J6" s="38">
        <v>90</v>
      </c>
      <c r="K6" s="39">
        <v>60492</v>
      </c>
      <c r="L6" s="52" t="s">
        <v>8</v>
      </c>
    </row>
    <row r="7" spans="1:12" s="3" customFormat="1" ht="21.75" customHeight="1">
      <c r="A7" s="20">
        <v>93</v>
      </c>
      <c r="B7" s="32"/>
      <c r="C7" s="336">
        <v>913858</v>
      </c>
      <c r="D7" s="38">
        <v>562038</v>
      </c>
      <c r="E7" s="38">
        <v>600</v>
      </c>
      <c r="F7" s="38">
        <v>25191</v>
      </c>
      <c r="G7" s="38">
        <v>687</v>
      </c>
      <c r="H7" s="38">
        <v>6295</v>
      </c>
      <c r="I7" s="38">
        <v>287587</v>
      </c>
      <c r="J7" s="37">
        <v>60</v>
      </c>
      <c r="K7" s="39">
        <v>31400</v>
      </c>
      <c r="L7" s="52" t="s">
        <v>8</v>
      </c>
    </row>
    <row r="8" spans="1:12" s="3" customFormat="1" ht="21.75" customHeight="1">
      <c r="A8" s="20">
        <v>94</v>
      </c>
      <c r="B8" s="20" t="s">
        <v>259</v>
      </c>
      <c r="C8" s="336">
        <v>1177962</v>
      </c>
      <c r="D8" s="38">
        <v>634179</v>
      </c>
      <c r="E8" s="38">
        <v>500</v>
      </c>
      <c r="F8" s="38">
        <v>29541</v>
      </c>
      <c r="G8" s="38">
        <v>687</v>
      </c>
      <c r="H8" s="38">
        <v>16591</v>
      </c>
      <c r="I8" s="38">
        <v>459999</v>
      </c>
      <c r="J8" s="38">
        <v>10</v>
      </c>
      <c r="K8" s="39">
        <v>36455</v>
      </c>
      <c r="L8" s="52" t="s">
        <v>8</v>
      </c>
    </row>
    <row r="9" spans="1:12" s="3" customFormat="1" ht="21.75" customHeight="1">
      <c r="A9" s="20">
        <v>95</v>
      </c>
      <c r="B9" s="32" t="s">
        <v>259</v>
      </c>
      <c r="C9" s="336">
        <v>1011648</v>
      </c>
      <c r="D9" s="37">
        <v>630475</v>
      </c>
      <c r="E9" s="37">
        <v>660</v>
      </c>
      <c r="F9" s="37">
        <v>26938</v>
      </c>
      <c r="G9" s="38">
        <v>711</v>
      </c>
      <c r="H9" s="38">
        <v>17355</v>
      </c>
      <c r="I9" s="38">
        <v>302271</v>
      </c>
      <c r="J9" s="38">
        <v>110</v>
      </c>
      <c r="K9" s="38">
        <v>33128</v>
      </c>
      <c r="L9" s="52" t="s">
        <v>8</v>
      </c>
    </row>
    <row r="10" spans="1:12" s="3" customFormat="1" ht="21.75" customHeight="1">
      <c r="A10" s="20">
        <v>96</v>
      </c>
      <c r="B10" s="32" t="s">
        <v>259</v>
      </c>
      <c r="C10" s="336">
        <v>1351225</v>
      </c>
      <c r="D10" s="37">
        <v>701653</v>
      </c>
      <c r="E10" s="37">
        <v>390</v>
      </c>
      <c r="F10" s="37">
        <v>36668</v>
      </c>
      <c r="G10" s="38">
        <v>746</v>
      </c>
      <c r="H10" s="38">
        <v>12398</v>
      </c>
      <c r="I10" s="38">
        <v>576366</v>
      </c>
      <c r="J10" s="38">
        <v>50</v>
      </c>
      <c r="K10" s="38">
        <v>22954</v>
      </c>
      <c r="L10" s="52" t="s">
        <v>8</v>
      </c>
    </row>
    <row r="11" spans="1:12" s="3" customFormat="1" ht="21.75" customHeight="1">
      <c r="A11" s="20">
        <v>97</v>
      </c>
      <c r="B11" s="32" t="s">
        <v>259</v>
      </c>
      <c r="C11" s="336">
        <v>980037</v>
      </c>
      <c r="D11" s="37">
        <v>700511</v>
      </c>
      <c r="E11" s="37">
        <v>400</v>
      </c>
      <c r="F11" s="37">
        <v>36957</v>
      </c>
      <c r="G11" s="38">
        <v>999</v>
      </c>
      <c r="H11" s="38">
        <v>20190</v>
      </c>
      <c r="I11" s="38">
        <v>203012</v>
      </c>
      <c r="J11" s="38">
        <v>50</v>
      </c>
      <c r="K11" s="38">
        <v>17918</v>
      </c>
      <c r="L11" s="52" t="s">
        <v>8</v>
      </c>
    </row>
    <row r="12" spans="1:12" s="3" customFormat="1" ht="21.75" customHeight="1">
      <c r="A12" s="20">
        <v>98</v>
      </c>
      <c r="B12" s="32" t="s">
        <v>9</v>
      </c>
      <c r="C12" s="336">
        <f>SUM(D12:L12)</f>
        <v>1359723</v>
      </c>
      <c r="D12" s="38">
        <v>767107</v>
      </c>
      <c r="E12" s="38">
        <v>1750</v>
      </c>
      <c r="F12" s="38">
        <v>39273</v>
      </c>
      <c r="G12" s="38">
        <v>1032</v>
      </c>
      <c r="H12" s="38">
        <v>11879</v>
      </c>
      <c r="I12" s="38">
        <v>519148</v>
      </c>
      <c r="J12" s="38">
        <v>50</v>
      </c>
      <c r="K12" s="38">
        <v>19484</v>
      </c>
      <c r="L12" s="356" t="s">
        <v>8</v>
      </c>
    </row>
    <row r="13" spans="1:12" s="3" customFormat="1" ht="21.75" customHeight="1" thickBot="1">
      <c r="A13" s="21">
        <v>99</v>
      </c>
      <c r="B13" s="33" t="s">
        <v>9</v>
      </c>
      <c r="C13" s="337">
        <f>SUM(D13:L13)</f>
        <v>1197368</v>
      </c>
      <c r="D13" s="41">
        <v>716528</v>
      </c>
      <c r="E13" s="41">
        <v>500</v>
      </c>
      <c r="F13" s="41">
        <v>40088</v>
      </c>
      <c r="G13" s="42">
        <v>1061</v>
      </c>
      <c r="H13" s="42">
        <v>17654</v>
      </c>
      <c r="I13" s="42">
        <v>403178</v>
      </c>
      <c r="J13" s="42">
        <v>100</v>
      </c>
      <c r="K13" s="42">
        <v>18259</v>
      </c>
      <c r="L13" s="53" t="s">
        <v>8</v>
      </c>
    </row>
    <row r="14" spans="1:12" s="15" customFormat="1" ht="12" customHeight="1">
      <c r="A14" s="192" t="s">
        <v>177</v>
      </c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 s="3" customFormat="1" ht="12" customHeight="1">
      <c r="A15" s="407" t="s">
        <v>273</v>
      </c>
      <c r="B15" s="407"/>
      <c r="C15" s="407"/>
      <c r="D15" s="407"/>
      <c r="E15" s="407"/>
      <c r="F15" s="407"/>
      <c r="G15" s="407"/>
      <c r="H15" s="194"/>
      <c r="I15" s="194"/>
      <c r="J15" s="194"/>
      <c r="K15" s="194"/>
      <c r="L15" s="194"/>
    </row>
    <row r="16" spans="1:12" s="3" customFormat="1" ht="12" customHeight="1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</row>
    <row r="17" spans="1:12" ht="24" customHeight="1">
      <c r="A17" s="409" t="s">
        <v>25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</row>
    <row r="18" spans="1:12" ht="13.5" thickBot="1">
      <c r="A18" s="26"/>
      <c r="B18" s="27"/>
      <c r="C18" s="28"/>
      <c r="D18" s="28"/>
      <c r="E18" s="30"/>
      <c r="F18" s="28"/>
      <c r="G18" s="27"/>
      <c r="H18" s="27"/>
      <c r="I18" s="27"/>
      <c r="J18" s="27"/>
      <c r="L18" s="209" t="s">
        <v>182</v>
      </c>
    </row>
    <row r="19" spans="1:12" s="3" customFormat="1" ht="45" customHeight="1" thickBot="1">
      <c r="A19" s="415" t="s">
        <v>131</v>
      </c>
      <c r="B19" s="416"/>
      <c r="C19" s="163" t="s">
        <v>164</v>
      </c>
      <c r="D19" s="164" t="s">
        <v>156</v>
      </c>
      <c r="E19" s="165" t="s">
        <v>157</v>
      </c>
      <c r="F19" s="166" t="s">
        <v>158</v>
      </c>
      <c r="G19" s="165" t="s">
        <v>159</v>
      </c>
      <c r="H19" s="166" t="s">
        <v>160</v>
      </c>
      <c r="I19" s="165" t="s">
        <v>161</v>
      </c>
      <c r="J19" s="165" t="s">
        <v>162</v>
      </c>
      <c r="K19" s="167" t="s">
        <v>163</v>
      </c>
      <c r="L19" s="168" t="s">
        <v>23</v>
      </c>
    </row>
    <row r="20" spans="1:12" s="3" customFormat="1" ht="21.75" customHeight="1">
      <c r="A20" s="20">
        <v>90</v>
      </c>
      <c r="B20" s="34" t="s">
        <v>10</v>
      </c>
      <c r="C20" s="36">
        <f>SUM(D20:L20)</f>
        <v>99.89551481999354</v>
      </c>
      <c r="D20" s="43">
        <f aca="true" t="shared" si="0" ref="D20:F21">D4/$C4*100</f>
        <v>32.26256511116915</v>
      </c>
      <c r="E20" s="43">
        <f t="shared" si="0"/>
        <v>0.09219280588804721</v>
      </c>
      <c r="F20" s="43">
        <f t="shared" si="0"/>
        <v>2.390989689771208</v>
      </c>
      <c r="G20" s="31" t="s">
        <v>8</v>
      </c>
      <c r="H20" s="43">
        <f aca="true" t="shared" si="1" ref="H20:K21">H4/$C4*100</f>
        <v>21.73304036508351</v>
      </c>
      <c r="I20" s="43">
        <f t="shared" si="1"/>
        <v>39.33860881055915</v>
      </c>
      <c r="J20" s="43">
        <f t="shared" si="1"/>
        <v>0.012292374118406292</v>
      </c>
      <c r="K20" s="43">
        <f t="shared" si="1"/>
        <v>4.065825663404066</v>
      </c>
      <c r="L20" s="52" t="s">
        <v>8</v>
      </c>
    </row>
    <row r="21" spans="1:12" s="3" customFormat="1" ht="21.75" customHeight="1">
      <c r="A21" s="20">
        <v>91</v>
      </c>
      <c r="B21" s="10"/>
      <c r="C21" s="36">
        <f>SUM(D21:K21)</f>
        <v>100</v>
      </c>
      <c r="D21" s="43">
        <f t="shared" si="0"/>
        <v>64.87293665436992</v>
      </c>
      <c r="E21" s="43">
        <f t="shared" si="0"/>
        <v>0.10975972498603309</v>
      </c>
      <c r="F21" s="43">
        <f t="shared" si="0"/>
        <v>2.8269714767402676</v>
      </c>
      <c r="G21" s="43">
        <f>G5/$C5*100</f>
        <v>0.3512311199553058</v>
      </c>
      <c r="H21" s="43">
        <f t="shared" si="1"/>
        <v>1.0861822384617832</v>
      </c>
      <c r="I21" s="43">
        <f t="shared" si="1"/>
        <v>25.75621706522252</v>
      </c>
      <c r="J21" s="43">
        <f t="shared" si="1"/>
        <v>0.03292791749580992</v>
      </c>
      <c r="K21" s="43">
        <f t="shared" si="1"/>
        <v>4.96377380276836</v>
      </c>
      <c r="L21" s="52" t="s">
        <v>8</v>
      </c>
    </row>
    <row r="22" spans="1:12" s="3" customFormat="1" ht="21.75" customHeight="1">
      <c r="A22" s="20">
        <v>92</v>
      </c>
      <c r="B22" s="34" t="s">
        <v>9</v>
      </c>
      <c r="C22" s="36">
        <f>SUM(D22:L22)</f>
        <v>100</v>
      </c>
      <c r="D22" s="43">
        <f aca="true" t="shared" si="2" ref="D22:K22">D6/$C6*100</f>
        <v>44.89849851098802</v>
      </c>
      <c r="E22" s="43">
        <f t="shared" si="2"/>
        <v>0.09531063034118606</v>
      </c>
      <c r="F22" s="43">
        <f t="shared" si="2"/>
        <v>1.7652395199463489</v>
      </c>
      <c r="G22" s="43">
        <f t="shared" si="2"/>
        <v>0.10302212679606385</v>
      </c>
      <c r="H22" s="43">
        <f t="shared" si="2"/>
        <v>0.4765531517059303</v>
      </c>
      <c r="I22" s="43">
        <f t="shared" si="2"/>
        <v>47.41218641719542</v>
      </c>
      <c r="J22" s="43">
        <f t="shared" si="2"/>
        <v>0.007798142482460678</v>
      </c>
      <c r="K22" s="43">
        <f t="shared" si="2"/>
        <v>5.24139150054457</v>
      </c>
      <c r="L22" s="52" t="s">
        <v>8</v>
      </c>
    </row>
    <row r="23" spans="1:12" s="3" customFormat="1" ht="21.75" customHeight="1">
      <c r="A23" s="20">
        <v>93</v>
      </c>
      <c r="B23" s="34" t="s">
        <v>10</v>
      </c>
      <c r="C23" s="36">
        <f>SUM(D23:L23)</f>
        <v>99.99999999999999</v>
      </c>
      <c r="D23" s="162">
        <f aca="true" t="shared" si="3" ref="D23:K23">D7/$C7*100</f>
        <v>61.50167750350711</v>
      </c>
      <c r="E23" s="162">
        <f t="shared" si="3"/>
        <v>0.06565571456396946</v>
      </c>
      <c r="F23" s="162">
        <f t="shared" si="3"/>
        <v>2.756555175968258</v>
      </c>
      <c r="G23" s="162">
        <f t="shared" si="3"/>
        <v>0.07517579317574503</v>
      </c>
      <c r="H23" s="162">
        <f t="shared" si="3"/>
        <v>0.6888378719669795</v>
      </c>
      <c r="I23" s="162">
        <f t="shared" si="3"/>
        <v>31.469549973847137</v>
      </c>
      <c r="J23" s="162">
        <f t="shared" si="3"/>
        <v>0.0065655714563969455</v>
      </c>
      <c r="K23" s="162">
        <f t="shared" si="3"/>
        <v>3.4359823955144018</v>
      </c>
      <c r="L23" s="52" t="s">
        <v>8</v>
      </c>
    </row>
    <row r="24" spans="1:12" s="3" customFormat="1" ht="21.75" customHeight="1">
      <c r="A24" s="20">
        <v>94</v>
      </c>
      <c r="B24" s="10"/>
      <c r="C24" s="36">
        <f>SUM(D24:L24)</f>
        <v>100</v>
      </c>
      <c r="D24" s="162">
        <f aca="true" t="shared" si="4" ref="D24:K24">D8/$C8*100</f>
        <v>53.83696587835601</v>
      </c>
      <c r="E24" s="162">
        <f t="shared" si="4"/>
        <v>0.0424461909637153</v>
      </c>
      <c r="F24" s="162">
        <f t="shared" si="4"/>
        <v>2.507805854518227</v>
      </c>
      <c r="G24" s="162">
        <f t="shared" si="4"/>
        <v>0.05832106638414482</v>
      </c>
      <c r="H24" s="162">
        <f t="shared" si="4"/>
        <v>1.408449508558001</v>
      </c>
      <c r="I24" s="162">
        <f t="shared" si="4"/>
        <v>39.05041079423614</v>
      </c>
      <c r="J24" s="162">
        <f t="shared" si="4"/>
        <v>0.000848923819274306</v>
      </c>
      <c r="K24" s="162">
        <f t="shared" si="4"/>
        <v>3.094751783164482</v>
      </c>
      <c r="L24" s="52" t="s">
        <v>8</v>
      </c>
    </row>
    <row r="25" spans="1:12" s="3" customFormat="1" ht="21.75" customHeight="1">
      <c r="A25" s="20">
        <v>95</v>
      </c>
      <c r="B25" s="34" t="s">
        <v>9</v>
      </c>
      <c r="C25" s="36">
        <f>SUM(D25:L25)</f>
        <v>99.99999999999999</v>
      </c>
      <c r="D25" s="162">
        <f aca="true" t="shared" si="5" ref="D25:K25">D9/$C9*100</f>
        <v>62.321578256468655</v>
      </c>
      <c r="E25" s="162">
        <f t="shared" si="5"/>
        <v>0.0652400835073069</v>
      </c>
      <c r="F25" s="162">
        <f t="shared" si="5"/>
        <v>2.662783893211868</v>
      </c>
      <c r="G25" s="162">
        <f t="shared" si="5"/>
        <v>0.07028136268741697</v>
      </c>
      <c r="H25" s="162">
        <f t="shared" si="5"/>
        <v>1.715517650408047</v>
      </c>
      <c r="I25" s="162">
        <f t="shared" si="5"/>
        <v>29.879068608844182</v>
      </c>
      <c r="J25" s="162">
        <f t="shared" si="5"/>
        <v>0.010873347251217816</v>
      </c>
      <c r="K25" s="162">
        <f t="shared" si="5"/>
        <v>3.2746567976213075</v>
      </c>
      <c r="L25" s="52" t="s">
        <v>8</v>
      </c>
    </row>
    <row r="26" spans="1:12" s="3" customFormat="1" ht="21.75" customHeight="1">
      <c r="A26" s="20">
        <v>96</v>
      </c>
      <c r="B26" s="34" t="s">
        <v>9</v>
      </c>
      <c r="C26" s="36">
        <f>SUM(D26:L26)</f>
        <v>100.00000000000001</v>
      </c>
      <c r="D26" s="162">
        <f aca="true" t="shared" si="6" ref="D26:K26">D10/$C10*100</f>
        <v>51.927177191067365</v>
      </c>
      <c r="E26" s="162">
        <f t="shared" si="6"/>
        <v>0.02886269866232493</v>
      </c>
      <c r="F26" s="162">
        <f t="shared" si="6"/>
        <v>2.713685729615719</v>
      </c>
      <c r="G26" s="162">
        <f t="shared" si="6"/>
        <v>0.0552091620566523</v>
      </c>
      <c r="H26" s="162">
        <f t="shared" si="6"/>
        <v>0.9175377897833447</v>
      </c>
      <c r="I26" s="162">
        <f t="shared" si="6"/>
        <v>42.655072249255305</v>
      </c>
      <c r="J26" s="162">
        <f t="shared" si="6"/>
        <v>0.0037003459823493497</v>
      </c>
      <c r="K26" s="162">
        <f t="shared" si="6"/>
        <v>1.6987548335769393</v>
      </c>
      <c r="L26" s="52" t="s">
        <v>8</v>
      </c>
    </row>
    <row r="27" spans="1:12" s="3" customFormat="1" ht="21.75" customHeight="1">
      <c r="A27" s="20">
        <v>97</v>
      </c>
      <c r="B27" s="34" t="s">
        <v>9</v>
      </c>
      <c r="C27" s="36">
        <f>SUM(D27:K27)</f>
        <v>100.00000000000001</v>
      </c>
      <c r="D27" s="162">
        <f aca="true" t="shared" si="7" ref="D27:K27">D11/$C11*100</f>
        <v>71.47801562594066</v>
      </c>
      <c r="E27" s="162">
        <f t="shared" si="7"/>
        <v>0.0408147855642185</v>
      </c>
      <c r="F27" s="162">
        <f t="shared" si="7"/>
        <v>3.7709800752420573</v>
      </c>
      <c r="G27" s="162">
        <f t="shared" si="7"/>
        <v>0.1019349269466357</v>
      </c>
      <c r="H27" s="162">
        <f t="shared" si="7"/>
        <v>2.0601263013539284</v>
      </c>
      <c r="I27" s="162">
        <f t="shared" si="7"/>
        <v>20.714728117407812</v>
      </c>
      <c r="J27" s="162">
        <f t="shared" si="7"/>
        <v>0.005101848195527312</v>
      </c>
      <c r="K27" s="162">
        <f t="shared" si="7"/>
        <v>1.8282983193491673</v>
      </c>
      <c r="L27" s="52" t="s">
        <v>8</v>
      </c>
    </row>
    <row r="28" spans="1:12" s="3" customFormat="1" ht="21.75" customHeight="1">
      <c r="A28" s="10">
        <v>98</v>
      </c>
      <c r="B28" s="32" t="s">
        <v>9</v>
      </c>
      <c r="C28" s="37">
        <f>SUM(D28:K28)</f>
        <v>100</v>
      </c>
      <c r="D28" s="43">
        <f aca="true" t="shared" si="8" ref="D28:K28">D12/$C12*100</f>
        <v>56.41641716732011</v>
      </c>
      <c r="E28" s="43">
        <f t="shared" si="8"/>
        <v>0.12870268429672807</v>
      </c>
      <c r="F28" s="43">
        <f t="shared" si="8"/>
        <v>2.888308868791658</v>
      </c>
      <c r="G28" s="43">
        <f t="shared" si="8"/>
        <v>0.07589781153955621</v>
      </c>
      <c r="H28" s="43">
        <f t="shared" si="8"/>
        <v>0.8736338210061901</v>
      </c>
      <c r="I28" s="43">
        <f t="shared" si="8"/>
        <v>38.180423512730165</v>
      </c>
      <c r="J28" s="43">
        <f t="shared" si="8"/>
        <v>0.0036772195513350885</v>
      </c>
      <c r="K28" s="43">
        <f t="shared" si="8"/>
        <v>1.432938914764257</v>
      </c>
      <c r="L28" s="52" t="s">
        <v>8</v>
      </c>
    </row>
    <row r="29" spans="1:12" s="3" customFormat="1" ht="21.75" customHeight="1" thickBot="1">
      <c r="A29" s="10">
        <v>99</v>
      </c>
      <c r="B29" s="32" t="s">
        <v>9</v>
      </c>
      <c r="C29" s="41">
        <f>SUM(D29:K29)</f>
        <v>99.9980800555886</v>
      </c>
      <c r="D29" s="43">
        <v>59.84</v>
      </c>
      <c r="E29" s="43">
        <f aca="true" t="shared" si="9" ref="E29:K29">E13/$C13*100</f>
        <v>0.0417582564424638</v>
      </c>
      <c r="F29" s="43">
        <f t="shared" si="9"/>
        <v>3.348009968530978</v>
      </c>
      <c r="G29" s="43">
        <f t="shared" si="9"/>
        <v>0.08861102017090819</v>
      </c>
      <c r="H29" s="43">
        <f t="shared" si="9"/>
        <v>1.474400518470512</v>
      </c>
      <c r="I29" s="43">
        <f t="shared" si="9"/>
        <v>33.67202063191934</v>
      </c>
      <c r="J29" s="43">
        <f t="shared" si="9"/>
        <v>0.00835165128849276</v>
      </c>
      <c r="K29" s="359">
        <f t="shared" si="9"/>
        <v>1.5249280087658932</v>
      </c>
      <c r="L29" s="53" t="s">
        <v>8</v>
      </c>
    </row>
    <row r="30" spans="1:12" s="3" customFormat="1" ht="36" customHeight="1" thickBot="1">
      <c r="A30" s="169" t="s">
        <v>67</v>
      </c>
      <c r="B30" s="18"/>
      <c r="C30" s="357"/>
      <c r="D30" s="241">
        <f aca="true" t="shared" si="10" ref="D30:L30">SUM(D20:D29)/10</f>
        <v>55.9355831899187</v>
      </c>
      <c r="E30" s="241">
        <f t="shared" si="10"/>
        <v>0.07107435752159932</v>
      </c>
      <c r="F30" s="241">
        <f t="shared" si="10"/>
        <v>2.763133025233659</v>
      </c>
      <c r="G30" s="241">
        <f t="shared" si="10"/>
        <v>0.0979684389712429</v>
      </c>
      <c r="H30" s="241">
        <f t="shared" si="10"/>
        <v>3.2434279216798223</v>
      </c>
      <c r="I30" s="241">
        <f t="shared" si="10"/>
        <v>34.81282861812171</v>
      </c>
      <c r="J30" s="241">
        <f t="shared" si="10"/>
        <v>0.009213734164127045</v>
      </c>
      <c r="K30" s="241">
        <f t="shared" si="10"/>
        <v>3.0561302019473446</v>
      </c>
      <c r="L30" s="358">
        <f t="shared" si="10"/>
        <v>0</v>
      </c>
    </row>
    <row r="31" spans="1:7" ht="12.75">
      <c r="A31" s="192" t="s">
        <v>177</v>
      </c>
      <c r="B31" s="193"/>
      <c r="C31" s="194"/>
      <c r="D31" s="194"/>
      <c r="E31" s="194"/>
      <c r="F31" s="194"/>
      <c r="G31" s="194"/>
    </row>
    <row r="32" spans="1:7" ht="12.75">
      <c r="A32" s="407" t="s">
        <v>273</v>
      </c>
      <c r="B32" s="407"/>
      <c r="C32" s="407"/>
      <c r="D32" s="407"/>
      <c r="E32" s="407"/>
      <c r="F32" s="407"/>
      <c r="G32" s="407"/>
    </row>
  </sheetData>
  <mergeCells count="7">
    <mergeCell ref="A32:G32"/>
    <mergeCell ref="A17:L17"/>
    <mergeCell ref="A19:B19"/>
    <mergeCell ref="A1:L1"/>
    <mergeCell ref="A3:B3"/>
    <mergeCell ref="A15:G15"/>
    <mergeCell ref="A16:L16"/>
  </mergeCells>
  <printOptions horizontalCentered="1"/>
  <pageMargins left="1.1811023622047245" right="0.5905511811023623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&amp;C&amp;"Arial,粗體"- 13 -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21" sqref="X21"/>
    </sheetView>
  </sheetViews>
  <sheetFormatPr defaultColWidth="9.00390625" defaultRowHeight="16.5"/>
  <cols>
    <col min="1" max="1" width="6.625" style="61" customWidth="1"/>
    <col min="2" max="3" width="8.125" style="61" customWidth="1"/>
    <col min="4" max="7" width="7.625" style="61" customWidth="1"/>
    <col min="8" max="8" width="8.125" style="61" customWidth="1"/>
    <col min="9" max="10" width="7.625" style="61" customWidth="1"/>
    <col min="11" max="11" width="6.625" style="61" customWidth="1"/>
    <col min="12" max="12" width="8.125" style="61" customWidth="1"/>
    <col min="13" max="16" width="7.625" style="61" customWidth="1"/>
    <col min="17" max="17" width="8.125" style="61" customWidth="1"/>
    <col min="18" max="20" width="7.625" style="61" customWidth="1"/>
    <col min="21" max="21" width="7.125" style="61" customWidth="1"/>
    <col min="22" max="22" width="9.625" style="61" customWidth="1"/>
    <col min="23" max="23" width="8.25390625" style="61" customWidth="1"/>
    <col min="24" max="24" width="9.375" style="61" customWidth="1"/>
    <col min="25" max="25" width="12.625" style="61" customWidth="1"/>
    <col min="26" max="26" width="11.625" style="61" customWidth="1"/>
    <col min="27" max="27" width="10.625" style="61" customWidth="1"/>
    <col min="28" max="28" width="9.625" style="61" customWidth="1"/>
    <col min="29" max="16384" width="9.00390625" style="61" customWidth="1"/>
  </cols>
  <sheetData>
    <row r="1" spans="1:28" s="56" customFormat="1" ht="30.75" customHeight="1">
      <c r="A1" s="54"/>
      <c r="B1" s="55"/>
      <c r="C1" s="55"/>
      <c r="K1" s="54"/>
      <c r="T1" s="57"/>
      <c r="U1" s="61"/>
      <c r="V1" s="61"/>
      <c r="W1" s="61"/>
      <c r="X1" s="61"/>
      <c r="Y1" s="61"/>
      <c r="Z1" s="61"/>
      <c r="AA1" s="61"/>
      <c r="AB1" s="61"/>
    </row>
    <row r="2" spans="1:28" s="58" customFormat="1" ht="37.5" customHeight="1">
      <c r="A2" s="409" t="s">
        <v>166</v>
      </c>
      <c r="B2" s="409"/>
      <c r="C2" s="409"/>
      <c r="D2" s="409"/>
      <c r="E2" s="409"/>
      <c r="F2" s="409"/>
      <c r="G2" s="409"/>
      <c r="H2" s="409"/>
      <c r="I2" s="426"/>
      <c r="J2" s="426"/>
      <c r="K2" s="182"/>
      <c r="L2" s="409" t="s">
        <v>172</v>
      </c>
      <c r="M2" s="426"/>
      <c r="N2" s="426"/>
      <c r="O2" s="426"/>
      <c r="P2" s="426"/>
      <c r="Q2" s="426"/>
      <c r="R2" s="426"/>
      <c r="S2" s="426"/>
      <c r="T2" s="426"/>
      <c r="U2" s="409" t="s">
        <v>171</v>
      </c>
      <c r="V2" s="409"/>
      <c r="W2" s="409"/>
      <c r="X2" s="409"/>
      <c r="Y2" s="409"/>
      <c r="Z2" s="409"/>
      <c r="AA2" s="409"/>
      <c r="AB2" s="409"/>
    </row>
    <row r="3" spans="9:28" s="59" customFormat="1" ht="23.25" customHeight="1" thickBot="1">
      <c r="I3" s="410" t="s">
        <v>7</v>
      </c>
      <c r="J3" s="410"/>
      <c r="S3" s="410" t="s">
        <v>7</v>
      </c>
      <c r="T3" s="410"/>
      <c r="U3" s="78"/>
      <c r="V3" s="78"/>
      <c r="W3" s="78"/>
      <c r="X3" s="78"/>
      <c r="Y3" s="78"/>
      <c r="Z3" s="78"/>
      <c r="AA3" s="410" t="s">
        <v>7</v>
      </c>
      <c r="AB3" s="410"/>
    </row>
    <row r="4" spans="1:28" ht="34.5" customHeight="1">
      <c r="A4" s="423" t="s">
        <v>26</v>
      </c>
      <c r="B4" s="397" t="s">
        <v>27</v>
      </c>
      <c r="C4" s="393" t="s">
        <v>28</v>
      </c>
      <c r="D4" s="423"/>
      <c r="E4" s="423"/>
      <c r="F4" s="423"/>
      <c r="G4" s="422"/>
      <c r="H4" s="394" t="s">
        <v>29</v>
      </c>
      <c r="I4" s="411"/>
      <c r="J4" s="422"/>
      <c r="K4" s="427" t="s">
        <v>167</v>
      </c>
      <c r="L4" s="411" t="s">
        <v>30</v>
      </c>
      <c r="M4" s="411"/>
      <c r="N4" s="411"/>
      <c r="O4" s="411"/>
      <c r="P4" s="422"/>
      <c r="Q4" s="421" t="s">
        <v>31</v>
      </c>
      <c r="R4" s="411"/>
      <c r="S4" s="411"/>
      <c r="T4" s="422"/>
      <c r="U4" s="423" t="s">
        <v>46</v>
      </c>
      <c r="V4" s="425" t="s">
        <v>47</v>
      </c>
      <c r="W4" s="411"/>
      <c r="X4" s="422"/>
      <c r="Y4" s="79" t="s">
        <v>202</v>
      </c>
      <c r="Z4" s="80" t="s">
        <v>49</v>
      </c>
      <c r="AA4" s="64" t="s">
        <v>50</v>
      </c>
      <c r="AB4" s="81" t="s">
        <v>51</v>
      </c>
    </row>
    <row r="5" spans="1:28" ht="54.75" customHeight="1" thickBot="1">
      <c r="A5" s="424"/>
      <c r="B5" s="392"/>
      <c r="C5" s="65" t="s">
        <v>32</v>
      </c>
      <c r="D5" s="66" t="s">
        <v>33</v>
      </c>
      <c r="E5" s="66" t="s">
        <v>260</v>
      </c>
      <c r="F5" s="66" t="s">
        <v>35</v>
      </c>
      <c r="G5" s="67" t="s">
        <v>36</v>
      </c>
      <c r="H5" s="69" t="s">
        <v>32</v>
      </c>
      <c r="I5" s="69" t="s">
        <v>37</v>
      </c>
      <c r="J5" s="69" t="s">
        <v>38</v>
      </c>
      <c r="K5" s="396"/>
      <c r="L5" s="68" t="s">
        <v>32</v>
      </c>
      <c r="M5" s="67" t="s">
        <v>39</v>
      </c>
      <c r="N5" s="67" t="s">
        <v>40</v>
      </c>
      <c r="O5" s="67" t="s">
        <v>41</v>
      </c>
      <c r="P5" s="67" t="s">
        <v>42</v>
      </c>
      <c r="Q5" s="69" t="s">
        <v>32</v>
      </c>
      <c r="R5" s="67" t="s">
        <v>43</v>
      </c>
      <c r="S5" s="70" t="s">
        <v>44</v>
      </c>
      <c r="T5" s="66" t="s">
        <v>45</v>
      </c>
      <c r="U5" s="424"/>
      <c r="V5" s="82" t="s">
        <v>52</v>
      </c>
      <c r="W5" s="83" t="s">
        <v>54</v>
      </c>
      <c r="X5" s="66" t="s">
        <v>53</v>
      </c>
      <c r="Y5" s="67" t="s">
        <v>202</v>
      </c>
      <c r="Z5" s="69" t="s">
        <v>216</v>
      </c>
      <c r="AA5" s="68" t="s">
        <v>50</v>
      </c>
      <c r="AB5" s="70" t="s">
        <v>51</v>
      </c>
    </row>
    <row r="6" spans="1:28" ht="45" customHeight="1">
      <c r="A6" s="22">
        <v>90</v>
      </c>
      <c r="B6" s="195">
        <f>C6+H6+L6+Q6+V6+Y6+Z6+AA6+AB6</f>
        <v>1689858</v>
      </c>
      <c r="C6" s="171">
        <f aca="true" t="shared" si="0" ref="C6:C12">SUM(D6:G6)</f>
        <v>254995</v>
      </c>
      <c r="D6" s="171">
        <v>34517</v>
      </c>
      <c r="E6" s="172">
        <v>123361</v>
      </c>
      <c r="F6" s="172">
        <v>94019</v>
      </c>
      <c r="G6" s="172">
        <v>3098</v>
      </c>
      <c r="H6" s="172">
        <f aca="true" t="shared" si="1" ref="H6:H12">SUM(I6:J6)</f>
        <v>22582</v>
      </c>
      <c r="I6" s="172">
        <v>13876</v>
      </c>
      <c r="J6" s="172">
        <v>8706</v>
      </c>
      <c r="K6" s="23">
        <v>90</v>
      </c>
      <c r="L6" s="171">
        <f aca="true" t="shared" si="2" ref="L6:L12">SUM(M6:P6)</f>
        <v>375868</v>
      </c>
      <c r="M6" s="172">
        <v>22821</v>
      </c>
      <c r="N6" s="172">
        <v>16685</v>
      </c>
      <c r="O6" s="172">
        <v>265447</v>
      </c>
      <c r="P6" s="171">
        <v>70915</v>
      </c>
      <c r="Q6" s="172">
        <f>SUM(R6:T6)</f>
        <v>501981</v>
      </c>
      <c r="R6" s="196" t="s">
        <v>8</v>
      </c>
      <c r="S6" s="172">
        <v>195295</v>
      </c>
      <c r="T6" s="172">
        <v>306686</v>
      </c>
      <c r="U6" s="22">
        <v>90</v>
      </c>
      <c r="V6" s="72">
        <f aca="true" t="shared" si="3" ref="V6:V12">SUM(W6:X6)</f>
        <v>490159</v>
      </c>
      <c r="W6" s="73">
        <v>40602</v>
      </c>
      <c r="X6" s="74">
        <v>449557</v>
      </c>
      <c r="Y6" s="74">
        <v>13050</v>
      </c>
      <c r="Z6" s="74">
        <v>21950</v>
      </c>
      <c r="AA6" s="74">
        <v>2000</v>
      </c>
      <c r="AB6" s="84">
        <v>7273</v>
      </c>
    </row>
    <row r="7" spans="1:28" ht="45" customHeight="1">
      <c r="A7" s="22">
        <v>91</v>
      </c>
      <c r="B7" s="195">
        <f aca="true" t="shared" si="4" ref="B7:B14">C7+H7+L7+Q7+V7+Y7+Z7+AA7+AB7</f>
        <v>1193439</v>
      </c>
      <c r="C7" s="171">
        <f t="shared" si="0"/>
        <v>331414</v>
      </c>
      <c r="D7" s="171">
        <v>40639</v>
      </c>
      <c r="E7" s="172">
        <v>136776</v>
      </c>
      <c r="F7" s="172">
        <v>150931</v>
      </c>
      <c r="G7" s="172">
        <v>3068</v>
      </c>
      <c r="H7" s="172">
        <f t="shared" si="1"/>
        <v>67959</v>
      </c>
      <c r="I7" s="172">
        <v>51670</v>
      </c>
      <c r="J7" s="172">
        <v>16289</v>
      </c>
      <c r="K7" s="23">
        <v>91</v>
      </c>
      <c r="L7" s="171">
        <f t="shared" si="2"/>
        <v>173714</v>
      </c>
      <c r="M7" s="172">
        <v>26644</v>
      </c>
      <c r="N7" s="172">
        <v>15718</v>
      </c>
      <c r="O7" s="172">
        <v>119814</v>
      </c>
      <c r="P7" s="171">
        <v>11538</v>
      </c>
      <c r="Q7" s="172">
        <f aca="true" t="shared" si="5" ref="Q7:Q14">SUM(R7:T7)</f>
        <v>203382</v>
      </c>
      <c r="R7" s="196" t="s">
        <v>8</v>
      </c>
      <c r="S7" s="172">
        <v>98614</v>
      </c>
      <c r="T7" s="172">
        <v>104768</v>
      </c>
      <c r="U7" s="22">
        <v>91</v>
      </c>
      <c r="V7" s="72">
        <f t="shared" si="3"/>
        <v>378605</v>
      </c>
      <c r="W7" s="73">
        <v>34870</v>
      </c>
      <c r="X7" s="74">
        <v>343735</v>
      </c>
      <c r="Y7" s="74">
        <v>18050</v>
      </c>
      <c r="Z7" s="74">
        <v>18040</v>
      </c>
      <c r="AA7" s="74">
        <v>2000</v>
      </c>
      <c r="AB7" s="84">
        <v>275</v>
      </c>
    </row>
    <row r="8" spans="1:28" ht="45" customHeight="1">
      <c r="A8" s="22">
        <v>92</v>
      </c>
      <c r="B8" s="195">
        <f t="shared" si="4"/>
        <v>1416721</v>
      </c>
      <c r="C8" s="171">
        <f t="shared" si="0"/>
        <v>352057</v>
      </c>
      <c r="D8" s="171">
        <v>129148</v>
      </c>
      <c r="E8" s="172">
        <v>122746</v>
      </c>
      <c r="F8" s="172">
        <v>97881</v>
      </c>
      <c r="G8" s="172">
        <v>2282</v>
      </c>
      <c r="H8" s="172">
        <f t="shared" si="1"/>
        <v>64665</v>
      </c>
      <c r="I8" s="172">
        <v>53336</v>
      </c>
      <c r="J8" s="172">
        <v>11329</v>
      </c>
      <c r="K8" s="23">
        <v>92</v>
      </c>
      <c r="L8" s="171">
        <f t="shared" si="2"/>
        <v>379768</v>
      </c>
      <c r="M8" s="172">
        <v>19760</v>
      </c>
      <c r="N8" s="172">
        <v>17018</v>
      </c>
      <c r="O8" s="172">
        <v>209608</v>
      </c>
      <c r="P8" s="171">
        <v>133382</v>
      </c>
      <c r="Q8" s="172">
        <f t="shared" si="5"/>
        <v>169138</v>
      </c>
      <c r="R8" s="196" t="s">
        <v>8</v>
      </c>
      <c r="S8" s="172">
        <v>94439</v>
      </c>
      <c r="T8" s="172">
        <v>74699</v>
      </c>
      <c r="U8" s="22">
        <v>92</v>
      </c>
      <c r="V8" s="72">
        <f t="shared" si="3"/>
        <v>391447</v>
      </c>
      <c r="W8" s="73">
        <v>8313</v>
      </c>
      <c r="X8" s="74">
        <v>383134</v>
      </c>
      <c r="Y8" s="74">
        <v>16954</v>
      </c>
      <c r="Z8" s="74">
        <v>8675</v>
      </c>
      <c r="AA8" s="74">
        <v>4000</v>
      </c>
      <c r="AB8" s="84">
        <v>30017</v>
      </c>
    </row>
    <row r="9" spans="1:28" ht="45" customHeight="1">
      <c r="A9" s="22">
        <v>93</v>
      </c>
      <c r="B9" s="195">
        <f t="shared" si="4"/>
        <v>1146759</v>
      </c>
      <c r="C9" s="171">
        <f t="shared" si="0"/>
        <v>301269</v>
      </c>
      <c r="D9" s="171">
        <v>30148</v>
      </c>
      <c r="E9" s="172">
        <v>134609</v>
      </c>
      <c r="F9" s="172">
        <v>135296</v>
      </c>
      <c r="G9" s="172">
        <v>1216</v>
      </c>
      <c r="H9" s="172">
        <f t="shared" si="1"/>
        <v>47350</v>
      </c>
      <c r="I9" s="172">
        <v>25206</v>
      </c>
      <c r="J9" s="172">
        <v>22144</v>
      </c>
      <c r="K9" s="23">
        <v>93</v>
      </c>
      <c r="L9" s="171">
        <f t="shared" si="2"/>
        <v>181263</v>
      </c>
      <c r="M9" s="172">
        <v>14233</v>
      </c>
      <c r="N9" s="172">
        <v>16939</v>
      </c>
      <c r="O9" s="172">
        <v>138817</v>
      </c>
      <c r="P9" s="171">
        <v>11274</v>
      </c>
      <c r="Q9" s="172">
        <f t="shared" si="5"/>
        <v>166293</v>
      </c>
      <c r="R9" s="196" t="s">
        <v>8</v>
      </c>
      <c r="S9" s="172">
        <v>89474</v>
      </c>
      <c r="T9" s="172">
        <v>76819</v>
      </c>
      <c r="U9" s="22">
        <v>93</v>
      </c>
      <c r="V9" s="72">
        <f t="shared" si="3"/>
        <v>389535</v>
      </c>
      <c r="W9" s="73">
        <v>30952</v>
      </c>
      <c r="X9" s="74">
        <v>358583</v>
      </c>
      <c r="Y9" s="74">
        <v>27424</v>
      </c>
      <c r="Z9" s="74">
        <v>7000</v>
      </c>
      <c r="AA9" s="74">
        <v>2000</v>
      </c>
      <c r="AB9" s="84">
        <v>24625</v>
      </c>
    </row>
    <row r="10" spans="1:28" ht="45" customHeight="1">
      <c r="A10" s="22">
        <v>94</v>
      </c>
      <c r="B10" s="195">
        <f t="shared" si="4"/>
        <v>1423468</v>
      </c>
      <c r="C10" s="171">
        <f t="shared" si="0"/>
        <v>292746</v>
      </c>
      <c r="D10" s="171">
        <v>30714</v>
      </c>
      <c r="E10" s="172">
        <v>134213</v>
      </c>
      <c r="F10" s="172">
        <v>126274</v>
      </c>
      <c r="G10" s="172">
        <v>1545</v>
      </c>
      <c r="H10" s="172">
        <f t="shared" si="1"/>
        <v>48225</v>
      </c>
      <c r="I10" s="172">
        <v>34559</v>
      </c>
      <c r="J10" s="172">
        <v>13666</v>
      </c>
      <c r="K10" s="23">
        <v>94</v>
      </c>
      <c r="L10" s="171">
        <f t="shared" si="2"/>
        <v>469212</v>
      </c>
      <c r="M10" s="172">
        <v>29379</v>
      </c>
      <c r="N10" s="172">
        <v>17378</v>
      </c>
      <c r="O10" s="172">
        <v>411719</v>
      </c>
      <c r="P10" s="171">
        <v>10736</v>
      </c>
      <c r="Q10" s="172">
        <f t="shared" si="5"/>
        <v>260986</v>
      </c>
      <c r="R10" s="196" t="s">
        <v>8</v>
      </c>
      <c r="S10" s="172">
        <v>179048</v>
      </c>
      <c r="T10" s="172">
        <v>81938</v>
      </c>
      <c r="U10" s="22">
        <v>94</v>
      </c>
      <c r="V10" s="72">
        <f t="shared" si="3"/>
        <v>277715</v>
      </c>
      <c r="W10" s="73">
        <v>11779</v>
      </c>
      <c r="X10" s="74">
        <v>265936</v>
      </c>
      <c r="Y10" s="74">
        <v>36877</v>
      </c>
      <c r="Z10" s="74">
        <v>6500</v>
      </c>
      <c r="AA10" s="74">
        <v>2000</v>
      </c>
      <c r="AB10" s="84">
        <v>29207</v>
      </c>
    </row>
    <row r="11" spans="1:28" ht="45" customHeight="1">
      <c r="A11" s="22">
        <v>95</v>
      </c>
      <c r="B11" s="195">
        <f t="shared" si="4"/>
        <v>1140810</v>
      </c>
      <c r="C11" s="171">
        <f t="shared" si="0"/>
        <v>363120</v>
      </c>
      <c r="D11" s="171">
        <v>30291</v>
      </c>
      <c r="E11" s="172">
        <v>133827</v>
      </c>
      <c r="F11" s="172">
        <v>197023</v>
      </c>
      <c r="G11" s="172">
        <v>1979</v>
      </c>
      <c r="H11" s="172">
        <f t="shared" si="1"/>
        <v>56606</v>
      </c>
      <c r="I11" s="172">
        <v>40835</v>
      </c>
      <c r="J11" s="172">
        <v>15771</v>
      </c>
      <c r="K11" s="23">
        <v>95</v>
      </c>
      <c r="L11" s="171">
        <f t="shared" si="2"/>
        <v>145509</v>
      </c>
      <c r="M11" s="172">
        <v>15950</v>
      </c>
      <c r="N11" s="172">
        <v>18437</v>
      </c>
      <c r="O11" s="172">
        <v>102584</v>
      </c>
      <c r="P11" s="171">
        <v>8538</v>
      </c>
      <c r="Q11" s="172">
        <f t="shared" si="5"/>
        <v>246175</v>
      </c>
      <c r="R11" s="197" t="s">
        <v>8</v>
      </c>
      <c r="S11" s="172">
        <v>173964</v>
      </c>
      <c r="T11" s="172">
        <v>72211</v>
      </c>
      <c r="U11" s="22">
        <v>95</v>
      </c>
      <c r="V11" s="72">
        <f t="shared" si="3"/>
        <v>259398</v>
      </c>
      <c r="W11" s="73">
        <v>13018</v>
      </c>
      <c r="X11" s="74">
        <v>246380</v>
      </c>
      <c r="Y11" s="74">
        <v>36895</v>
      </c>
      <c r="Z11" s="74">
        <v>7700</v>
      </c>
      <c r="AA11" s="74">
        <v>2000</v>
      </c>
      <c r="AB11" s="84">
        <v>23407</v>
      </c>
    </row>
    <row r="12" spans="1:28" ht="45" customHeight="1">
      <c r="A12" s="22">
        <v>96</v>
      </c>
      <c r="B12" s="195">
        <f t="shared" si="4"/>
        <v>1516523</v>
      </c>
      <c r="C12" s="171">
        <f t="shared" si="0"/>
        <v>296708</v>
      </c>
      <c r="D12" s="171">
        <v>30263</v>
      </c>
      <c r="E12" s="172">
        <v>139990</v>
      </c>
      <c r="F12" s="172">
        <v>124153</v>
      </c>
      <c r="G12" s="172">
        <v>2302</v>
      </c>
      <c r="H12" s="172">
        <f t="shared" si="1"/>
        <v>47817</v>
      </c>
      <c r="I12" s="172">
        <v>27274</v>
      </c>
      <c r="J12" s="172">
        <v>20543</v>
      </c>
      <c r="K12" s="23">
        <v>96</v>
      </c>
      <c r="L12" s="171">
        <f t="shared" si="2"/>
        <v>545243</v>
      </c>
      <c r="M12" s="172">
        <v>16288</v>
      </c>
      <c r="N12" s="172">
        <v>18522</v>
      </c>
      <c r="O12" s="172">
        <v>499548</v>
      </c>
      <c r="P12" s="172">
        <v>10885</v>
      </c>
      <c r="Q12" s="172">
        <f t="shared" si="5"/>
        <v>272190</v>
      </c>
      <c r="R12" s="197" t="s">
        <v>8</v>
      </c>
      <c r="S12" s="172">
        <v>176554</v>
      </c>
      <c r="T12" s="171">
        <v>95636</v>
      </c>
      <c r="U12" s="22">
        <v>96</v>
      </c>
      <c r="V12" s="72">
        <f t="shared" si="3"/>
        <v>278697</v>
      </c>
      <c r="W12" s="73">
        <v>12342</v>
      </c>
      <c r="X12" s="74">
        <v>266355</v>
      </c>
      <c r="Y12" s="74">
        <v>39754</v>
      </c>
      <c r="Z12" s="74">
        <v>7000</v>
      </c>
      <c r="AA12" s="74">
        <v>2000</v>
      </c>
      <c r="AB12" s="84">
        <v>27114</v>
      </c>
    </row>
    <row r="13" spans="1:28" s="62" customFormat="1" ht="45" customHeight="1">
      <c r="A13" s="22">
        <v>97</v>
      </c>
      <c r="B13" s="195">
        <f t="shared" si="4"/>
        <v>1072083</v>
      </c>
      <c r="C13" s="171">
        <f>SUM(D13:G13)</f>
        <v>325705</v>
      </c>
      <c r="D13" s="172">
        <v>30202</v>
      </c>
      <c r="E13" s="172">
        <v>144312</v>
      </c>
      <c r="F13" s="172">
        <v>149080</v>
      </c>
      <c r="G13" s="172">
        <v>2111</v>
      </c>
      <c r="H13" s="172">
        <f>SUM(I13:J13)</f>
        <v>33006</v>
      </c>
      <c r="I13" s="172">
        <v>13351</v>
      </c>
      <c r="J13" s="172">
        <v>19655</v>
      </c>
      <c r="K13" s="23">
        <v>97</v>
      </c>
      <c r="L13" s="171">
        <f>SUM(M13:P13)</f>
        <v>123121</v>
      </c>
      <c r="M13" s="172">
        <v>17162</v>
      </c>
      <c r="N13" s="172">
        <v>21030</v>
      </c>
      <c r="O13" s="172">
        <v>76110</v>
      </c>
      <c r="P13" s="172">
        <v>8819</v>
      </c>
      <c r="Q13" s="172">
        <f t="shared" si="5"/>
        <v>249174</v>
      </c>
      <c r="R13" s="197" t="s">
        <v>8</v>
      </c>
      <c r="S13" s="172">
        <v>178790</v>
      </c>
      <c r="T13" s="171">
        <v>70384</v>
      </c>
      <c r="U13" s="22">
        <v>97</v>
      </c>
      <c r="V13" s="72">
        <f>SUM(W13:X13)</f>
        <v>266711</v>
      </c>
      <c r="W13" s="73">
        <v>9906</v>
      </c>
      <c r="X13" s="74">
        <v>256805</v>
      </c>
      <c r="Y13" s="74">
        <v>44039</v>
      </c>
      <c r="Z13" s="74">
        <v>5000</v>
      </c>
      <c r="AA13" s="74">
        <v>2000</v>
      </c>
      <c r="AB13" s="84">
        <v>23327</v>
      </c>
    </row>
    <row r="14" spans="1:28" s="62" customFormat="1" ht="45" customHeight="1">
      <c r="A14" s="23">
        <v>98</v>
      </c>
      <c r="B14" s="386">
        <f t="shared" si="4"/>
        <v>1532705</v>
      </c>
      <c r="C14" s="171">
        <f>SUM(D14:G14)</f>
        <v>332970</v>
      </c>
      <c r="D14" s="172">
        <v>30602</v>
      </c>
      <c r="E14" s="172">
        <v>157817</v>
      </c>
      <c r="F14" s="172">
        <v>142448</v>
      </c>
      <c r="G14" s="172">
        <v>2103</v>
      </c>
      <c r="H14" s="387">
        <f>SUM(I14:J14)</f>
        <v>58413</v>
      </c>
      <c r="I14" s="244">
        <v>22874</v>
      </c>
      <c r="J14" s="172">
        <v>35539</v>
      </c>
      <c r="K14" s="390">
        <v>98</v>
      </c>
      <c r="L14" s="387">
        <f>SUM(M14:P14)</f>
        <v>429850</v>
      </c>
      <c r="M14" s="172">
        <v>21516</v>
      </c>
      <c r="N14" s="172">
        <v>20116</v>
      </c>
      <c r="O14" s="387">
        <v>377142</v>
      </c>
      <c r="P14" s="244">
        <v>11076</v>
      </c>
      <c r="Q14" s="172">
        <f t="shared" si="5"/>
        <v>268232</v>
      </c>
      <c r="R14" s="388" t="s">
        <v>8</v>
      </c>
      <c r="S14" s="244">
        <v>183612</v>
      </c>
      <c r="T14" s="244">
        <v>84620</v>
      </c>
      <c r="U14" s="391">
        <v>98</v>
      </c>
      <c r="V14" s="72">
        <f>SUM(W14:X14)</f>
        <v>363405</v>
      </c>
      <c r="W14" s="74">
        <v>16922</v>
      </c>
      <c r="X14" s="74">
        <v>346483</v>
      </c>
      <c r="Y14" s="389">
        <v>45640</v>
      </c>
      <c r="Z14" s="84">
        <v>6000</v>
      </c>
      <c r="AA14" s="84">
        <v>2000</v>
      </c>
      <c r="AB14" s="84">
        <v>26195</v>
      </c>
    </row>
    <row r="15" spans="1:28" s="62" customFormat="1" ht="45" customHeight="1" thickBot="1">
      <c r="A15" s="71">
        <v>99</v>
      </c>
      <c r="B15" s="217">
        <f>C15+H15+L15+Q15+V15+Y15+Z15+AA15+AB15</f>
        <v>1401568</v>
      </c>
      <c r="C15" s="177">
        <v>350462</v>
      </c>
      <c r="D15" s="178">
        <v>31741</v>
      </c>
      <c r="E15" s="178">
        <v>158635</v>
      </c>
      <c r="F15" s="178">
        <v>157516</v>
      </c>
      <c r="G15" s="178">
        <v>2570</v>
      </c>
      <c r="H15" s="178">
        <f>SUM(I15:J15)</f>
        <v>54044</v>
      </c>
      <c r="I15" s="178">
        <v>23058</v>
      </c>
      <c r="J15" s="178">
        <v>30986</v>
      </c>
      <c r="K15" s="24">
        <v>98</v>
      </c>
      <c r="L15" s="177">
        <f>SUM(M15:P15)</f>
        <v>349430</v>
      </c>
      <c r="M15" s="178">
        <v>18945</v>
      </c>
      <c r="N15" s="178">
        <v>23330</v>
      </c>
      <c r="O15" s="178">
        <v>293567</v>
      </c>
      <c r="P15" s="178">
        <v>13588</v>
      </c>
      <c r="Q15" s="178">
        <f>SUM(R15:T15)</f>
        <v>262653</v>
      </c>
      <c r="R15" s="198" t="s">
        <v>8</v>
      </c>
      <c r="S15" s="178">
        <v>186497</v>
      </c>
      <c r="T15" s="177">
        <v>76156</v>
      </c>
      <c r="U15" s="71">
        <v>98</v>
      </c>
      <c r="V15" s="75">
        <f>SUM(W15:X15)</f>
        <v>300675</v>
      </c>
      <c r="W15" s="76">
        <v>9888</v>
      </c>
      <c r="X15" s="77">
        <v>290787</v>
      </c>
      <c r="Y15" s="77">
        <v>53158</v>
      </c>
      <c r="Z15" s="77">
        <v>5000</v>
      </c>
      <c r="AA15" s="77">
        <v>2000</v>
      </c>
      <c r="AB15" s="85">
        <v>24146</v>
      </c>
    </row>
    <row r="16" spans="1:28" ht="14.25">
      <c r="A16" s="183" t="s">
        <v>168</v>
      </c>
      <c r="K16" s="183"/>
      <c r="Q16" s="62"/>
      <c r="R16" s="62"/>
      <c r="S16" s="62"/>
      <c r="T16" s="62"/>
      <c r="U16" s="417"/>
      <c r="V16" s="418"/>
      <c r="W16" s="418"/>
      <c r="X16" s="418"/>
      <c r="Y16" s="418"/>
      <c r="Z16" s="418"/>
      <c r="AA16" s="418"/>
      <c r="AB16" s="418"/>
    </row>
    <row r="17" spans="1:28" ht="14.25">
      <c r="A17" s="183" t="s">
        <v>274</v>
      </c>
      <c r="K17" s="183"/>
      <c r="Q17" s="62"/>
      <c r="R17" s="62"/>
      <c r="S17" s="62"/>
      <c r="T17" s="62"/>
      <c r="U17" s="419"/>
      <c r="V17" s="420"/>
      <c r="W17" s="420"/>
      <c r="X17" s="420"/>
      <c r="Y17" s="420"/>
      <c r="Z17" s="420"/>
      <c r="AA17" s="420"/>
      <c r="AB17" s="420"/>
    </row>
    <row r="18" spans="1:28" ht="16.5">
      <c r="A18" s="183"/>
      <c r="B18" s="59"/>
      <c r="C18" s="59"/>
      <c r="D18" s="59"/>
      <c r="E18" s="59"/>
      <c r="F18" s="59"/>
      <c r="G18" s="59"/>
      <c r="H18" s="59"/>
      <c r="I18" s="59"/>
      <c r="J18" s="59"/>
      <c r="K18" s="183"/>
      <c r="L18" s="59"/>
      <c r="M18" s="59"/>
      <c r="N18" s="59"/>
      <c r="O18" s="59"/>
      <c r="P18" s="59"/>
      <c r="Q18" s="107"/>
      <c r="R18" s="107"/>
      <c r="S18" s="107"/>
      <c r="T18" s="108"/>
      <c r="U18" s="419"/>
      <c r="V18" s="420"/>
      <c r="W18" s="420"/>
      <c r="X18" s="420"/>
      <c r="Y18" s="420"/>
      <c r="Z18" s="420"/>
      <c r="AA18" s="420"/>
      <c r="AB18" s="420"/>
    </row>
    <row r="19" spans="17:20" ht="12.75">
      <c r="Q19" s="62"/>
      <c r="R19" s="62"/>
      <c r="S19" s="62"/>
      <c r="T19" s="62"/>
    </row>
    <row r="20" spans="17:20" ht="12.75">
      <c r="Q20" s="62"/>
      <c r="R20" s="62"/>
      <c r="S20" s="62"/>
      <c r="T20" s="62"/>
    </row>
    <row r="21" spans="17:20" ht="12.75">
      <c r="Q21" s="62"/>
      <c r="R21" s="62"/>
      <c r="S21" s="62"/>
      <c r="T21" s="62"/>
    </row>
    <row r="22" spans="17:20" ht="12.75">
      <c r="Q22" s="62"/>
      <c r="R22" s="62"/>
      <c r="S22" s="62"/>
      <c r="T22" s="62"/>
    </row>
    <row r="23" spans="17:20" ht="12.75">
      <c r="Q23" s="62"/>
      <c r="R23" s="62"/>
      <c r="S23" s="62"/>
      <c r="T23" s="62"/>
    </row>
    <row r="24" spans="17:20" ht="12.75">
      <c r="Q24" s="62"/>
      <c r="R24" s="62"/>
      <c r="S24" s="62"/>
      <c r="T24" s="62"/>
    </row>
    <row r="25" spans="17:20" ht="12.75">
      <c r="Q25" s="62"/>
      <c r="R25" s="62"/>
      <c r="S25" s="62"/>
      <c r="T25" s="62"/>
    </row>
  </sheetData>
  <mergeCells count="18">
    <mergeCell ref="L2:T2"/>
    <mergeCell ref="A2:J2"/>
    <mergeCell ref="K4:K5"/>
    <mergeCell ref="S3:T3"/>
    <mergeCell ref="I3:J3"/>
    <mergeCell ref="A4:A5"/>
    <mergeCell ref="B4:B5"/>
    <mergeCell ref="C4:G4"/>
    <mergeCell ref="H4:J4"/>
    <mergeCell ref="L4:P4"/>
    <mergeCell ref="U2:AB2"/>
    <mergeCell ref="AA3:AB3"/>
    <mergeCell ref="U4:U5"/>
    <mergeCell ref="V4:X4"/>
    <mergeCell ref="U16:AB16"/>
    <mergeCell ref="U17:AB17"/>
    <mergeCell ref="U18:AB18"/>
    <mergeCell ref="Q4:T4"/>
  </mergeCells>
  <printOptions horizontalCentered="1"/>
  <pageMargins left="1.1811023622047245" right="0.7874015748031497" top="1.1811023622047245" bottom="1.1811023622047245" header="0.5118110236220472" footer="0.9055118110236221"/>
  <pageSetup firstPageNumber="13" useFirstPageNumber="1" horizontalDpi="600" verticalDpi="600" orientation="portrait" paperSize="9" r:id="rId2"/>
  <headerFooter alignWithMargins="0">
    <oddFooter>&amp;C&amp;"Arial,粗體"-14-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6" sqref="A16:K17"/>
    </sheetView>
  </sheetViews>
  <sheetFormatPr defaultColWidth="9.00390625" defaultRowHeight="16.5"/>
  <cols>
    <col min="1" max="1" width="6.00390625" style="61" customWidth="1"/>
    <col min="2" max="2" width="5.625" style="61" customWidth="1"/>
    <col min="3" max="3" width="7.875" style="61" customWidth="1"/>
    <col min="4" max="4" width="7.00390625" style="61" customWidth="1"/>
    <col min="5" max="5" width="8.50390625" style="61" customWidth="1"/>
    <col min="6" max="6" width="7.75390625" style="61" customWidth="1"/>
    <col min="7" max="7" width="11.625" style="61" customWidth="1"/>
    <col min="8" max="8" width="7.00390625" style="61" customWidth="1"/>
    <col min="9" max="9" width="5.375" style="61" customWidth="1"/>
    <col min="10" max="10" width="7.00390625" style="61" customWidth="1"/>
    <col min="11" max="11" width="5.75390625" style="61" customWidth="1"/>
    <col min="12" max="16384" width="9.00390625" style="61" customWidth="1"/>
  </cols>
  <sheetData>
    <row r="1" spans="1:2" s="56" customFormat="1" ht="30.75" customHeight="1">
      <c r="A1" s="54"/>
      <c r="B1" s="55"/>
    </row>
    <row r="2" spans="1:11" s="58" customFormat="1" ht="37.5" customHeight="1">
      <c r="A2" s="429" t="s">
        <v>55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0:11" s="59" customFormat="1" ht="23.25" customHeight="1" thickBot="1">
      <c r="J3" s="430" t="s">
        <v>173</v>
      </c>
      <c r="K3" s="430"/>
    </row>
    <row r="4" spans="1:11" ht="60.75" customHeight="1" thickBot="1">
      <c r="A4" s="88" t="s">
        <v>26</v>
      </c>
      <c r="B4" s="89" t="s">
        <v>57</v>
      </c>
      <c r="C4" s="90" t="s">
        <v>58</v>
      </c>
      <c r="D4" s="91" t="s">
        <v>59</v>
      </c>
      <c r="E4" s="91" t="s">
        <v>60</v>
      </c>
      <c r="F4" s="91" t="s">
        <v>61</v>
      </c>
      <c r="G4" s="91" t="s">
        <v>62</v>
      </c>
      <c r="H4" s="91" t="s">
        <v>63</v>
      </c>
      <c r="I4" s="91" t="s">
        <v>64</v>
      </c>
      <c r="J4" s="91" t="s">
        <v>65</v>
      </c>
      <c r="K4" s="92" t="s">
        <v>66</v>
      </c>
    </row>
    <row r="5" spans="1:11" ht="45" customHeight="1">
      <c r="A5" s="22">
        <v>90</v>
      </c>
      <c r="B5" s="170">
        <f aca="true" t="shared" si="0" ref="B5:B13">SUM(C5:K5)</f>
        <v>100</v>
      </c>
      <c r="C5" s="173">
        <f>('表4'!C6/'表4'!$B6)*100</f>
        <v>15.08972943288726</v>
      </c>
      <c r="D5" s="173">
        <f>('表4'!H6/'表4'!$B6)*100</f>
        <v>1.3363253007057398</v>
      </c>
      <c r="E5" s="173">
        <f>('表4'!L6/'表4'!$B6)*100</f>
        <v>22.242578962255998</v>
      </c>
      <c r="F5" s="173">
        <f>('表4'!Q6/'表4'!$B6)*100</f>
        <v>29.70551371772066</v>
      </c>
      <c r="G5" s="173">
        <f>('表4'!V6/'表4'!$B6)*100</f>
        <v>29.005928308769143</v>
      </c>
      <c r="H5" s="173">
        <f>('表4'!Y6/'表4'!$B6)*100</f>
        <v>0.7722542367465195</v>
      </c>
      <c r="I5" s="173">
        <f>('表4'!Z6/'表4'!$B6)*100</f>
        <v>1.2989257085506594</v>
      </c>
      <c r="J5" s="173">
        <f>('表4'!AA6/'表4'!$B6)*100</f>
        <v>0.11835313973126736</v>
      </c>
      <c r="K5" s="174">
        <f>('表4'!AB6/'表4'!$B6)*100</f>
        <v>0.43039119263275377</v>
      </c>
    </row>
    <row r="6" spans="1:11" ht="45" customHeight="1">
      <c r="A6" s="22">
        <v>91</v>
      </c>
      <c r="B6" s="170">
        <f t="shared" si="0"/>
        <v>100</v>
      </c>
      <c r="C6" s="173">
        <f>('表4'!C7/'表4'!$B7)*100</f>
        <v>27.769663971095298</v>
      </c>
      <c r="D6" s="173">
        <f>('表4'!H7/'表4'!$B7)*100</f>
        <v>5.694384044764751</v>
      </c>
      <c r="E6" s="173">
        <f>('表4'!L7/'表4'!$B7)*100</f>
        <v>14.55575023105496</v>
      </c>
      <c r="F6" s="173">
        <f>('表4'!Q7/'表4'!$B7)*100</f>
        <v>17.04167536003097</v>
      </c>
      <c r="G6" s="173">
        <f>('表4'!V7/'表4'!$B7)*100</f>
        <v>31.723866908991578</v>
      </c>
      <c r="H6" s="173">
        <f>('表4'!Y7/'表4'!$B7)*100</f>
        <v>1.512435910004617</v>
      </c>
      <c r="I6" s="173">
        <f>('表4'!Z7/'表4'!$B7)*100</f>
        <v>1.5115979953730354</v>
      </c>
      <c r="J6" s="173">
        <f>('表4'!AA7/'表4'!$B7)*100</f>
        <v>0.16758292631630103</v>
      </c>
      <c r="K6" s="174">
        <f>('表4'!AB7/'表4'!$B7)*100</f>
        <v>0.02304265236849139</v>
      </c>
    </row>
    <row r="7" spans="1:11" ht="45" customHeight="1">
      <c r="A7" s="22">
        <v>92</v>
      </c>
      <c r="B7" s="170">
        <f t="shared" si="0"/>
        <v>100.00000000000001</v>
      </c>
      <c r="C7" s="173">
        <f>('表4'!C8/'表4'!$B8)*100</f>
        <v>24.85012927739477</v>
      </c>
      <c r="D7" s="173">
        <f>('表4'!H8/'表4'!$B8)*100</f>
        <v>4.564413176624049</v>
      </c>
      <c r="E7" s="173">
        <f>('表4'!L8/'表4'!$B8)*100</f>
        <v>26.806124847447027</v>
      </c>
      <c r="F7" s="173">
        <f>('表4'!Q8/'表4'!$B8)*100</f>
        <v>11.938695057107221</v>
      </c>
      <c r="G7" s="173">
        <f>('表4'!V8/'表4'!$B8)*100</f>
        <v>27.630493230494924</v>
      </c>
      <c r="H7" s="173">
        <f>('表4'!Y8/'表4'!$B8)*100</f>
        <v>1.1967070439416088</v>
      </c>
      <c r="I7" s="173">
        <f>('表4'!Z8/'表4'!$B8)*100</f>
        <v>0.6123294565408433</v>
      </c>
      <c r="J7" s="173">
        <f>('表4'!AA8/'表4'!$B8)*100</f>
        <v>0.28234211252603725</v>
      </c>
      <c r="K7" s="174">
        <f>('表4'!AB8/'表4'!$B8)*100</f>
        <v>2.118765797923515</v>
      </c>
    </row>
    <row r="8" spans="1:11" ht="45" customHeight="1">
      <c r="A8" s="22">
        <v>93</v>
      </c>
      <c r="B8" s="170">
        <f t="shared" si="0"/>
        <v>100.00000000000001</v>
      </c>
      <c r="C8" s="173">
        <f>('表4'!C9/'表4'!$B9)*100</f>
        <v>26.27134384818432</v>
      </c>
      <c r="D8" s="173">
        <f>('表4'!H9/'表4'!$B9)*100</f>
        <v>4.129027982339794</v>
      </c>
      <c r="E8" s="173">
        <f>('表4'!L9/'表4'!$B9)*100</f>
        <v>15.806546972816433</v>
      </c>
      <c r="F8" s="173">
        <f>('表4'!Q9/'表4'!$B9)*100</f>
        <v>14.501128833521253</v>
      </c>
      <c r="G8" s="173">
        <f>('表4'!V9/'表4'!$B9)*100</f>
        <v>33.968340340036576</v>
      </c>
      <c r="H8" s="173">
        <f>('表4'!Y9/'表4'!$B9)*100</f>
        <v>2.391435340817033</v>
      </c>
      <c r="I8" s="173">
        <f>('表4'!Z9/'表4'!$B9)*100</f>
        <v>0.61041596359828</v>
      </c>
      <c r="J8" s="173">
        <f>('表4'!AA9/'表4'!$B9)*100</f>
        <v>0.17440456102808002</v>
      </c>
      <c r="K8" s="174">
        <f>('表4'!AB9/'表4'!$B9)*100</f>
        <v>2.147356157658235</v>
      </c>
    </row>
    <row r="9" spans="1:11" ht="45" customHeight="1">
      <c r="A9" s="22">
        <v>94</v>
      </c>
      <c r="B9" s="170">
        <f t="shared" si="0"/>
        <v>100.00000000000001</v>
      </c>
      <c r="C9" s="173">
        <f>('表4'!C10/'表4'!$B10)*100</f>
        <v>20.565688866908143</v>
      </c>
      <c r="D9" s="173">
        <f>('表4'!H10/'表4'!$B10)*100</f>
        <v>3.3878527652184665</v>
      </c>
      <c r="E9" s="173">
        <f>('表4'!L10/'表4'!$B10)*100</f>
        <v>32.962595576437266</v>
      </c>
      <c r="F9" s="173">
        <f>('表4'!Q10/'表4'!$B10)*100</f>
        <v>18.334518232935338</v>
      </c>
      <c r="G9" s="173">
        <f>('表4'!V10/'表4'!$B10)*100</f>
        <v>19.509746618821076</v>
      </c>
      <c r="H9" s="173">
        <f>('表4'!Y10/'表4'!$B10)*100</f>
        <v>2.5906448195533724</v>
      </c>
      <c r="I9" s="173">
        <f>('表4'!Z10/'表4'!$B10)*100</f>
        <v>0.45663126954733085</v>
      </c>
      <c r="J9" s="173">
        <f>('表4'!AA10/'表4'!$B10)*100</f>
        <v>0.14050192909148643</v>
      </c>
      <c r="K9" s="174">
        <f>('表4'!AB10/'表4'!$B10)*100</f>
        <v>2.051819921487522</v>
      </c>
    </row>
    <row r="10" spans="1:11" ht="45" customHeight="1">
      <c r="A10" s="22">
        <v>95</v>
      </c>
      <c r="B10" s="170">
        <f t="shared" si="0"/>
        <v>100</v>
      </c>
      <c r="C10" s="173">
        <f>('表4'!C11/'表4'!$B11)*100</f>
        <v>31.830015515291766</v>
      </c>
      <c r="D10" s="173">
        <f>('表4'!H11/'表4'!$B11)*100</f>
        <v>4.961913026709093</v>
      </c>
      <c r="E10" s="173">
        <f>('表4'!L11/'表4'!$B11)*100</f>
        <v>12.754884687195938</v>
      </c>
      <c r="F10" s="173">
        <f>('表4'!Q11/'表4'!$B11)*100</f>
        <v>21.578965822529604</v>
      </c>
      <c r="G10" s="173">
        <f>('表4'!V11/'表4'!$B11)*100</f>
        <v>22.738054540195122</v>
      </c>
      <c r="H10" s="173">
        <f>('表4'!Y11/'表4'!$B11)*100</f>
        <v>3.234105591641027</v>
      </c>
      <c r="I10" s="173">
        <f>('表4'!Z11/'表4'!$B11)*100</f>
        <v>0.6749590203451933</v>
      </c>
      <c r="J10" s="173">
        <f>('表4'!AA11/'表4'!$B11)*100</f>
        <v>0.1753140312584918</v>
      </c>
      <c r="K10" s="174">
        <f>('表4'!AB11/'表4'!$B11)*100</f>
        <v>2.0517877648337586</v>
      </c>
    </row>
    <row r="11" spans="1:11" ht="45" customHeight="1">
      <c r="A11" s="22">
        <v>96</v>
      </c>
      <c r="B11" s="170">
        <f t="shared" si="0"/>
        <v>100</v>
      </c>
      <c r="C11" s="173">
        <f>('表4'!C12/'表4'!$B12)*100</f>
        <v>19.565018136882856</v>
      </c>
      <c r="D11" s="173">
        <f>('表4'!H12/'表4'!$B12)*100</f>
        <v>3.1530679059928532</v>
      </c>
      <c r="E11" s="173">
        <f>('表4'!L12/'表4'!$B12)*100</f>
        <v>35.95349361664808</v>
      </c>
      <c r="F11" s="173">
        <f>('表4'!Q12/'表4'!$B12)*100</f>
        <v>17.948293563632074</v>
      </c>
      <c r="G11" s="173">
        <f>('表4'!V12/'表4'!$B12)*100</f>
        <v>18.37736717478073</v>
      </c>
      <c r="H11" s="173">
        <f>('表4'!Y12/'表4'!$B12)*100</f>
        <v>2.6213911691415164</v>
      </c>
      <c r="I11" s="173">
        <f>('表4'!Z12/'表4'!$B12)*100</f>
        <v>0.4615821850377475</v>
      </c>
      <c r="J11" s="173">
        <f>('表4'!AA12/'表4'!$B12)*100</f>
        <v>0.1318806242964993</v>
      </c>
      <c r="K11" s="174">
        <f>('表4'!AB12/'表4'!$B12)*100</f>
        <v>1.787905623587641</v>
      </c>
    </row>
    <row r="12" spans="1:11" ht="45" customHeight="1">
      <c r="A12" s="22">
        <v>97</v>
      </c>
      <c r="B12" s="170">
        <f t="shared" si="0"/>
        <v>99.99999999999999</v>
      </c>
      <c r="C12" s="173">
        <f>('表4'!C13/'表4'!$B13)*100</f>
        <v>30.38057687697688</v>
      </c>
      <c r="D12" s="173">
        <f>('表4'!H13/'表4'!$B13)*100</f>
        <v>3.0786795425354194</v>
      </c>
      <c r="E12" s="173">
        <f>('表4'!L13/'表4'!$B13)*100</f>
        <v>11.484278735881457</v>
      </c>
      <c r="F12" s="173">
        <f>('表4'!Q13/'表4'!$B13)*100</f>
        <v>23.242043759671592</v>
      </c>
      <c r="G12" s="173">
        <f>('表4'!V13/'表4'!$B13)*100</f>
        <v>24.877831287316372</v>
      </c>
      <c r="H12" s="173">
        <f>('表4'!Y13/'表4'!$B13)*100</f>
        <v>4.107797623878002</v>
      </c>
      <c r="I12" s="173">
        <f>('表4'!Z13/'表4'!$B13)*100</f>
        <v>0.4663818006628218</v>
      </c>
      <c r="J12" s="173">
        <f>('表4'!AA13/'表4'!$B13)*100</f>
        <v>0.18655272026512873</v>
      </c>
      <c r="K12" s="174">
        <f>('表4'!AB13/'表4'!$B13)*100</f>
        <v>2.175857652812329</v>
      </c>
    </row>
    <row r="13" spans="1:11" ht="45" customHeight="1">
      <c r="A13" s="22">
        <v>98</v>
      </c>
      <c r="B13" s="170">
        <f t="shared" si="0"/>
        <v>100</v>
      </c>
      <c r="C13" s="173">
        <f>('表4'!C14/'表4'!$B14)*100</f>
        <v>21.724337038112356</v>
      </c>
      <c r="D13" s="360">
        <f>('表4'!H14/'表4'!$B14)*100</f>
        <v>3.8111052028929246</v>
      </c>
      <c r="E13" s="174">
        <f>('表4'!L14/'表4'!$B14)*100</f>
        <v>28.04518808250772</v>
      </c>
      <c r="F13" s="174">
        <f>('表4'!Q14/'表4'!$B14)*100</f>
        <v>17.500562730597213</v>
      </c>
      <c r="G13" s="174">
        <f>('表4'!V14/'表4'!$B14)*100</f>
        <v>23.710042049839988</v>
      </c>
      <c r="H13" s="173">
        <f>('表4'!Y14/'表4'!$B14)*100</f>
        <v>2.977741966001285</v>
      </c>
      <c r="I13" s="173">
        <f>('表4'!Z14/'表4'!$B14)*100</f>
        <v>0.39146476327799545</v>
      </c>
      <c r="J13" s="360">
        <f>('表4'!AA14/'表4'!$B14)*100</f>
        <v>0.13048825442599848</v>
      </c>
      <c r="K13" s="174">
        <f>('表4'!AB14/'表4'!$B14)*100</f>
        <v>1.709069912344515</v>
      </c>
    </row>
    <row r="14" spans="1:11" ht="45" customHeight="1" thickBot="1">
      <c r="A14" s="71">
        <v>99</v>
      </c>
      <c r="B14" s="176">
        <f>SUM(C14:K14)</f>
        <v>99.99999999999999</v>
      </c>
      <c r="C14" s="179">
        <f>('表4'!C15/'表4'!$B15)*100</f>
        <v>25.004994406264984</v>
      </c>
      <c r="D14" s="179">
        <f>('表4'!H15/'表4'!$B15)*100</f>
        <v>3.855967031210758</v>
      </c>
      <c r="E14" s="179">
        <f>('表4'!L15/'表4'!$B15)*100</f>
        <v>24.931362588186946</v>
      </c>
      <c r="F14" s="179">
        <f>('表4'!Q15/'表4'!$B15)*100</f>
        <v>18.739939838809107</v>
      </c>
      <c r="G14" s="179">
        <f>('表4'!V15/'表4'!$B15)*100</f>
        <v>21.452758624626135</v>
      </c>
      <c r="H14" s="179">
        <f>('表4'!Y15/'表4'!$B15)*100</f>
        <v>3.7927521176282566</v>
      </c>
      <c r="I14" s="179">
        <f>('表4'!Z15/'表4'!$B15)*100</f>
        <v>0.3567433046416585</v>
      </c>
      <c r="J14" s="179">
        <f>('表4'!AA15/'表4'!$B15)*100</f>
        <v>0.1426973218566634</v>
      </c>
      <c r="K14" s="180">
        <f>('表4'!AB15/'表4'!$B15)*100</f>
        <v>1.722784766775497</v>
      </c>
    </row>
    <row r="15" spans="1:11" ht="45" customHeight="1" thickBot="1">
      <c r="A15" s="94" t="s">
        <v>67</v>
      </c>
      <c r="B15" s="93"/>
      <c r="C15" s="338">
        <f aca="true" t="shared" si="1" ref="C15:K15">SUM(C5:C14)/10</f>
        <v>24.305149736999866</v>
      </c>
      <c r="D15" s="338">
        <f t="shared" si="1"/>
        <v>3.797273597899385</v>
      </c>
      <c r="E15" s="338">
        <f t="shared" si="1"/>
        <v>22.554280430043182</v>
      </c>
      <c r="F15" s="338">
        <f t="shared" si="1"/>
        <v>19.0531336916555</v>
      </c>
      <c r="G15" s="338">
        <f>SUM(G5:G14)/10</f>
        <v>25.299442908387167</v>
      </c>
      <c r="H15" s="338">
        <f t="shared" si="1"/>
        <v>2.5197265819353243</v>
      </c>
      <c r="I15" s="338">
        <f t="shared" si="1"/>
        <v>0.6841031467575565</v>
      </c>
      <c r="J15" s="338">
        <f t="shared" si="1"/>
        <v>0.1650117620795954</v>
      </c>
      <c r="K15" s="339">
        <f t="shared" si="1"/>
        <v>1.621878144242426</v>
      </c>
    </row>
    <row r="16" spans="1:11" ht="18.75" customHeight="1">
      <c r="A16" s="431" t="s">
        <v>174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</row>
    <row r="17" spans="1:11" ht="18.75" customHeight="1">
      <c r="A17" s="428" t="s">
        <v>275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</row>
    <row r="18" spans="1:11" ht="18.75" customHeight="1">
      <c r="A18" s="395"/>
      <c r="B18" s="428"/>
      <c r="C18" s="428"/>
      <c r="D18" s="428"/>
      <c r="E18" s="428"/>
      <c r="F18" s="428"/>
      <c r="G18" s="428"/>
      <c r="H18" s="428"/>
      <c r="I18" s="428"/>
      <c r="J18" s="428"/>
      <c r="K18" s="428"/>
    </row>
  </sheetData>
  <mergeCells count="5">
    <mergeCell ref="A18:K18"/>
    <mergeCell ref="A2:K2"/>
    <mergeCell ref="J3:K3"/>
    <mergeCell ref="A16:K16"/>
    <mergeCell ref="A17:K17"/>
  </mergeCells>
  <printOptions/>
  <pageMargins left="1.1811023622047245" right="0.7874015748031497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&amp;C&amp;"Arial,粗體"- 17 -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28" sqref="J28"/>
    </sheetView>
  </sheetViews>
  <sheetFormatPr defaultColWidth="9.00390625" defaultRowHeight="16.5"/>
  <cols>
    <col min="1" max="1" width="24.125" style="95" customWidth="1"/>
    <col min="2" max="6" width="11.625" style="99" customWidth="1"/>
    <col min="7" max="7" width="0" style="95" hidden="1" customWidth="1"/>
    <col min="8" max="16384" width="9.00390625" style="95" customWidth="1"/>
  </cols>
  <sheetData>
    <row r="1" spans="1:6" ht="34.5" customHeight="1">
      <c r="A1" s="434" t="s">
        <v>111</v>
      </c>
      <c r="B1" s="434"/>
      <c r="C1" s="434"/>
      <c r="D1" s="434"/>
      <c r="E1" s="434"/>
      <c r="F1" s="434"/>
    </row>
    <row r="2" spans="1:7" s="98" customFormat="1" ht="19.5" customHeight="1" thickBot="1">
      <c r="A2" s="96"/>
      <c r="B2" s="435"/>
      <c r="C2" s="435"/>
      <c r="D2" s="435"/>
      <c r="E2" s="97"/>
      <c r="F2" s="410" t="s">
        <v>7</v>
      </c>
      <c r="G2" s="410"/>
    </row>
    <row r="3" spans="1:6" s="98" customFormat="1" ht="21.75" customHeight="1">
      <c r="A3" s="436" t="s">
        <v>185</v>
      </c>
      <c r="B3" s="439" t="s">
        <v>113</v>
      </c>
      <c r="C3" s="439" t="s">
        <v>114</v>
      </c>
      <c r="D3" s="439" t="s">
        <v>165</v>
      </c>
      <c r="E3" s="441" t="s">
        <v>262</v>
      </c>
      <c r="F3" s="441" t="s">
        <v>265</v>
      </c>
    </row>
    <row r="4" spans="1:6" s="98" customFormat="1" ht="21.75" customHeight="1">
      <c r="A4" s="437"/>
      <c r="B4" s="440"/>
      <c r="C4" s="440"/>
      <c r="D4" s="440"/>
      <c r="E4" s="442"/>
      <c r="F4" s="442"/>
    </row>
    <row r="5" spans="1:6" s="98" customFormat="1" ht="21.75" customHeight="1">
      <c r="A5" s="438"/>
      <c r="B5" s="210" t="s">
        <v>112</v>
      </c>
      <c r="C5" s="210" t="s">
        <v>112</v>
      </c>
      <c r="D5" s="211" t="s">
        <v>112</v>
      </c>
      <c r="E5" s="211" t="s">
        <v>112</v>
      </c>
      <c r="F5" s="211" t="s">
        <v>112</v>
      </c>
    </row>
    <row r="6" spans="1:6" s="98" customFormat="1" ht="23.25" customHeight="1">
      <c r="A6" s="212" t="s">
        <v>186</v>
      </c>
      <c r="B6" s="120"/>
      <c r="C6" s="121"/>
      <c r="D6" s="122"/>
      <c r="E6" s="122"/>
      <c r="F6" s="122"/>
    </row>
    <row r="7" spans="1:6" s="98" customFormat="1" ht="23.25" customHeight="1">
      <c r="A7" s="213" t="s">
        <v>115</v>
      </c>
      <c r="B7" s="199">
        <v>664285</v>
      </c>
      <c r="C7" s="200">
        <v>735394</v>
      </c>
      <c r="D7" s="201">
        <v>726026.94</v>
      </c>
      <c r="E7" s="201">
        <v>724950.923</v>
      </c>
      <c r="F7" s="201">
        <v>775815</v>
      </c>
    </row>
    <row r="8" spans="1:6" s="98" customFormat="1" ht="23.25" customHeight="1">
      <c r="A8" s="213" t="s">
        <v>116</v>
      </c>
      <c r="B8" s="199">
        <v>1234</v>
      </c>
      <c r="C8" s="200">
        <v>1230</v>
      </c>
      <c r="D8" s="201">
        <v>1540.561</v>
      </c>
      <c r="E8" s="201">
        <v>4419.837</v>
      </c>
      <c r="F8" s="201">
        <v>1296</v>
      </c>
    </row>
    <row r="9" spans="1:6" s="98" customFormat="1" ht="23.25" customHeight="1">
      <c r="A9" s="213" t="s">
        <v>117</v>
      </c>
      <c r="B9" s="199">
        <v>27611</v>
      </c>
      <c r="C9" s="200">
        <v>39976</v>
      </c>
      <c r="D9" s="201">
        <v>40392.486</v>
      </c>
      <c r="E9" s="201">
        <v>40430.15</v>
      </c>
      <c r="F9" s="201">
        <v>38914</v>
      </c>
    </row>
    <row r="10" spans="1:6" s="98" customFormat="1" ht="23.25" customHeight="1">
      <c r="A10" s="213" t="s">
        <v>118</v>
      </c>
      <c r="B10" s="199">
        <v>755</v>
      </c>
      <c r="C10" s="200">
        <v>782</v>
      </c>
      <c r="D10" s="201">
        <v>1034.486</v>
      </c>
      <c r="E10" s="201">
        <v>1013.29</v>
      </c>
      <c r="F10" s="201">
        <v>1061</v>
      </c>
    </row>
    <row r="11" spans="1:7" s="98" customFormat="1" ht="23.25" customHeight="1">
      <c r="A11" s="213" t="s">
        <v>119</v>
      </c>
      <c r="B11" s="199">
        <v>17578</v>
      </c>
      <c r="C11" s="200">
        <v>2580</v>
      </c>
      <c r="D11" s="201">
        <v>13201.196</v>
      </c>
      <c r="E11" s="201">
        <v>10888.027</v>
      </c>
      <c r="F11" s="201">
        <v>15974</v>
      </c>
      <c r="G11" s="201">
        <v>10888.027</v>
      </c>
    </row>
    <row r="12" spans="1:6" s="98" customFormat="1" ht="23.25" customHeight="1">
      <c r="A12" s="213" t="s">
        <v>187</v>
      </c>
      <c r="B12" s="202">
        <v>50</v>
      </c>
      <c r="C12" s="200">
        <v>790</v>
      </c>
      <c r="D12" s="201">
        <v>0</v>
      </c>
      <c r="E12" s="201">
        <v>254.5</v>
      </c>
      <c r="F12" s="201">
        <v>310</v>
      </c>
    </row>
    <row r="13" spans="1:6" s="98" customFormat="1" ht="23.25" customHeight="1">
      <c r="A13" s="213" t="s">
        <v>188</v>
      </c>
      <c r="B13" s="201">
        <v>31369</v>
      </c>
      <c r="C13" s="199">
        <v>23947</v>
      </c>
      <c r="D13" s="201">
        <v>31788.894</v>
      </c>
      <c r="E13" s="201">
        <v>17087.172</v>
      </c>
      <c r="F13" s="201">
        <v>20630</v>
      </c>
    </row>
    <row r="14" spans="1:6" s="98" customFormat="1" ht="23.25" customHeight="1">
      <c r="A14" s="243" t="s">
        <v>189</v>
      </c>
      <c r="B14" s="340">
        <f>SUM(B7:B13)</f>
        <v>742882</v>
      </c>
      <c r="C14" s="340">
        <f>SUM(C7:C13)</f>
        <v>804699</v>
      </c>
      <c r="D14" s="341">
        <f>SUM(D7:D13)</f>
        <v>813984.563</v>
      </c>
      <c r="E14" s="341">
        <f>SUM(E7:E13)</f>
        <v>799043.8990000001</v>
      </c>
      <c r="F14" s="341">
        <f>SUM(F7:F13)</f>
        <v>854000</v>
      </c>
    </row>
    <row r="15" spans="1:6" s="98" customFormat="1" ht="23.25" customHeight="1">
      <c r="A15" s="213" t="s">
        <v>190</v>
      </c>
      <c r="B15" s="199">
        <v>268661</v>
      </c>
      <c r="C15" s="199">
        <v>533874</v>
      </c>
      <c r="D15" s="201">
        <v>182709.562</v>
      </c>
      <c r="E15" s="201">
        <v>461551.608</v>
      </c>
      <c r="F15" s="201">
        <v>359952</v>
      </c>
    </row>
    <row r="16" spans="1:6" s="98" customFormat="1" ht="25.5" customHeight="1">
      <c r="A16" s="214" t="s">
        <v>191</v>
      </c>
      <c r="B16" s="123">
        <f>B14+B15</f>
        <v>1011543</v>
      </c>
      <c r="C16" s="123">
        <f>C14+C15</f>
        <v>1338573</v>
      </c>
      <c r="D16" s="124">
        <f>D14+D15</f>
        <v>996694.125</v>
      </c>
      <c r="E16" s="124">
        <f>E14+E15</f>
        <v>1260595.5070000002</v>
      </c>
      <c r="F16" s="124">
        <f>F14+F15</f>
        <v>1213952</v>
      </c>
    </row>
    <row r="17" spans="1:6" s="98" customFormat="1" ht="23.25" customHeight="1">
      <c r="A17" s="212" t="s">
        <v>192</v>
      </c>
      <c r="B17" s="203"/>
      <c r="C17" s="204"/>
      <c r="D17" s="205"/>
      <c r="E17" s="205"/>
      <c r="F17" s="205"/>
    </row>
    <row r="18" spans="1:6" s="98" customFormat="1" ht="23.25" customHeight="1">
      <c r="A18" s="213" t="s">
        <v>193</v>
      </c>
      <c r="B18" s="199">
        <v>316771</v>
      </c>
      <c r="C18" s="200">
        <v>252828</v>
      </c>
      <c r="D18" s="201">
        <v>285909.621</v>
      </c>
      <c r="E18" s="201">
        <v>288759.157</v>
      </c>
      <c r="F18" s="201">
        <v>312930</v>
      </c>
    </row>
    <row r="19" spans="1:6" s="98" customFormat="1" ht="23.25" customHeight="1">
      <c r="A19" s="213" t="s">
        <v>194</v>
      </c>
      <c r="B19" s="199">
        <v>51458</v>
      </c>
      <c r="C19" s="200">
        <v>42170</v>
      </c>
      <c r="D19" s="201">
        <v>28394.491</v>
      </c>
      <c r="E19" s="201">
        <v>52795.115</v>
      </c>
      <c r="F19" s="201">
        <v>47947</v>
      </c>
    </row>
    <row r="20" spans="1:6" s="98" customFormat="1" ht="23.25" customHeight="1">
      <c r="A20" s="213" t="s">
        <v>195</v>
      </c>
      <c r="B20" s="199">
        <v>132517</v>
      </c>
      <c r="C20" s="200">
        <v>514772</v>
      </c>
      <c r="D20" s="201">
        <v>107846.509</v>
      </c>
      <c r="E20" s="201">
        <v>416567.741</v>
      </c>
      <c r="F20" s="201">
        <v>301705</v>
      </c>
    </row>
    <row r="21" spans="1:6" s="98" customFormat="1" ht="23.25" customHeight="1">
      <c r="A21" s="213" t="s">
        <v>196</v>
      </c>
      <c r="B21" s="199">
        <v>208292</v>
      </c>
      <c r="C21" s="200">
        <v>237239</v>
      </c>
      <c r="D21" s="201">
        <v>218622.423</v>
      </c>
      <c r="E21" s="201">
        <v>242868.615</v>
      </c>
      <c r="F21" s="201">
        <v>239614</v>
      </c>
    </row>
    <row r="22" spans="1:6" s="98" customFormat="1" ht="23.25" customHeight="1">
      <c r="A22" s="213" t="s">
        <v>197</v>
      </c>
      <c r="B22" s="199">
        <v>236290</v>
      </c>
      <c r="C22" s="200">
        <v>243508</v>
      </c>
      <c r="D22" s="201">
        <v>234573.099</v>
      </c>
      <c r="E22" s="201">
        <v>302620.145</v>
      </c>
      <c r="F22" s="201">
        <v>262700</v>
      </c>
    </row>
    <row r="23" spans="1:6" s="98" customFormat="1" ht="23.25" customHeight="1">
      <c r="A23" s="213" t="s">
        <v>261</v>
      </c>
      <c r="B23" s="199">
        <v>30299</v>
      </c>
      <c r="C23" s="200">
        <v>30685</v>
      </c>
      <c r="D23" s="201">
        <v>30754.514</v>
      </c>
      <c r="E23" s="201">
        <v>30496.475</v>
      </c>
      <c r="F23" s="201">
        <v>34009</v>
      </c>
    </row>
    <row r="24" spans="1:6" s="98" customFormat="1" ht="23.25" customHeight="1">
      <c r="A24" s="213" t="s">
        <v>123</v>
      </c>
      <c r="B24" s="206">
        <v>9455</v>
      </c>
      <c r="C24" s="207">
        <v>9679</v>
      </c>
      <c r="D24" s="208">
        <v>11479.391</v>
      </c>
      <c r="E24" s="208">
        <v>10062.096</v>
      </c>
      <c r="F24" s="208">
        <v>10336</v>
      </c>
    </row>
    <row r="25" spans="1:6" s="98" customFormat="1" ht="23.25" customHeight="1">
      <c r="A25" s="243" t="s">
        <v>198</v>
      </c>
      <c r="B25" s="340">
        <f>SUM(B18:B24)</f>
        <v>985082</v>
      </c>
      <c r="C25" s="340">
        <f>SUM(C18:C24)</f>
        <v>1330881</v>
      </c>
      <c r="D25" s="341">
        <f>SUM(D18:D24)</f>
        <v>917580.0479999998</v>
      </c>
      <c r="E25" s="341">
        <f>SUM(E18:E24)</f>
        <v>1344169.344</v>
      </c>
      <c r="F25" s="341">
        <v>1209241</v>
      </c>
    </row>
    <row r="26" spans="1:6" s="98" customFormat="1" ht="23.25" customHeight="1">
      <c r="A26" s="213" t="s">
        <v>199</v>
      </c>
      <c r="B26" s="351">
        <v>3891</v>
      </c>
      <c r="C26" s="351">
        <v>5033</v>
      </c>
      <c r="D26" s="352">
        <v>2812.854</v>
      </c>
      <c r="E26" s="352">
        <v>1448.129</v>
      </c>
      <c r="F26" s="352">
        <v>1328</v>
      </c>
    </row>
    <row r="27" spans="1:6" s="98" customFormat="1" ht="25.5" customHeight="1">
      <c r="A27" s="214" t="s">
        <v>191</v>
      </c>
      <c r="B27" s="124">
        <f>B25+B26</f>
        <v>988973</v>
      </c>
      <c r="C27" s="124">
        <f>C25+C26</f>
        <v>1335914</v>
      </c>
      <c r="D27" s="124">
        <f>D25+D26</f>
        <v>920392.9019999999</v>
      </c>
      <c r="E27" s="124">
        <f>E25+E26</f>
        <v>1345617.473</v>
      </c>
      <c r="F27" s="124">
        <f>F25+F26</f>
        <v>1210569</v>
      </c>
    </row>
    <row r="28" spans="1:6" s="98" customFormat="1" ht="25.5" customHeight="1" thickBot="1">
      <c r="A28" s="215" t="s">
        <v>200</v>
      </c>
      <c r="B28" s="218">
        <f>B16-B27</f>
        <v>22570</v>
      </c>
      <c r="C28" s="218">
        <f>C16-C27</f>
        <v>2659</v>
      </c>
      <c r="D28" s="218">
        <f>D16-D27</f>
        <v>76301.22300000011</v>
      </c>
      <c r="E28" s="218">
        <f>E16-E27</f>
        <v>-85021.96599999978</v>
      </c>
      <c r="F28" s="219">
        <f>F16-F27</f>
        <v>3383</v>
      </c>
    </row>
    <row r="29" spans="1:11" s="98" customFormat="1" ht="15" customHeight="1">
      <c r="A29" s="428" t="s">
        <v>174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</row>
    <row r="30" spans="1:11" ht="14.25" customHeight="1">
      <c r="A30" s="428" t="s">
        <v>275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</row>
    <row r="31" spans="1:11" ht="15.75">
      <c r="A31" s="432"/>
      <c r="B31" s="433"/>
      <c r="C31" s="433"/>
      <c r="D31" s="433"/>
      <c r="E31" s="433"/>
      <c r="F31" s="433"/>
      <c r="G31" s="98"/>
      <c r="H31" s="98"/>
      <c r="I31" s="98"/>
      <c r="J31" s="98"/>
      <c r="K31" s="98"/>
    </row>
  </sheetData>
  <mergeCells count="12">
    <mergeCell ref="B3:B4"/>
    <mergeCell ref="C3:C4"/>
    <mergeCell ref="A31:F31"/>
    <mergeCell ref="A1:F1"/>
    <mergeCell ref="B2:D2"/>
    <mergeCell ref="A3:A5"/>
    <mergeCell ref="D3:D4"/>
    <mergeCell ref="E3:E4"/>
    <mergeCell ref="F3:F4"/>
    <mergeCell ref="F2:G2"/>
    <mergeCell ref="A29:K29"/>
    <mergeCell ref="A30:K30"/>
  </mergeCells>
  <printOptions/>
  <pageMargins left="1.1811023622047245" right="0.3937007874015748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&amp;C&amp;"Arial,粗體"- 18 -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3">
      <selection activeCell="L26" sqref="L26"/>
    </sheetView>
  </sheetViews>
  <sheetFormatPr defaultColWidth="9.00390625" defaultRowHeight="16.5"/>
  <cols>
    <col min="1" max="1" width="5.625" style="4" customWidth="1"/>
    <col min="2" max="3" width="7.625" style="4" customWidth="1"/>
    <col min="4" max="9" width="7.50390625" style="4" customWidth="1"/>
    <col min="10" max="10" width="8.375" style="4" customWidth="1"/>
    <col min="11" max="16384" width="9.00390625" style="4" customWidth="1"/>
  </cols>
  <sheetData>
    <row r="1" spans="1:10" s="25" customFormat="1" ht="24" customHeight="1">
      <c r="A1" s="409" t="s">
        <v>120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5.75" customHeight="1" thickBot="1">
      <c r="A2" s="26"/>
      <c r="B2" s="28"/>
      <c r="C2" s="28"/>
      <c r="D2" s="28"/>
      <c r="E2" s="28"/>
      <c r="F2" s="27"/>
      <c r="G2" s="27"/>
      <c r="H2" s="27"/>
      <c r="I2" s="27"/>
      <c r="J2" s="209" t="s">
        <v>201</v>
      </c>
    </row>
    <row r="3" spans="1:10" s="3" customFormat="1" ht="39.75" customHeight="1" thickBot="1">
      <c r="A3" s="315" t="s">
        <v>12</v>
      </c>
      <c r="B3" s="48" t="s">
        <v>13</v>
      </c>
      <c r="C3" s="49" t="s">
        <v>14</v>
      </c>
      <c r="D3" s="50" t="s">
        <v>15</v>
      </c>
      <c r="E3" s="51" t="s">
        <v>16</v>
      </c>
      <c r="F3" s="50" t="s">
        <v>17</v>
      </c>
      <c r="G3" s="51" t="s">
        <v>18</v>
      </c>
      <c r="H3" s="50" t="s">
        <v>19</v>
      </c>
      <c r="I3" s="50" t="s">
        <v>20</v>
      </c>
      <c r="J3" s="316" t="s">
        <v>21</v>
      </c>
    </row>
    <row r="4" spans="1:10" s="3" customFormat="1" ht="24" customHeight="1">
      <c r="A4" s="100">
        <v>90</v>
      </c>
      <c r="B4" s="101">
        <f aca="true" t="shared" si="0" ref="B4:B12">SUM(C4:J4)</f>
        <v>1541603</v>
      </c>
      <c r="C4" s="105">
        <v>553559</v>
      </c>
      <c r="D4" s="106">
        <v>1402</v>
      </c>
      <c r="E4" s="106">
        <v>39765</v>
      </c>
      <c r="F4" s="103">
        <v>1510</v>
      </c>
      <c r="G4" s="106">
        <v>349684</v>
      </c>
      <c r="H4" s="106">
        <v>532456</v>
      </c>
      <c r="I4" s="105">
        <v>359</v>
      </c>
      <c r="J4" s="317">
        <v>62868</v>
      </c>
    </row>
    <row r="5" spans="1:10" s="104" customFormat="1" ht="24" customHeight="1">
      <c r="A5" s="20">
        <v>91</v>
      </c>
      <c r="B5" s="36">
        <f t="shared" si="0"/>
        <v>874036</v>
      </c>
      <c r="C5" s="37">
        <v>647717</v>
      </c>
      <c r="D5" s="38">
        <v>604</v>
      </c>
      <c r="E5" s="38">
        <v>32379</v>
      </c>
      <c r="F5" s="38">
        <v>3280</v>
      </c>
      <c r="G5" s="38">
        <v>9487</v>
      </c>
      <c r="H5" s="38">
        <v>140861</v>
      </c>
      <c r="I5" s="342" t="s">
        <v>8</v>
      </c>
      <c r="J5" s="39">
        <v>39708</v>
      </c>
    </row>
    <row r="6" spans="1:10" s="3" customFormat="1" ht="24" customHeight="1">
      <c r="A6" s="20">
        <v>92</v>
      </c>
      <c r="B6" s="36">
        <f t="shared" si="0"/>
        <v>1191447</v>
      </c>
      <c r="C6" s="37">
        <v>608443</v>
      </c>
      <c r="D6" s="38">
        <v>1291</v>
      </c>
      <c r="E6" s="38">
        <v>26375</v>
      </c>
      <c r="F6" s="38">
        <v>1188</v>
      </c>
      <c r="G6" s="38">
        <v>5320</v>
      </c>
      <c r="H6" s="38">
        <v>484269</v>
      </c>
      <c r="I6" s="29" t="s">
        <v>8</v>
      </c>
      <c r="J6" s="39">
        <v>64561</v>
      </c>
    </row>
    <row r="7" spans="1:10" s="3" customFormat="1" ht="24" customHeight="1">
      <c r="A7" s="20">
        <v>93</v>
      </c>
      <c r="B7" s="36">
        <f t="shared" si="0"/>
        <v>899043</v>
      </c>
      <c r="C7" s="38">
        <v>639989</v>
      </c>
      <c r="D7" s="38">
        <v>2083</v>
      </c>
      <c r="E7" s="38">
        <v>27394</v>
      </c>
      <c r="F7" s="38">
        <v>712</v>
      </c>
      <c r="G7" s="38">
        <v>6527</v>
      </c>
      <c r="H7" s="38">
        <v>190241</v>
      </c>
      <c r="I7" s="37">
        <v>30</v>
      </c>
      <c r="J7" s="39">
        <v>32067</v>
      </c>
    </row>
    <row r="8" spans="1:10" s="3" customFormat="1" ht="24" customHeight="1">
      <c r="A8" s="20">
        <v>94</v>
      </c>
      <c r="B8" s="36">
        <f t="shared" si="0"/>
        <v>1181161</v>
      </c>
      <c r="C8" s="38">
        <v>670969</v>
      </c>
      <c r="D8" s="38">
        <v>1079</v>
      </c>
      <c r="E8" s="38">
        <v>29750</v>
      </c>
      <c r="F8" s="38">
        <v>731</v>
      </c>
      <c r="G8" s="38">
        <v>15342</v>
      </c>
      <c r="H8" s="38">
        <v>386530</v>
      </c>
      <c r="I8" s="343" t="s">
        <v>8</v>
      </c>
      <c r="J8" s="39">
        <v>76760</v>
      </c>
    </row>
    <row r="9" spans="1:10" s="3" customFormat="1" ht="24" customHeight="1">
      <c r="A9" s="20">
        <v>95</v>
      </c>
      <c r="B9" s="36">
        <f t="shared" si="0"/>
        <v>1011543</v>
      </c>
      <c r="C9" s="37">
        <v>664285</v>
      </c>
      <c r="D9" s="37">
        <v>1234</v>
      </c>
      <c r="E9" s="37">
        <v>27611</v>
      </c>
      <c r="F9" s="38">
        <v>755</v>
      </c>
      <c r="G9" s="38">
        <v>17578</v>
      </c>
      <c r="H9" s="38">
        <v>268661</v>
      </c>
      <c r="I9" s="37">
        <v>50</v>
      </c>
      <c r="J9" s="39">
        <v>31369</v>
      </c>
    </row>
    <row r="10" spans="1:10" s="3" customFormat="1" ht="24" customHeight="1">
      <c r="A10" s="20">
        <v>96</v>
      </c>
      <c r="B10" s="36">
        <f t="shared" si="0"/>
        <v>1338573</v>
      </c>
      <c r="C10" s="37">
        <v>735394</v>
      </c>
      <c r="D10" s="37">
        <v>1230</v>
      </c>
      <c r="E10" s="37">
        <v>39976</v>
      </c>
      <c r="F10" s="38">
        <v>782</v>
      </c>
      <c r="G10" s="38">
        <v>2580</v>
      </c>
      <c r="H10" s="38">
        <v>533874</v>
      </c>
      <c r="I10" s="38">
        <v>790</v>
      </c>
      <c r="J10" s="39">
        <v>23947</v>
      </c>
    </row>
    <row r="11" spans="1:10" s="3" customFormat="1" ht="24" customHeight="1">
      <c r="A11" s="20">
        <v>97</v>
      </c>
      <c r="B11" s="36">
        <f t="shared" si="0"/>
        <v>996694.125</v>
      </c>
      <c r="C11" s="37">
        <v>726026.94</v>
      </c>
      <c r="D11" s="37">
        <v>1540.561</v>
      </c>
      <c r="E11" s="37">
        <v>40392.486</v>
      </c>
      <c r="F11" s="38">
        <v>1034.486</v>
      </c>
      <c r="G11" s="38">
        <v>13201.196</v>
      </c>
      <c r="H11" s="38">
        <v>182709.562</v>
      </c>
      <c r="I11" s="343" t="s">
        <v>8</v>
      </c>
      <c r="J11" s="39">
        <v>31788.894</v>
      </c>
    </row>
    <row r="12" spans="1:10" s="3" customFormat="1" ht="24" customHeight="1">
      <c r="A12" s="20">
        <v>98</v>
      </c>
      <c r="B12" s="36">
        <f t="shared" si="0"/>
        <v>1260595.507</v>
      </c>
      <c r="C12" s="37">
        <v>724950.923</v>
      </c>
      <c r="D12" s="37">
        <v>4419.837</v>
      </c>
      <c r="E12" s="37">
        <v>40430.15</v>
      </c>
      <c r="F12" s="38">
        <v>1013.29</v>
      </c>
      <c r="G12" s="38">
        <v>10888.027</v>
      </c>
      <c r="H12" s="38">
        <v>461551.608</v>
      </c>
      <c r="I12" s="38">
        <v>254.5</v>
      </c>
      <c r="J12" s="39">
        <v>17087.172</v>
      </c>
    </row>
    <row r="13" spans="1:13" s="3" customFormat="1" ht="24" customHeight="1" thickBot="1">
      <c r="A13" s="353">
        <v>99</v>
      </c>
      <c r="B13" s="40">
        <f>SUM(C13:J13)</f>
        <v>1213952</v>
      </c>
      <c r="C13" s="42">
        <v>775815</v>
      </c>
      <c r="D13" s="42">
        <v>1296</v>
      </c>
      <c r="E13" s="42">
        <v>38914</v>
      </c>
      <c r="F13" s="42">
        <v>1061</v>
      </c>
      <c r="G13" s="42">
        <v>15974</v>
      </c>
      <c r="H13" s="42">
        <v>359952</v>
      </c>
      <c r="I13" s="42">
        <v>310</v>
      </c>
      <c r="J13" s="318">
        <v>20630</v>
      </c>
      <c r="M13" s="15"/>
    </row>
    <row r="14" spans="1:10" s="15" customFormat="1" ht="12" customHeight="1">
      <c r="A14" s="192" t="s">
        <v>68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s="3" customFormat="1" ht="12" customHeight="1">
      <c r="A15" s="407"/>
      <c r="B15" s="407"/>
      <c r="C15" s="407"/>
      <c r="D15" s="407"/>
      <c r="E15" s="407"/>
      <c r="F15" s="407"/>
      <c r="G15" s="407"/>
      <c r="H15" s="407"/>
      <c r="I15" s="407"/>
      <c r="J15" s="407"/>
    </row>
    <row r="16" ht="15.75" customHeight="1"/>
    <row r="17" spans="1:10" ht="24" customHeight="1">
      <c r="A17" s="409" t="s">
        <v>121</v>
      </c>
      <c r="B17" s="409"/>
      <c r="C17" s="409"/>
      <c r="D17" s="409"/>
      <c r="E17" s="409"/>
      <c r="F17" s="409"/>
      <c r="G17" s="409"/>
      <c r="H17" s="409"/>
      <c r="I17" s="409"/>
      <c r="J17" s="409"/>
    </row>
    <row r="18" spans="1:10" ht="13.5" thickBot="1">
      <c r="A18" s="26"/>
      <c r="B18" s="28"/>
      <c r="C18" s="28"/>
      <c r="D18" s="30"/>
      <c r="E18" s="28"/>
      <c r="F18" s="27"/>
      <c r="G18" s="27"/>
      <c r="H18" s="27"/>
      <c r="I18" s="27"/>
      <c r="J18" s="209" t="s">
        <v>182</v>
      </c>
    </row>
    <row r="19" spans="1:10" s="3" customFormat="1" ht="39.75" customHeight="1" thickBot="1">
      <c r="A19" s="315" t="s">
        <v>12</v>
      </c>
      <c r="B19" s="48" t="s">
        <v>22</v>
      </c>
      <c r="C19" s="49" t="s">
        <v>14</v>
      </c>
      <c r="D19" s="50" t="s">
        <v>15</v>
      </c>
      <c r="E19" s="51" t="s">
        <v>16</v>
      </c>
      <c r="F19" s="50" t="s">
        <v>17</v>
      </c>
      <c r="G19" s="51" t="s">
        <v>18</v>
      </c>
      <c r="H19" s="50" t="s">
        <v>19</v>
      </c>
      <c r="I19" s="50" t="s">
        <v>20</v>
      </c>
      <c r="J19" s="316" t="s">
        <v>21</v>
      </c>
    </row>
    <row r="20" spans="1:10" s="3" customFormat="1" ht="21.75" customHeight="1">
      <c r="A20" s="100">
        <v>90</v>
      </c>
      <c r="B20" s="101">
        <v>100</v>
      </c>
      <c r="C20" s="102">
        <v>35.91</v>
      </c>
      <c r="D20" s="102">
        <v>0.09</v>
      </c>
      <c r="E20" s="102">
        <v>2.58</v>
      </c>
      <c r="F20" s="103" t="s">
        <v>8</v>
      </c>
      <c r="G20" s="102">
        <v>22.68</v>
      </c>
      <c r="H20" s="102">
        <v>34.54</v>
      </c>
      <c r="I20" s="102">
        <v>0.02</v>
      </c>
      <c r="J20" s="319">
        <v>4.08</v>
      </c>
    </row>
    <row r="21" spans="1:10" s="104" customFormat="1" ht="21.75" customHeight="1">
      <c r="A21" s="20">
        <v>91</v>
      </c>
      <c r="B21" s="36">
        <v>100</v>
      </c>
      <c r="C21" s="44">
        <v>74.11</v>
      </c>
      <c r="D21" s="43">
        <v>0.07</v>
      </c>
      <c r="E21" s="43">
        <v>3.7</v>
      </c>
      <c r="F21" s="43">
        <v>0.38</v>
      </c>
      <c r="G21" s="43">
        <v>1.09</v>
      </c>
      <c r="H21" s="43">
        <v>16.12</v>
      </c>
      <c r="I21" s="29" t="s">
        <v>8</v>
      </c>
      <c r="J21" s="45">
        <v>4.54</v>
      </c>
    </row>
    <row r="22" spans="1:10" s="3" customFormat="1" ht="21.75" customHeight="1">
      <c r="A22" s="20">
        <v>92</v>
      </c>
      <c r="B22" s="101">
        <v>100</v>
      </c>
      <c r="C22" s="44">
        <v>51.07</v>
      </c>
      <c r="D22" s="44">
        <v>0.11</v>
      </c>
      <c r="E22" s="44">
        <v>2.21</v>
      </c>
      <c r="F22" s="44">
        <v>0.1</v>
      </c>
      <c r="G22" s="44">
        <v>0.45</v>
      </c>
      <c r="H22" s="44">
        <v>40.65</v>
      </c>
      <c r="I22" s="29" t="s">
        <v>8</v>
      </c>
      <c r="J22" s="45">
        <v>5.42</v>
      </c>
    </row>
    <row r="23" spans="1:10" s="3" customFormat="1" ht="21.75" customHeight="1">
      <c r="A23" s="20">
        <v>93</v>
      </c>
      <c r="B23" s="36">
        <v>100</v>
      </c>
      <c r="C23" s="44">
        <v>71.19</v>
      </c>
      <c r="D23" s="44">
        <v>0.23</v>
      </c>
      <c r="E23" s="44">
        <v>3.05</v>
      </c>
      <c r="F23" s="44">
        <v>0.08</v>
      </c>
      <c r="G23" s="44">
        <v>0.73</v>
      </c>
      <c r="H23" s="44">
        <v>21.16</v>
      </c>
      <c r="I23" s="44">
        <v>0</v>
      </c>
      <c r="J23" s="45">
        <v>3.57</v>
      </c>
    </row>
    <row r="24" spans="1:10" s="3" customFormat="1" ht="21.75" customHeight="1">
      <c r="A24" s="20">
        <v>94</v>
      </c>
      <c r="B24" s="101">
        <v>100</v>
      </c>
      <c r="C24" s="44">
        <v>56.81</v>
      </c>
      <c r="D24" s="44">
        <v>0.09</v>
      </c>
      <c r="E24" s="44">
        <v>2.52</v>
      </c>
      <c r="F24" s="44">
        <v>0.06</v>
      </c>
      <c r="G24" s="44">
        <v>1.3</v>
      </c>
      <c r="H24" s="44">
        <v>32.72</v>
      </c>
      <c r="I24" s="29" t="s">
        <v>8</v>
      </c>
      <c r="J24" s="45">
        <v>6.5</v>
      </c>
    </row>
    <row r="25" spans="1:10" s="3" customFormat="1" ht="21.75" customHeight="1">
      <c r="A25" s="20">
        <v>95</v>
      </c>
      <c r="B25" s="36">
        <v>100</v>
      </c>
      <c r="C25" s="44">
        <v>65.67</v>
      </c>
      <c r="D25" s="44">
        <v>0.12</v>
      </c>
      <c r="E25" s="44">
        <v>2.73</v>
      </c>
      <c r="F25" s="44">
        <v>0.07</v>
      </c>
      <c r="G25" s="44">
        <v>1.74</v>
      </c>
      <c r="H25" s="44">
        <v>26.56</v>
      </c>
      <c r="I25" s="44">
        <v>0</v>
      </c>
      <c r="J25" s="45">
        <v>3.1</v>
      </c>
    </row>
    <row r="26" spans="1:10" s="3" customFormat="1" ht="21.75" customHeight="1">
      <c r="A26" s="20">
        <v>96</v>
      </c>
      <c r="B26" s="101">
        <v>100</v>
      </c>
      <c r="C26" s="44">
        <v>54.94</v>
      </c>
      <c r="D26" s="44">
        <v>0.09</v>
      </c>
      <c r="E26" s="44">
        <v>2.99</v>
      </c>
      <c r="F26" s="44">
        <v>0.06</v>
      </c>
      <c r="G26" s="44">
        <v>0.19</v>
      </c>
      <c r="H26" s="44">
        <v>39.88</v>
      </c>
      <c r="I26" s="44">
        <v>0.06</v>
      </c>
      <c r="J26" s="45">
        <v>1.79</v>
      </c>
    </row>
    <row r="27" spans="1:10" s="3" customFormat="1" ht="21.75" customHeight="1">
      <c r="A27" s="20">
        <v>97</v>
      </c>
      <c r="B27" s="36">
        <v>100</v>
      </c>
      <c r="C27" s="43">
        <v>72.84</v>
      </c>
      <c r="D27" s="43">
        <v>0.15</v>
      </c>
      <c r="E27" s="43">
        <v>4.05</v>
      </c>
      <c r="F27" s="43">
        <v>0.1</v>
      </c>
      <c r="G27" s="43">
        <v>1.32</v>
      </c>
      <c r="H27" s="43">
        <v>18.33</v>
      </c>
      <c r="I27" s="29" t="s">
        <v>8</v>
      </c>
      <c r="J27" s="45">
        <v>3.19</v>
      </c>
    </row>
    <row r="28" spans="1:10" s="3" customFormat="1" ht="21.75" customHeight="1">
      <c r="A28" s="20">
        <v>98</v>
      </c>
      <c r="B28" s="101">
        <v>100</v>
      </c>
      <c r="C28" s="43">
        <v>57.51</v>
      </c>
      <c r="D28" s="43">
        <v>0.35</v>
      </c>
      <c r="E28" s="43">
        <v>3.21</v>
      </c>
      <c r="F28" s="43">
        <v>0.08</v>
      </c>
      <c r="G28" s="43">
        <v>0.86</v>
      </c>
      <c r="H28" s="43">
        <v>36.61</v>
      </c>
      <c r="I28" s="43">
        <v>0.02</v>
      </c>
      <c r="J28" s="45">
        <v>1.36</v>
      </c>
    </row>
    <row r="29" spans="1:10" s="3" customFormat="1" ht="21.75" customHeight="1" thickBot="1">
      <c r="A29" s="353">
        <v>99</v>
      </c>
      <c r="B29" s="36">
        <v>100</v>
      </c>
      <c r="C29" s="359">
        <f>C13/$B$13*100</f>
        <v>63.90821053880219</v>
      </c>
      <c r="D29" s="359">
        <f aca="true" t="shared" si="1" ref="D29:J29">D13/$B$13*100</f>
        <v>0.10675875158161115</v>
      </c>
      <c r="E29" s="359">
        <f t="shared" si="1"/>
        <v>3.205563317165753</v>
      </c>
      <c r="F29" s="359">
        <f t="shared" si="1"/>
        <v>0.08740049029945171</v>
      </c>
      <c r="G29" s="359">
        <f t="shared" si="1"/>
        <v>1.3158675137072966</v>
      </c>
      <c r="H29" s="359">
        <f t="shared" si="1"/>
        <v>29.651254744833405</v>
      </c>
      <c r="I29" s="359">
        <f t="shared" si="1"/>
        <v>0.025536429776465624</v>
      </c>
      <c r="J29" s="46">
        <f t="shared" si="1"/>
        <v>1.6994082138338256</v>
      </c>
    </row>
    <row r="30" spans="1:10" s="3" customFormat="1" ht="36" customHeight="1" thickBot="1">
      <c r="A30" s="35" t="s">
        <v>11</v>
      </c>
      <c r="B30" s="47"/>
      <c r="C30" s="241">
        <f>SUM(C20:C29)/10</f>
        <v>60.395821053880226</v>
      </c>
      <c r="D30" s="241">
        <f aca="true" t="shared" si="2" ref="D30:J30">SUM(D20:D29)/10</f>
        <v>0.1406758751581611</v>
      </c>
      <c r="E30" s="241">
        <f t="shared" si="2"/>
        <v>3.0245563317165756</v>
      </c>
      <c r="F30" s="241">
        <f t="shared" si="2"/>
        <v>0.10174004902994516</v>
      </c>
      <c r="G30" s="241">
        <f t="shared" si="2"/>
        <v>3.1675867513707296</v>
      </c>
      <c r="H30" s="241">
        <f t="shared" si="2"/>
        <v>29.62212547448334</v>
      </c>
      <c r="I30" s="241">
        <f t="shared" si="2"/>
        <v>0.012553642977646561</v>
      </c>
      <c r="J30" s="242">
        <f t="shared" si="2"/>
        <v>3.5249408213833826</v>
      </c>
    </row>
    <row r="31" spans="1:10" s="15" customFormat="1" ht="12" customHeight="1">
      <c r="A31" s="192" t="s">
        <v>68</v>
      </c>
      <c r="B31" s="194"/>
      <c r="C31" s="194"/>
      <c r="D31" s="194"/>
      <c r="E31" s="194"/>
      <c r="F31" s="194"/>
      <c r="G31" s="194"/>
      <c r="H31" s="194"/>
      <c r="I31" s="194"/>
      <c r="J31" s="194"/>
    </row>
  </sheetData>
  <mergeCells count="3">
    <mergeCell ref="A1:J1"/>
    <mergeCell ref="A17:J17"/>
    <mergeCell ref="A15:J15"/>
  </mergeCells>
  <printOptions horizontalCentered="1"/>
  <pageMargins left="1.1811023622047245" right="0.7874015748031497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&amp;C&amp;"Arial,粗體"- 19 -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P1">
      <pane ySplit="5" topLeftCell="BM6" activePane="bottomLeft" state="frozen"/>
      <selection pane="topLeft" activeCell="A1" sqref="A1"/>
      <selection pane="bottomLeft" activeCell="U1" sqref="U1:AA15"/>
    </sheetView>
  </sheetViews>
  <sheetFormatPr defaultColWidth="9.00390625" defaultRowHeight="16.5"/>
  <cols>
    <col min="1" max="1" width="7.125" style="61" customWidth="1"/>
    <col min="2" max="3" width="8.125" style="61" customWidth="1"/>
    <col min="4" max="7" width="7.625" style="61" customWidth="1"/>
    <col min="8" max="8" width="8.125" style="61" customWidth="1"/>
    <col min="9" max="10" width="7.625" style="61" customWidth="1"/>
    <col min="11" max="11" width="7.125" style="61" customWidth="1"/>
    <col min="12" max="17" width="8.125" style="61" customWidth="1"/>
    <col min="18" max="18" width="8.25390625" style="61" customWidth="1"/>
    <col min="19" max="20" width="8.125" style="61" customWidth="1"/>
    <col min="21" max="21" width="7.125" style="61" customWidth="1"/>
    <col min="22" max="24" width="10.625" style="61" customWidth="1"/>
    <col min="25" max="27" width="13.625" style="61" customWidth="1"/>
    <col min="28" max="16384" width="9.00390625" style="61" customWidth="1"/>
  </cols>
  <sheetData>
    <row r="1" spans="1:27" s="56" customFormat="1" ht="30.75" customHeight="1">
      <c r="A1" s="54"/>
      <c r="B1" s="55"/>
      <c r="C1" s="55"/>
      <c r="K1" s="61"/>
      <c r="T1" s="57"/>
      <c r="U1" s="61"/>
      <c r="V1" s="61"/>
      <c r="W1" s="61"/>
      <c r="X1" s="61"/>
      <c r="Y1" s="61"/>
      <c r="Z1" s="61"/>
      <c r="AA1" s="61"/>
    </row>
    <row r="2" spans="1:27" s="58" customFormat="1" ht="37.5" customHeight="1">
      <c r="A2" s="409" t="s">
        <v>203</v>
      </c>
      <c r="B2" s="409"/>
      <c r="C2" s="409"/>
      <c r="D2" s="409"/>
      <c r="E2" s="409"/>
      <c r="F2" s="409"/>
      <c r="G2" s="409"/>
      <c r="H2" s="409"/>
      <c r="I2" s="409"/>
      <c r="J2" s="409"/>
      <c r="K2" s="220"/>
      <c r="L2" s="409" t="s">
        <v>256</v>
      </c>
      <c r="M2" s="409"/>
      <c r="N2" s="409"/>
      <c r="O2" s="409"/>
      <c r="P2" s="409"/>
      <c r="Q2" s="409"/>
      <c r="R2" s="409"/>
      <c r="S2" s="409"/>
      <c r="T2" s="409"/>
      <c r="U2" s="409" t="s">
        <v>257</v>
      </c>
      <c r="V2" s="409"/>
      <c r="W2" s="409"/>
      <c r="X2" s="409"/>
      <c r="Y2" s="409"/>
      <c r="Z2" s="409"/>
      <c r="AA2" s="409"/>
    </row>
    <row r="3" spans="9:27" s="59" customFormat="1" ht="23.25" customHeight="1" thickBot="1">
      <c r="I3" s="410" t="s">
        <v>7</v>
      </c>
      <c r="J3" s="444"/>
      <c r="K3" s="78"/>
      <c r="S3" s="410" t="s">
        <v>7</v>
      </c>
      <c r="T3" s="444"/>
      <c r="U3" s="78"/>
      <c r="V3" s="78"/>
      <c r="W3" s="78"/>
      <c r="X3" s="78"/>
      <c r="Y3" s="78"/>
      <c r="Z3" s="78"/>
      <c r="AA3" s="209" t="s">
        <v>7</v>
      </c>
    </row>
    <row r="4" spans="1:27" ht="34.5" customHeight="1">
      <c r="A4" s="423" t="s">
        <v>26</v>
      </c>
      <c r="B4" s="397" t="s">
        <v>27</v>
      </c>
      <c r="C4" s="393" t="s">
        <v>28</v>
      </c>
      <c r="D4" s="423"/>
      <c r="E4" s="423"/>
      <c r="F4" s="423"/>
      <c r="G4" s="422"/>
      <c r="H4" s="394" t="s">
        <v>29</v>
      </c>
      <c r="I4" s="411"/>
      <c r="J4" s="422"/>
      <c r="K4" s="427" t="s">
        <v>46</v>
      </c>
      <c r="L4" s="411" t="s">
        <v>30</v>
      </c>
      <c r="M4" s="411"/>
      <c r="N4" s="411"/>
      <c r="O4" s="411"/>
      <c r="P4" s="422"/>
      <c r="Q4" s="421" t="s">
        <v>31</v>
      </c>
      <c r="R4" s="411"/>
      <c r="S4" s="411"/>
      <c r="T4" s="445"/>
      <c r="U4" s="427" t="s">
        <v>46</v>
      </c>
      <c r="V4" s="425" t="s">
        <v>47</v>
      </c>
      <c r="W4" s="411"/>
      <c r="X4" s="422"/>
      <c r="Y4" s="79" t="s">
        <v>48</v>
      </c>
      <c r="Z4" s="80" t="s">
        <v>49</v>
      </c>
      <c r="AA4" s="81" t="s">
        <v>51</v>
      </c>
    </row>
    <row r="5" spans="1:27" ht="54.75" customHeight="1" thickBot="1">
      <c r="A5" s="424"/>
      <c r="B5" s="392"/>
      <c r="C5" s="65" t="s">
        <v>32</v>
      </c>
      <c r="D5" s="66" t="s">
        <v>33</v>
      </c>
      <c r="E5" s="66" t="s">
        <v>34</v>
      </c>
      <c r="F5" s="66" t="s">
        <v>35</v>
      </c>
      <c r="G5" s="67" t="s">
        <v>36</v>
      </c>
      <c r="H5" s="69" t="s">
        <v>32</v>
      </c>
      <c r="I5" s="69" t="s">
        <v>37</v>
      </c>
      <c r="J5" s="69" t="s">
        <v>38</v>
      </c>
      <c r="K5" s="443"/>
      <c r="L5" s="68" t="s">
        <v>32</v>
      </c>
      <c r="M5" s="67" t="s">
        <v>39</v>
      </c>
      <c r="N5" s="67" t="s">
        <v>40</v>
      </c>
      <c r="O5" s="67" t="s">
        <v>41</v>
      </c>
      <c r="P5" s="67" t="s">
        <v>42</v>
      </c>
      <c r="Q5" s="69" t="s">
        <v>32</v>
      </c>
      <c r="R5" s="70" t="s">
        <v>43</v>
      </c>
      <c r="S5" s="398" t="s">
        <v>44</v>
      </c>
      <c r="T5" s="398" t="s">
        <v>45</v>
      </c>
      <c r="U5" s="443"/>
      <c r="V5" s="82" t="s">
        <v>52</v>
      </c>
      <c r="W5" s="83" t="s">
        <v>54</v>
      </c>
      <c r="X5" s="66" t="s">
        <v>53</v>
      </c>
      <c r="Y5" s="67" t="s">
        <v>48</v>
      </c>
      <c r="Z5" s="69" t="s">
        <v>49</v>
      </c>
      <c r="AA5" s="70" t="s">
        <v>51</v>
      </c>
    </row>
    <row r="6" spans="1:27" ht="48" customHeight="1">
      <c r="A6" s="22">
        <v>90</v>
      </c>
      <c r="B6" s="195">
        <f>C6+H6+L6+Q6+V6+Y6+Z6</f>
        <v>1364027</v>
      </c>
      <c r="C6" s="171">
        <f aca="true" t="shared" si="0" ref="C6:C13">SUM(D6:G6)</f>
        <v>223001</v>
      </c>
      <c r="D6" s="171">
        <v>25257</v>
      </c>
      <c r="E6" s="172">
        <v>116000</v>
      </c>
      <c r="F6" s="172">
        <v>79236</v>
      </c>
      <c r="G6" s="172">
        <v>2508</v>
      </c>
      <c r="H6" s="172">
        <f aca="true" t="shared" si="1" ref="H6:H13">SUM(I6:J6)</f>
        <v>18296</v>
      </c>
      <c r="I6" s="172">
        <v>11204</v>
      </c>
      <c r="J6" s="172">
        <v>7092</v>
      </c>
      <c r="K6" s="23">
        <v>90</v>
      </c>
      <c r="L6" s="171">
        <f aca="true" t="shared" si="2" ref="L6:L13">SUM(M6:P6)</f>
        <v>276155</v>
      </c>
      <c r="M6" s="172">
        <v>17845</v>
      </c>
      <c r="N6" s="172">
        <v>16234</v>
      </c>
      <c r="O6" s="172">
        <v>174123</v>
      </c>
      <c r="P6" s="171">
        <v>67953</v>
      </c>
      <c r="Q6" s="172">
        <f aca="true" t="shared" si="3" ref="Q6:Q13">SUM(R6:T6)</f>
        <v>454451</v>
      </c>
      <c r="R6" s="221" t="s">
        <v>8</v>
      </c>
      <c r="S6" s="172">
        <v>161532</v>
      </c>
      <c r="T6" s="402">
        <v>292919</v>
      </c>
      <c r="U6" s="399">
        <v>90</v>
      </c>
      <c r="V6" s="171">
        <f aca="true" t="shared" si="4" ref="V6:V13">SUM(W6:X6)</f>
        <v>367096</v>
      </c>
      <c r="W6" s="171">
        <v>14482</v>
      </c>
      <c r="X6" s="172">
        <v>352614</v>
      </c>
      <c r="Y6" s="171">
        <v>10207</v>
      </c>
      <c r="Z6" s="172">
        <v>14821</v>
      </c>
      <c r="AA6" s="224" t="s">
        <v>8</v>
      </c>
    </row>
    <row r="7" spans="1:27" ht="48" customHeight="1">
      <c r="A7" s="22">
        <v>91</v>
      </c>
      <c r="B7" s="195">
        <f>C7+H7+L7+Q7+V7+Y7+Z7</f>
        <v>996189</v>
      </c>
      <c r="C7" s="171">
        <f t="shared" si="0"/>
        <v>292216</v>
      </c>
      <c r="D7" s="171">
        <v>35787</v>
      </c>
      <c r="E7" s="172">
        <v>118932</v>
      </c>
      <c r="F7" s="172">
        <v>135313</v>
      </c>
      <c r="G7" s="172">
        <v>2184</v>
      </c>
      <c r="H7" s="172">
        <f t="shared" si="1"/>
        <v>59291</v>
      </c>
      <c r="I7" s="172">
        <v>45621</v>
      </c>
      <c r="J7" s="172">
        <v>13670</v>
      </c>
      <c r="K7" s="23">
        <v>91</v>
      </c>
      <c r="L7" s="171">
        <f t="shared" si="2"/>
        <v>130396</v>
      </c>
      <c r="M7" s="172">
        <v>21345</v>
      </c>
      <c r="N7" s="172">
        <v>14470</v>
      </c>
      <c r="O7" s="172">
        <v>84112</v>
      </c>
      <c r="P7" s="171">
        <v>10469</v>
      </c>
      <c r="Q7" s="172">
        <f t="shared" si="3"/>
        <v>176099</v>
      </c>
      <c r="R7" s="216" t="s">
        <v>8</v>
      </c>
      <c r="S7" s="172">
        <v>80316</v>
      </c>
      <c r="T7" s="401">
        <v>95783</v>
      </c>
      <c r="U7" s="400">
        <v>91</v>
      </c>
      <c r="V7" s="171">
        <f t="shared" si="4"/>
        <v>310454</v>
      </c>
      <c r="W7" s="171">
        <v>30713</v>
      </c>
      <c r="X7" s="172">
        <v>279741</v>
      </c>
      <c r="Y7" s="172">
        <v>14487</v>
      </c>
      <c r="Z7" s="172">
        <v>13246</v>
      </c>
      <c r="AA7" s="224" t="s">
        <v>8</v>
      </c>
    </row>
    <row r="8" spans="1:27" ht="48" customHeight="1">
      <c r="A8" s="22">
        <v>92</v>
      </c>
      <c r="B8" s="195">
        <f aca="true" t="shared" si="5" ref="B8:B15">C8+H8+L8+Q8+V8+Y8+Z8+AA8</f>
        <v>1203926</v>
      </c>
      <c r="C8" s="171">
        <f t="shared" si="0"/>
        <v>314434</v>
      </c>
      <c r="D8" s="171">
        <v>125337</v>
      </c>
      <c r="E8" s="172">
        <v>103009</v>
      </c>
      <c r="F8" s="172">
        <v>85025</v>
      </c>
      <c r="G8" s="172">
        <v>1063</v>
      </c>
      <c r="H8" s="172">
        <f t="shared" si="1"/>
        <v>51368</v>
      </c>
      <c r="I8" s="172">
        <v>40909</v>
      </c>
      <c r="J8" s="172">
        <v>10459</v>
      </c>
      <c r="K8" s="23">
        <v>92</v>
      </c>
      <c r="L8" s="171">
        <f t="shared" si="2"/>
        <v>306212</v>
      </c>
      <c r="M8" s="172">
        <v>13319</v>
      </c>
      <c r="N8" s="172">
        <v>14337</v>
      </c>
      <c r="O8" s="172">
        <v>149150</v>
      </c>
      <c r="P8" s="171">
        <v>129406</v>
      </c>
      <c r="Q8" s="172">
        <f t="shared" si="3"/>
        <v>136316</v>
      </c>
      <c r="R8" s="216" t="s">
        <v>8</v>
      </c>
      <c r="S8" s="172">
        <v>79351</v>
      </c>
      <c r="T8" s="401">
        <v>56965</v>
      </c>
      <c r="U8" s="22">
        <v>92</v>
      </c>
      <c r="V8" s="170">
        <f t="shared" si="4"/>
        <v>360045</v>
      </c>
      <c r="W8" s="171">
        <v>7272</v>
      </c>
      <c r="X8" s="172">
        <v>352773</v>
      </c>
      <c r="Y8" s="172">
        <v>13271</v>
      </c>
      <c r="Z8" s="172">
        <v>4607</v>
      </c>
      <c r="AA8" s="244">
        <v>17673</v>
      </c>
    </row>
    <row r="9" spans="1:27" ht="48" customHeight="1">
      <c r="A9" s="22">
        <v>93</v>
      </c>
      <c r="B9" s="195">
        <f t="shared" si="5"/>
        <v>999213</v>
      </c>
      <c r="C9" s="171">
        <f t="shared" si="0"/>
        <v>271731</v>
      </c>
      <c r="D9" s="171">
        <v>26656</v>
      </c>
      <c r="E9" s="172">
        <v>114577</v>
      </c>
      <c r="F9" s="172">
        <v>129591</v>
      </c>
      <c r="G9" s="172">
        <v>907</v>
      </c>
      <c r="H9" s="172">
        <f t="shared" si="1"/>
        <v>41694</v>
      </c>
      <c r="I9" s="172">
        <v>21804</v>
      </c>
      <c r="J9" s="172">
        <v>19890</v>
      </c>
      <c r="K9" s="23">
        <v>93</v>
      </c>
      <c r="L9" s="171">
        <f t="shared" si="2"/>
        <v>170058</v>
      </c>
      <c r="M9" s="172">
        <v>13086</v>
      </c>
      <c r="N9" s="172">
        <v>16380</v>
      </c>
      <c r="O9" s="172">
        <v>130167</v>
      </c>
      <c r="P9" s="171">
        <v>10425</v>
      </c>
      <c r="Q9" s="172">
        <f t="shared" si="3"/>
        <v>132413</v>
      </c>
      <c r="R9" s="216" t="s">
        <v>8</v>
      </c>
      <c r="S9" s="172">
        <v>69857</v>
      </c>
      <c r="T9" s="401">
        <v>62556</v>
      </c>
      <c r="U9" s="22">
        <v>93</v>
      </c>
      <c r="V9" s="170">
        <f t="shared" si="4"/>
        <v>342600</v>
      </c>
      <c r="W9" s="171">
        <v>26385</v>
      </c>
      <c r="X9" s="172">
        <v>316215</v>
      </c>
      <c r="Y9" s="172">
        <v>22871</v>
      </c>
      <c r="Z9" s="172">
        <v>4266</v>
      </c>
      <c r="AA9" s="244">
        <v>13580</v>
      </c>
    </row>
    <row r="10" spans="1:27" ht="48" customHeight="1">
      <c r="A10" s="22">
        <v>94</v>
      </c>
      <c r="B10" s="195">
        <f t="shared" si="5"/>
        <v>1200185</v>
      </c>
      <c r="C10" s="171">
        <f t="shared" si="0"/>
        <v>253949</v>
      </c>
      <c r="D10" s="171">
        <v>27167</v>
      </c>
      <c r="E10" s="172">
        <v>112077</v>
      </c>
      <c r="F10" s="172">
        <v>113330</v>
      </c>
      <c r="G10" s="172">
        <v>1375</v>
      </c>
      <c r="H10" s="172">
        <f t="shared" si="1"/>
        <v>43671</v>
      </c>
      <c r="I10" s="172">
        <v>32538</v>
      </c>
      <c r="J10" s="172">
        <v>11133</v>
      </c>
      <c r="K10" s="23">
        <v>94</v>
      </c>
      <c r="L10" s="171">
        <f t="shared" si="2"/>
        <v>411700</v>
      </c>
      <c r="M10" s="172">
        <v>24012</v>
      </c>
      <c r="N10" s="172">
        <v>16893</v>
      </c>
      <c r="O10" s="172">
        <v>362809</v>
      </c>
      <c r="P10" s="171">
        <v>7986</v>
      </c>
      <c r="Q10" s="172">
        <f t="shared" si="3"/>
        <v>211333</v>
      </c>
      <c r="R10" s="216" t="s">
        <v>8</v>
      </c>
      <c r="S10" s="172">
        <v>142504</v>
      </c>
      <c r="T10" s="401">
        <v>68829</v>
      </c>
      <c r="U10" s="22">
        <v>94</v>
      </c>
      <c r="V10" s="170">
        <f t="shared" si="4"/>
        <v>234651</v>
      </c>
      <c r="W10" s="171">
        <v>10664</v>
      </c>
      <c r="X10" s="172">
        <v>223987</v>
      </c>
      <c r="Y10" s="172">
        <v>26652</v>
      </c>
      <c r="Z10" s="172">
        <v>3648</v>
      </c>
      <c r="AA10" s="244">
        <v>14581</v>
      </c>
    </row>
    <row r="11" spans="1:27" ht="48" customHeight="1">
      <c r="A11" s="22">
        <v>95</v>
      </c>
      <c r="B11" s="195">
        <f t="shared" si="5"/>
        <v>988973</v>
      </c>
      <c r="C11" s="171">
        <f t="shared" si="0"/>
        <v>316770</v>
      </c>
      <c r="D11" s="171">
        <v>27542</v>
      </c>
      <c r="E11" s="172">
        <v>117594</v>
      </c>
      <c r="F11" s="172">
        <v>170118</v>
      </c>
      <c r="G11" s="172">
        <v>1516</v>
      </c>
      <c r="H11" s="172">
        <f t="shared" si="1"/>
        <v>51458</v>
      </c>
      <c r="I11" s="172">
        <v>38776</v>
      </c>
      <c r="J11" s="172">
        <v>12682</v>
      </c>
      <c r="K11" s="23">
        <v>95</v>
      </c>
      <c r="L11" s="171">
        <f t="shared" si="2"/>
        <v>132518</v>
      </c>
      <c r="M11" s="172">
        <v>12060</v>
      </c>
      <c r="N11" s="172">
        <v>17035</v>
      </c>
      <c r="O11" s="172">
        <v>96825</v>
      </c>
      <c r="P11" s="171">
        <v>6598</v>
      </c>
      <c r="Q11" s="172">
        <f t="shared" si="3"/>
        <v>208292</v>
      </c>
      <c r="R11" s="216" t="s">
        <v>8</v>
      </c>
      <c r="S11" s="172">
        <v>148631</v>
      </c>
      <c r="T11" s="401">
        <v>59661</v>
      </c>
      <c r="U11" s="22">
        <v>95</v>
      </c>
      <c r="V11" s="170">
        <f t="shared" si="4"/>
        <v>236289</v>
      </c>
      <c r="W11" s="171">
        <v>8379</v>
      </c>
      <c r="X11" s="172">
        <v>227910</v>
      </c>
      <c r="Y11" s="172">
        <v>30299</v>
      </c>
      <c r="Z11" s="172">
        <v>3892</v>
      </c>
      <c r="AA11" s="244">
        <v>9455</v>
      </c>
    </row>
    <row r="12" spans="1:27" ht="48" customHeight="1">
      <c r="A12" s="22">
        <v>96</v>
      </c>
      <c r="B12" s="195">
        <f t="shared" si="5"/>
        <v>1335914.201</v>
      </c>
      <c r="C12" s="171">
        <f t="shared" si="0"/>
        <v>252828.179</v>
      </c>
      <c r="D12" s="171">
        <v>27909.96</v>
      </c>
      <c r="E12" s="172">
        <v>119024.817</v>
      </c>
      <c r="F12" s="172">
        <v>104074.402</v>
      </c>
      <c r="G12" s="172">
        <v>1819</v>
      </c>
      <c r="H12" s="172">
        <f t="shared" si="1"/>
        <v>42169.926</v>
      </c>
      <c r="I12" s="172">
        <v>24487.209</v>
      </c>
      <c r="J12" s="172">
        <v>17682.717</v>
      </c>
      <c r="K12" s="23">
        <v>96</v>
      </c>
      <c r="L12" s="171">
        <f t="shared" si="2"/>
        <v>514772.35099999997</v>
      </c>
      <c r="M12" s="172">
        <v>15090.264</v>
      </c>
      <c r="N12" s="172">
        <v>17742.053</v>
      </c>
      <c r="O12" s="172">
        <v>472812.198</v>
      </c>
      <c r="P12" s="171">
        <v>9127.836</v>
      </c>
      <c r="Q12" s="172">
        <f t="shared" si="3"/>
        <v>237238.867</v>
      </c>
      <c r="R12" s="216" t="s">
        <v>8</v>
      </c>
      <c r="S12" s="172">
        <v>154926.049</v>
      </c>
      <c r="T12" s="401">
        <v>82312.818</v>
      </c>
      <c r="U12" s="22">
        <v>96</v>
      </c>
      <c r="V12" s="170">
        <f t="shared" si="4"/>
        <v>243507.619</v>
      </c>
      <c r="W12" s="171">
        <v>10033.508</v>
      </c>
      <c r="X12" s="172">
        <v>233474.111</v>
      </c>
      <c r="Y12" s="172">
        <v>30685.079</v>
      </c>
      <c r="Z12" s="172">
        <v>5032.754</v>
      </c>
      <c r="AA12" s="244">
        <v>9679.426</v>
      </c>
    </row>
    <row r="13" spans="1:27" ht="48" customHeight="1">
      <c r="A13" s="22">
        <v>97</v>
      </c>
      <c r="B13" s="195">
        <f t="shared" si="5"/>
        <v>920392.9019999999</v>
      </c>
      <c r="C13" s="171">
        <f t="shared" si="0"/>
        <v>285909.62100000004</v>
      </c>
      <c r="D13" s="171">
        <v>27951.613</v>
      </c>
      <c r="E13" s="172">
        <v>117851.792</v>
      </c>
      <c r="F13" s="172">
        <v>138399.637</v>
      </c>
      <c r="G13" s="172">
        <v>1706.579</v>
      </c>
      <c r="H13" s="172">
        <f t="shared" si="1"/>
        <v>28394.491</v>
      </c>
      <c r="I13" s="172">
        <v>11569.528</v>
      </c>
      <c r="J13" s="172">
        <v>16824.963</v>
      </c>
      <c r="K13" s="23">
        <v>97</v>
      </c>
      <c r="L13" s="171">
        <f t="shared" si="2"/>
        <v>107846.509</v>
      </c>
      <c r="M13" s="172">
        <v>14545.611</v>
      </c>
      <c r="N13" s="172">
        <v>20009.375</v>
      </c>
      <c r="O13" s="172">
        <v>65817.183</v>
      </c>
      <c r="P13" s="172">
        <v>7474.34</v>
      </c>
      <c r="Q13" s="172">
        <f t="shared" si="3"/>
        <v>218622.423</v>
      </c>
      <c r="R13" s="216" t="s">
        <v>8</v>
      </c>
      <c r="S13" s="172">
        <v>159244.517</v>
      </c>
      <c r="T13" s="401">
        <v>59377.906</v>
      </c>
      <c r="U13" s="22">
        <v>97</v>
      </c>
      <c r="V13" s="170">
        <f t="shared" si="4"/>
        <v>234573.099</v>
      </c>
      <c r="W13" s="171">
        <v>6452.935</v>
      </c>
      <c r="X13" s="172">
        <v>228120.164</v>
      </c>
      <c r="Y13" s="172">
        <v>30754.514</v>
      </c>
      <c r="Z13" s="172">
        <v>2812.854</v>
      </c>
      <c r="AA13" s="244">
        <v>11479.391</v>
      </c>
    </row>
    <row r="14" spans="1:27" s="62" customFormat="1" ht="48" customHeight="1">
      <c r="A14" s="361">
        <v>98</v>
      </c>
      <c r="B14" s="195">
        <f t="shared" si="5"/>
        <v>1345617.473</v>
      </c>
      <c r="C14" s="362">
        <f>SUM(D14:G14)</f>
        <v>288759.157</v>
      </c>
      <c r="D14" s="363">
        <v>28015.289</v>
      </c>
      <c r="E14" s="363">
        <v>130966.452</v>
      </c>
      <c r="F14" s="363">
        <v>128113.811</v>
      </c>
      <c r="G14" s="363">
        <v>1663.605</v>
      </c>
      <c r="H14" s="363">
        <f>SUM(I14:J14)</f>
        <v>52795.115000000005</v>
      </c>
      <c r="I14" s="363">
        <v>20523.687</v>
      </c>
      <c r="J14" s="363">
        <v>32271.428</v>
      </c>
      <c r="K14" s="364">
        <v>98</v>
      </c>
      <c r="L14" s="362">
        <f>SUM(M14:P14)</f>
        <v>416567.741</v>
      </c>
      <c r="M14" s="363">
        <v>17938.381</v>
      </c>
      <c r="N14" s="363">
        <v>19189.081</v>
      </c>
      <c r="O14" s="363">
        <v>368944.339</v>
      </c>
      <c r="P14" s="363">
        <v>10495.94</v>
      </c>
      <c r="Q14" s="363">
        <f>S14+T14</f>
        <v>242868.615</v>
      </c>
      <c r="R14" s="366" t="s">
        <v>230</v>
      </c>
      <c r="S14" s="363">
        <v>170233.979</v>
      </c>
      <c r="T14" s="403">
        <v>72634.636</v>
      </c>
      <c r="U14" s="364">
        <v>98</v>
      </c>
      <c r="V14" s="195">
        <f>SUM(W14:X14)</f>
        <v>302620.145</v>
      </c>
      <c r="W14" s="363">
        <v>14812.226</v>
      </c>
      <c r="X14" s="363">
        <v>287807.919</v>
      </c>
      <c r="Y14" s="363">
        <v>30496.475</v>
      </c>
      <c r="Z14" s="363">
        <v>1448.129</v>
      </c>
      <c r="AA14" s="367">
        <v>10062.096</v>
      </c>
    </row>
    <row r="15" spans="1:27" s="62" customFormat="1" ht="48" customHeight="1" thickBot="1">
      <c r="A15" s="227">
        <v>99</v>
      </c>
      <c r="B15" s="217">
        <f t="shared" si="5"/>
        <v>1210569</v>
      </c>
      <c r="C15" s="223">
        <f>SUM(D15:G15)</f>
        <v>312930</v>
      </c>
      <c r="D15" s="223">
        <v>28999</v>
      </c>
      <c r="E15" s="223">
        <v>137191</v>
      </c>
      <c r="F15" s="223">
        <v>144684</v>
      </c>
      <c r="G15" s="223">
        <v>2056</v>
      </c>
      <c r="H15" s="223">
        <f>SUM(I15:J15)</f>
        <v>47947</v>
      </c>
      <c r="I15" s="223">
        <v>20746</v>
      </c>
      <c r="J15" s="223">
        <v>27201</v>
      </c>
      <c r="K15" s="365">
        <v>98</v>
      </c>
      <c r="L15" s="217">
        <f>SUM(M15:P15)</f>
        <v>301705</v>
      </c>
      <c r="M15" s="223">
        <v>15776</v>
      </c>
      <c r="N15" s="223">
        <v>22139</v>
      </c>
      <c r="O15" s="223">
        <v>251332</v>
      </c>
      <c r="P15" s="223">
        <v>12458</v>
      </c>
      <c r="Q15" s="223">
        <f>S15+T15</f>
        <v>239614</v>
      </c>
      <c r="R15" s="228" t="s">
        <v>230</v>
      </c>
      <c r="S15" s="223">
        <v>176589</v>
      </c>
      <c r="T15" s="404">
        <v>63025</v>
      </c>
      <c r="U15" s="226">
        <v>98</v>
      </c>
      <c r="V15" s="217">
        <f>SUM(W15:X15)</f>
        <v>262700</v>
      </c>
      <c r="W15" s="222">
        <v>7572</v>
      </c>
      <c r="X15" s="223">
        <v>255128</v>
      </c>
      <c r="Y15" s="223">
        <v>34009</v>
      </c>
      <c r="Z15" s="223">
        <v>1328</v>
      </c>
      <c r="AA15" s="245">
        <v>10336</v>
      </c>
    </row>
    <row r="16" spans="1:27" ht="14.25">
      <c r="A16" s="183" t="s">
        <v>72</v>
      </c>
      <c r="U16" s="417"/>
      <c r="V16" s="418"/>
      <c r="W16" s="418"/>
      <c r="X16" s="418"/>
      <c r="Y16" s="418"/>
      <c r="Z16" s="418"/>
      <c r="AA16" s="418"/>
    </row>
    <row r="17" spans="1:27" ht="14.25">
      <c r="A17" s="183"/>
      <c r="U17" s="419"/>
      <c r="V17" s="420"/>
      <c r="W17" s="420"/>
      <c r="X17" s="420"/>
      <c r="Y17" s="420"/>
      <c r="Z17" s="420"/>
      <c r="AA17" s="420"/>
    </row>
    <row r="18" spans="1:27" ht="16.5">
      <c r="A18" s="6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419"/>
      <c r="V18" s="420"/>
      <c r="W18" s="420"/>
      <c r="X18" s="420"/>
      <c r="Y18" s="420"/>
      <c r="Z18" s="420"/>
      <c r="AA18" s="420"/>
    </row>
  </sheetData>
  <mergeCells count="17">
    <mergeCell ref="A2:J2"/>
    <mergeCell ref="L2:T2"/>
    <mergeCell ref="U2:AA2"/>
    <mergeCell ref="U4:U5"/>
    <mergeCell ref="V4:X4"/>
    <mergeCell ref="A4:A5"/>
    <mergeCell ref="B4:B5"/>
    <mergeCell ref="C4:G4"/>
    <mergeCell ref="H4:J4"/>
    <mergeCell ref="L4:P4"/>
    <mergeCell ref="U18:AA18"/>
    <mergeCell ref="K4:K5"/>
    <mergeCell ref="I3:J3"/>
    <mergeCell ref="S3:T3"/>
    <mergeCell ref="U16:AA16"/>
    <mergeCell ref="U17:AA17"/>
    <mergeCell ref="Q4:T4"/>
  </mergeCells>
  <printOptions/>
  <pageMargins left="1.1811023622047245" right="0.5905511811023623" top="1.1811023622047245" bottom="1.1811023622047245" header="0.5118110236220472" footer="0.9055118110236221"/>
  <pageSetup firstPageNumber="19" useFirstPageNumber="1" fitToHeight="1" fitToWidth="1" horizontalDpi="600" verticalDpi="600" orientation="portrait" paperSize="9" scale="34" r:id="rId2"/>
  <headerFooter alignWithMargins="0">
    <oddFooter>&amp;C&amp;"Arial,粗體"- 20 -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2">
      <pane ySplit="4" topLeftCell="BM6" activePane="bottomLeft" state="frozen"/>
      <selection pane="topLeft" activeCell="A2" sqref="A2"/>
      <selection pane="bottomLeft" activeCell="A18" sqref="A18:IV18"/>
    </sheetView>
  </sheetViews>
  <sheetFormatPr defaultColWidth="9.00390625" defaultRowHeight="16.5"/>
  <cols>
    <col min="1" max="1" width="6.00390625" style="61" customWidth="1"/>
    <col min="2" max="2" width="5.625" style="61" customWidth="1"/>
    <col min="3" max="6" width="7.875" style="61" customWidth="1"/>
    <col min="7" max="7" width="11.625" style="61" customWidth="1"/>
    <col min="8" max="10" width="7.875" style="61" customWidth="1"/>
    <col min="11" max="16384" width="9.00390625" style="61" customWidth="1"/>
  </cols>
  <sheetData>
    <row r="1" spans="1:2" s="56" customFormat="1" ht="21.75" customHeight="1">
      <c r="A1" s="54"/>
      <c r="B1" s="55"/>
    </row>
    <row r="2" spans="1:2" s="56" customFormat="1" ht="21.75" customHeight="1">
      <c r="A2" s="54"/>
      <c r="B2" s="55"/>
    </row>
    <row r="3" spans="1:10" s="58" customFormat="1" ht="27.75" customHeight="1">
      <c r="A3" s="429" t="s">
        <v>122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9:10" s="59" customFormat="1" ht="19.5" customHeight="1" thickBot="1">
      <c r="I4" s="430" t="s">
        <v>56</v>
      </c>
      <c r="J4" s="430"/>
    </row>
    <row r="5" spans="1:10" ht="60.75" customHeight="1" thickBot="1">
      <c r="A5" s="88" t="s">
        <v>26</v>
      </c>
      <c r="B5" s="89" t="s">
        <v>57</v>
      </c>
      <c r="C5" s="90" t="s">
        <v>58</v>
      </c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70</v>
      </c>
      <c r="J5" s="92" t="s">
        <v>71</v>
      </c>
    </row>
    <row r="6" spans="1:10" ht="45" customHeight="1">
      <c r="A6" s="22">
        <v>90</v>
      </c>
      <c r="B6" s="320">
        <v>100</v>
      </c>
      <c r="C6" s="321">
        <v>16.34</v>
      </c>
      <c r="D6" s="322">
        <v>1.34</v>
      </c>
      <c r="E6" s="322">
        <v>20.25</v>
      </c>
      <c r="F6" s="322">
        <v>33.32</v>
      </c>
      <c r="G6" s="322">
        <v>26.91</v>
      </c>
      <c r="H6" s="321">
        <v>0.75</v>
      </c>
      <c r="I6" s="322">
        <v>1.09</v>
      </c>
      <c r="J6" s="324" t="s">
        <v>8</v>
      </c>
    </row>
    <row r="7" spans="1:10" ht="45" customHeight="1">
      <c r="A7" s="22">
        <v>91</v>
      </c>
      <c r="B7" s="320">
        <v>100</v>
      </c>
      <c r="C7" s="321">
        <v>29.34</v>
      </c>
      <c r="D7" s="322">
        <v>5.95</v>
      </c>
      <c r="E7" s="322">
        <v>13.09</v>
      </c>
      <c r="F7" s="322">
        <v>17.68</v>
      </c>
      <c r="G7" s="322">
        <v>31.16</v>
      </c>
      <c r="H7" s="322">
        <v>1.45</v>
      </c>
      <c r="I7" s="322">
        <v>1.33</v>
      </c>
      <c r="J7" s="324" t="s">
        <v>8</v>
      </c>
    </row>
    <row r="8" spans="1:10" ht="45" customHeight="1">
      <c r="A8" s="22">
        <v>92</v>
      </c>
      <c r="B8" s="320">
        <v>100</v>
      </c>
      <c r="C8" s="321">
        <v>26.12</v>
      </c>
      <c r="D8" s="322">
        <v>4.27</v>
      </c>
      <c r="E8" s="322">
        <v>25.43</v>
      </c>
      <c r="F8" s="322">
        <v>11.32</v>
      </c>
      <c r="G8" s="322">
        <v>29.91</v>
      </c>
      <c r="H8" s="322">
        <v>1.1</v>
      </c>
      <c r="I8" s="322">
        <v>0.38</v>
      </c>
      <c r="J8" s="323">
        <v>1.47</v>
      </c>
    </row>
    <row r="9" spans="1:10" ht="45" customHeight="1">
      <c r="A9" s="22">
        <v>93</v>
      </c>
      <c r="B9" s="320">
        <v>100</v>
      </c>
      <c r="C9" s="321">
        <v>27.19</v>
      </c>
      <c r="D9" s="322">
        <v>4.17</v>
      </c>
      <c r="E9" s="322">
        <v>17.02</v>
      </c>
      <c r="F9" s="322">
        <v>13.25</v>
      </c>
      <c r="G9" s="322">
        <v>34.29</v>
      </c>
      <c r="H9" s="322">
        <v>2.29</v>
      </c>
      <c r="I9" s="322">
        <v>0.43</v>
      </c>
      <c r="J9" s="323">
        <v>1.36</v>
      </c>
    </row>
    <row r="10" spans="1:10" ht="45" customHeight="1">
      <c r="A10" s="22">
        <v>94</v>
      </c>
      <c r="B10" s="320">
        <v>100</v>
      </c>
      <c r="C10" s="321">
        <v>21.17</v>
      </c>
      <c r="D10" s="322">
        <v>3.64</v>
      </c>
      <c r="E10" s="322">
        <v>34.3</v>
      </c>
      <c r="F10" s="322">
        <v>17.61</v>
      </c>
      <c r="G10" s="322">
        <v>19.55</v>
      </c>
      <c r="H10" s="322">
        <v>2.22</v>
      </c>
      <c r="I10" s="322">
        <v>0.3</v>
      </c>
      <c r="J10" s="323">
        <v>1.21</v>
      </c>
    </row>
    <row r="11" spans="1:10" ht="45" customHeight="1">
      <c r="A11" s="22">
        <v>95</v>
      </c>
      <c r="B11" s="320">
        <v>100</v>
      </c>
      <c r="C11" s="322">
        <v>32.04</v>
      </c>
      <c r="D11" s="322">
        <v>5.2</v>
      </c>
      <c r="E11" s="322">
        <v>13.4</v>
      </c>
      <c r="F11" s="322">
        <v>21.06</v>
      </c>
      <c r="G11" s="322">
        <v>23.89</v>
      </c>
      <c r="H11" s="322">
        <v>3.06</v>
      </c>
      <c r="I11" s="322">
        <v>0.39</v>
      </c>
      <c r="J11" s="323">
        <v>0.96</v>
      </c>
    </row>
    <row r="12" spans="1:10" ht="45" customHeight="1">
      <c r="A12" s="22">
        <v>96</v>
      </c>
      <c r="B12" s="320">
        <v>100</v>
      </c>
      <c r="C12" s="322">
        <v>18.92</v>
      </c>
      <c r="D12" s="322">
        <v>3.16</v>
      </c>
      <c r="E12" s="322">
        <v>38.53</v>
      </c>
      <c r="F12" s="322">
        <v>17.76</v>
      </c>
      <c r="G12" s="322">
        <v>18.23</v>
      </c>
      <c r="H12" s="322">
        <v>2.3</v>
      </c>
      <c r="I12" s="322">
        <v>0.38</v>
      </c>
      <c r="J12" s="323">
        <v>0.72</v>
      </c>
    </row>
    <row r="13" spans="1:10" ht="45" customHeight="1">
      <c r="A13" s="22">
        <v>97</v>
      </c>
      <c r="B13" s="320">
        <v>100</v>
      </c>
      <c r="C13" s="322">
        <v>31.06</v>
      </c>
      <c r="D13" s="322">
        <v>3.09</v>
      </c>
      <c r="E13" s="322">
        <v>11.72</v>
      </c>
      <c r="F13" s="322">
        <v>23.75</v>
      </c>
      <c r="G13" s="322">
        <v>25.49</v>
      </c>
      <c r="H13" s="322">
        <v>3.34</v>
      </c>
      <c r="I13" s="322">
        <v>0.31</v>
      </c>
      <c r="J13" s="323">
        <v>1.25</v>
      </c>
    </row>
    <row r="14" spans="1:10" ht="45" customHeight="1">
      <c r="A14" s="22">
        <v>98</v>
      </c>
      <c r="B14" s="320">
        <v>100</v>
      </c>
      <c r="C14" s="322">
        <f>('表9'!C14/'表9'!B14)*100</f>
        <v>21.459230635302546</v>
      </c>
      <c r="D14" s="322">
        <f>('表9'!H14/'表9'!B14)*100</f>
        <v>3.9234861362416336</v>
      </c>
      <c r="E14" s="322">
        <f>('表9'!L14/'表9'!B14)*100</f>
        <v>30.957367109040206</v>
      </c>
      <c r="F14" s="322">
        <f>('表9'!Q14/'表9'!B14)*100</f>
        <v>18.04886008640585</v>
      </c>
      <c r="G14" s="322">
        <f>('表9'!V14/'表9'!B14)*100</f>
        <v>22.489314465077552</v>
      </c>
      <c r="H14" s="322">
        <f>('表9'!Y14/'表9'!B14)*100</f>
        <v>2.2663554547942466</v>
      </c>
      <c r="I14" s="322">
        <f>('表9'!Z14/'表9'!B14)*100</f>
        <v>0.10761817745807466</v>
      </c>
      <c r="J14" s="323">
        <f>('表9'!AA14/'表9'!B14)*100</f>
        <v>0.7477679356798899</v>
      </c>
    </row>
    <row r="15" spans="1:10" ht="45" customHeight="1" thickBot="1">
      <c r="A15" s="24">
        <v>99</v>
      </c>
      <c r="B15" s="320">
        <v>100</v>
      </c>
      <c r="C15" s="325">
        <f>('表9'!C15/'表9'!B15)*100</f>
        <v>25.84982764303398</v>
      </c>
      <c r="D15" s="325">
        <f>('表9'!H15/'表9'!B15)*100</f>
        <v>3.960699472727288</v>
      </c>
      <c r="E15" s="325">
        <f>('表9'!L15/'表9'!B15)*100</f>
        <v>24.922577729976563</v>
      </c>
      <c r="F15" s="325">
        <f>('表9'!Q15/'表9'!B15)*100</f>
        <v>19.793502063905485</v>
      </c>
      <c r="G15" s="325">
        <f>('表9'!V15/'表9'!B15)*100</f>
        <v>21.700539167944992</v>
      </c>
      <c r="H15" s="325">
        <f>('表9'!Y15/'表9'!B15)*100</f>
        <v>2.8093400706609866</v>
      </c>
      <c r="I15" s="325">
        <f>('表9'!Z15/'表9'!B15)*100</f>
        <v>0.10970047969178129</v>
      </c>
      <c r="J15" s="326">
        <f>('表9'!AA15/'表9'!B15)*100</f>
        <v>0.8538133720589245</v>
      </c>
    </row>
    <row r="16" spans="1:10" ht="45" customHeight="1" thickBot="1">
      <c r="A16" s="94" t="s">
        <v>67</v>
      </c>
      <c r="B16" s="225"/>
      <c r="C16" s="327">
        <f aca="true" t="shared" si="0" ref="C16:J16">SUM(C6:C15)/10</f>
        <v>24.948905827833656</v>
      </c>
      <c r="D16" s="327">
        <f t="shared" si="0"/>
        <v>3.8704185608968915</v>
      </c>
      <c r="E16" s="327">
        <f t="shared" si="0"/>
        <v>22.961994483901677</v>
      </c>
      <c r="F16" s="327">
        <f t="shared" si="0"/>
        <v>19.359236215031135</v>
      </c>
      <c r="G16" s="327">
        <f t="shared" si="0"/>
        <v>25.361985363302257</v>
      </c>
      <c r="H16" s="327">
        <f t="shared" si="0"/>
        <v>2.1585695525455235</v>
      </c>
      <c r="I16" s="327">
        <f t="shared" si="0"/>
        <v>0.48273186571498555</v>
      </c>
      <c r="J16" s="328">
        <f t="shared" si="0"/>
        <v>0.8571581307738814</v>
      </c>
    </row>
    <row r="17" spans="1:10" ht="18.75" customHeight="1">
      <c r="A17" s="431" t="s">
        <v>69</v>
      </c>
      <c r="B17" s="431"/>
      <c r="C17" s="431"/>
      <c r="D17" s="431"/>
      <c r="E17" s="431"/>
      <c r="F17" s="431"/>
      <c r="G17" s="431"/>
      <c r="H17" s="431"/>
      <c r="I17" s="431"/>
      <c r="J17" s="431"/>
    </row>
    <row r="18" spans="1:10" ht="14.25" customHeight="1">
      <c r="A18" s="395"/>
      <c r="B18" s="428"/>
      <c r="C18" s="428"/>
      <c r="D18" s="428"/>
      <c r="E18" s="428"/>
      <c r="F18" s="428"/>
      <c r="G18" s="428"/>
      <c r="H18" s="428"/>
      <c r="I18" s="428"/>
      <c r="J18" s="428"/>
    </row>
  </sheetData>
  <mergeCells count="4">
    <mergeCell ref="A3:J3"/>
    <mergeCell ref="I4:J4"/>
    <mergeCell ref="A17:J17"/>
    <mergeCell ref="A18:J18"/>
  </mergeCells>
  <printOptions/>
  <pageMargins left="1.1811023622047245" right="0.7874015748031497" top="1.1811023622047245" bottom="1.1811023622047245" header="0.5118110236220472" footer="0.9055118110236221"/>
  <pageSetup horizontalDpi="600" verticalDpi="600" orientation="portrait" paperSize="9" r:id="rId2"/>
  <headerFooter alignWithMargins="0">
    <oddFooter>&amp;C&amp;"Arial,粗體"- 21 -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pingjen</cp:lastModifiedBy>
  <cp:lastPrinted>2011-08-16T03:11:30Z</cp:lastPrinted>
  <dcterms:created xsi:type="dcterms:W3CDTF">2008-03-26T01:51:20Z</dcterms:created>
  <dcterms:modified xsi:type="dcterms:W3CDTF">2011-08-19T02:43:22Z</dcterms:modified>
  <cp:category/>
  <cp:version/>
  <cp:contentType/>
  <cp:contentStatus/>
</cp:coreProperties>
</file>