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曾聖伊\村里業務\里基層工作經費--聖伊\季執行表+警報器\112第四季\"/>
    </mc:Choice>
  </mc:AlternateContent>
  <xr:revisionPtr revIDLastSave="0" documentId="13_ncr:1_{5501EA1D-9F3F-4A30-A5B1-78177E8DA14F}" xr6:coauthVersionLast="47" xr6:coauthVersionMax="47" xr10:uidLastSave="{00000000-0000-0000-0000-000000000000}"/>
  <bookViews>
    <workbookView xWindow="-108" yWindow="-108" windowWidth="23256" windowHeight="12576" tabRatio="788" activeTab="3" xr2:uid="{00000000-000D-0000-FFFF-FFFF00000000}"/>
  </bookViews>
  <sheets>
    <sheet name="動支單" sheetId="14" r:id="rId1"/>
    <sheet name="黏貼憑證" sheetId="15" r:id="rId2"/>
    <sheet name="月執行情形一覽表" sheetId="16" r:id="rId3"/>
    <sheet name="累季表及季報表" sheetId="17" r:id="rId4"/>
    <sheet name="累季表及季報表_公式" sheetId="18" r:id="rId5"/>
  </sheets>
  <definedNames>
    <definedName name="_xlnm.Print_Area" localSheetId="0">動支單!$A$1:$P$28</definedName>
    <definedName name="_xlnm.Print_Area" localSheetId="1">黏貼憑證!$A$1:$V$23</definedName>
    <definedName name="Z_0425DEED_F1F0_475C_9C4C_8A4E888CE2D1_.wvu.PrintArea" localSheetId="0" hidden="1">動支單!$A$1:$P$25</definedName>
    <definedName name="Z_0425DEED_F1F0_475C_9C4C_8A4E888CE2D1_.wvu.PrintArea" localSheetId="1" hidden="1">黏貼憑證!$A$1:$V$23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7" l="1"/>
  <c r="P6" i="17"/>
  <c r="R6" i="17" s="1"/>
  <c r="N24" i="17"/>
  <c r="D24" i="17"/>
  <c r="N23" i="17"/>
  <c r="D23" i="17"/>
  <c r="N22" i="17"/>
  <c r="N20" i="17"/>
  <c r="D20" i="17"/>
  <c r="N21" i="17"/>
  <c r="D21" i="17"/>
  <c r="P19" i="17"/>
  <c r="N19" i="17"/>
  <c r="F19" i="17"/>
  <c r="E7" i="17" s="1"/>
  <c r="D19" i="17"/>
  <c r="N18" i="17"/>
  <c r="D18" i="17"/>
  <c r="N17" i="17"/>
  <c r="D17" i="17"/>
  <c r="N16" i="17"/>
  <c r="D16" i="17"/>
  <c r="N15" i="17"/>
  <c r="L15" i="17"/>
  <c r="D15" i="17"/>
  <c r="W6" i="17"/>
  <c r="K7" i="17"/>
  <c r="J7" i="17"/>
  <c r="I7" i="17"/>
  <c r="I8" i="17" s="1"/>
  <c r="H7" i="17"/>
  <c r="H8" i="17" s="1"/>
  <c r="D7" i="17"/>
  <c r="Q21" i="17" l="1"/>
  <c r="T21" i="17" s="1"/>
  <c r="Q15" i="17"/>
  <c r="S6" i="17"/>
  <c r="E8" i="17"/>
  <c r="J8" i="17"/>
  <c r="D8" i="17"/>
  <c r="K8" i="17"/>
  <c r="F7" i="17"/>
  <c r="F8" i="17" s="1"/>
  <c r="G7" i="17"/>
  <c r="G8" i="17" s="1"/>
  <c r="Q8" i="17"/>
  <c r="O7" i="17"/>
  <c r="O8" i="17" s="1"/>
  <c r="M7" i="17"/>
  <c r="M8" i="17" s="1"/>
  <c r="C7" i="17"/>
  <c r="N7" i="17"/>
  <c r="N8" i="17" s="1"/>
  <c r="L7" i="17"/>
  <c r="L8" i="17" s="1"/>
  <c r="B7" i="17"/>
  <c r="B8" i="17" s="1"/>
  <c r="Q16" i="17"/>
  <c r="S16" i="17" s="1"/>
  <c r="Q17" i="17"/>
  <c r="T17" i="17" s="1"/>
  <c r="Q18" i="17"/>
  <c r="S18" i="17" s="1"/>
  <c r="Q19" i="17"/>
  <c r="S19" i="17" s="1"/>
  <c r="Q20" i="17"/>
  <c r="T20" i="17" s="1"/>
  <c r="Q22" i="17"/>
  <c r="T22" i="17" s="1"/>
  <c r="Q23" i="17"/>
  <c r="T23" i="17" s="1"/>
  <c r="Q24" i="17"/>
  <c r="S24" i="17" s="1"/>
  <c r="E7" i="18"/>
  <c r="F7" i="18"/>
  <c r="G7" i="18"/>
  <c r="F8" i="18" s="1"/>
  <c r="H7" i="18"/>
  <c r="G8" i="18" s="1"/>
  <c r="I7" i="18"/>
  <c r="H8" i="18" s="1"/>
  <c r="J7" i="18"/>
  <c r="I8" i="18"/>
  <c r="K7" i="18"/>
  <c r="J8" i="18"/>
  <c r="L7" i="18"/>
  <c r="K8" i="18" s="1"/>
  <c r="M7" i="18"/>
  <c r="L8" i="18"/>
  <c r="P6" i="18"/>
  <c r="S6" i="18" s="1"/>
  <c r="R6" i="18"/>
  <c r="B7" i="18"/>
  <c r="C7" i="18"/>
  <c r="P7" i="18" s="1"/>
  <c r="D7" i="18"/>
  <c r="C8" i="18" s="1"/>
  <c r="D8" i="18"/>
  <c r="E8" i="18"/>
  <c r="N7" i="18"/>
  <c r="M8" i="18" s="1"/>
  <c r="O7" i="18"/>
  <c r="N8" i="18"/>
  <c r="Q8" i="18"/>
  <c r="Q15" i="18"/>
  <c r="S15" i="18"/>
  <c r="T15" i="18" s="1"/>
  <c r="Q16" i="18"/>
  <c r="S16" i="18"/>
  <c r="T16" i="18" s="1"/>
  <c r="Q17" i="18"/>
  <c r="S17" i="18" s="1"/>
  <c r="T17" i="18" s="1"/>
  <c r="Q18" i="18"/>
  <c r="S18" i="18" s="1"/>
  <c r="T18" i="18" s="1"/>
  <c r="Q19" i="18"/>
  <c r="S19" i="18"/>
  <c r="T19" i="18" s="1"/>
  <c r="Q20" i="18"/>
  <c r="S20" i="18"/>
  <c r="T20" i="18" s="1"/>
  <c r="Q28" i="18"/>
  <c r="T28" i="18" s="1"/>
  <c r="Q29" i="18"/>
  <c r="S29" i="18" s="1"/>
  <c r="Q30" i="18"/>
  <c r="T30" i="18" s="1"/>
  <c r="S30" i="18"/>
  <c r="Q31" i="18"/>
  <c r="S31" i="18" s="1"/>
  <c r="T31" i="18"/>
  <c r="Q32" i="18"/>
  <c r="T32" i="18" s="1"/>
  <c r="Q33" i="18"/>
  <c r="S33" i="18"/>
  <c r="Q34" i="18"/>
  <c r="S34" i="18"/>
  <c r="T34" i="18"/>
  <c r="Q35" i="18"/>
  <c r="T35" i="18" s="1"/>
  <c r="S35" i="18"/>
  <c r="Q36" i="18"/>
  <c r="S36" i="18" s="1"/>
  <c r="T36" i="18"/>
  <c r="Q37" i="18"/>
  <c r="S37" i="18" s="1"/>
  <c r="Q38" i="18"/>
  <c r="S38" i="18" s="1"/>
  <c r="Q39" i="18"/>
  <c r="S39" i="18" s="1"/>
  <c r="T39" i="18"/>
  <c r="Q40" i="18"/>
  <c r="T40" i="18"/>
  <c r="S40" i="18"/>
  <c r="Q41" i="18"/>
  <c r="S41" i="18" s="1"/>
  <c r="I17" i="14"/>
  <c r="I22" i="14" s="1"/>
  <c r="I18" i="14"/>
  <c r="I19" i="14"/>
  <c r="I20" i="14"/>
  <c r="I21" i="14"/>
  <c r="K6" i="15"/>
  <c r="C7" i="15"/>
  <c r="C6" i="15"/>
  <c r="Q22" i="15"/>
  <c r="Q23" i="15"/>
  <c r="T41" i="18"/>
  <c r="T37" i="18"/>
  <c r="T33" i="18"/>
  <c r="T29" i="18"/>
  <c r="T15" i="17" l="1"/>
  <c r="Q5" i="15"/>
  <c r="O5" i="15"/>
  <c r="L5" i="15"/>
  <c r="P5" i="15"/>
  <c r="J5" i="15"/>
  <c r="I6" i="14"/>
  <c r="K5" i="15"/>
  <c r="N5" i="15"/>
  <c r="M5" i="15"/>
  <c r="I5" i="15"/>
  <c r="P8" i="18"/>
  <c r="S8" i="18" s="1"/>
  <c r="R7" i="18"/>
  <c r="O8" i="18"/>
  <c r="S7" i="18"/>
  <c r="R8" i="18"/>
  <c r="B8" i="18"/>
  <c r="T38" i="18"/>
  <c r="S28" i="18"/>
  <c r="S32" i="18"/>
  <c r="S20" i="17"/>
  <c r="S21" i="17"/>
  <c r="T24" i="17"/>
  <c r="S23" i="17"/>
  <c r="S22" i="17"/>
  <c r="T19" i="17"/>
  <c r="T18" i="17"/>
  <c r="S17" i="17"/>
  <c r="T16" i="17"/>
  <c r="P7" i="17"/>
  <c r="R7" i="17" s="1"/>
  <c r="S15" i="17"/>
  <c r="C8" i="17"/>
  <c r="S7" i="17" l="1"/>
  <c r="P8" i="17"/>
  <c r="S8" i="17" s="1"/>
  <c r="R8" i="17"/>
</calcChain>
</file>

<file path=xl/sharedStrings.xml><?xml version="1.0" encoding="utf-8"?>
<sst xmlns="http://schemas.openxmlformats.org/spreadsheetml/2006/main" count="378" uniqueCount="219">
  <si>
    <t>萬</t>
  </si>
  <si>
    <t>千</t>
  </si>
  <si>
    <t>百</t>
  </si>
  <si>
    <t>十</t>
  </si>
  <si>
    <t>元</t>
  </si>
  <si>
    <t>動支經費請示單</t>
    <phoneticPr fontId="2" type="noConversion"/>
  </si>
  <si>
    <t>簽證</t>
    <phoneticPr fontId="2" type="noConversion"/>
  </si>
  <si>
    <t>號</t>
    <phoneticPr fontId="2" type="noConversion"/>
  </si>
  <si>
    <t>科目(業務計畫-工作計畫)</t>
    <phoneticPr fontId="2" type="noConversion"/>
  </si>
  <si>
    <t>預算年度</t>
    <phoneticPr fontId="2" type="noConversion"/>
  </si>
  <si>
    <t>科      目</t>
    <phoneticPr fontId="2" type="noConversion"/>
  </si>
  <si>
    <t>本  次  約  需                         動  支  金  額</t>
    <phoneticPr fontId="2" type="noConversion"/>
  </si>
  <si>
    <t>預算數</t>
    <phoneticPr fontId="2" type="noConversion"/>
  </si>
  <si>
    <t>已支數</t>
    <phoneticPr fontId="2" type="noConversion"/>
  </si>
  <si>
    <t>年度</t>
    <phoneticPr fontId="2" type="noConversion"/>
  </si>
  <si>
    <t>節號及名稱</t>
    <phoneticPr fontId="2" type="noConversion"/>
  </si>
  <si>
    <t>餘  額</t>
    <phoneticPr fontId="2" type="noConversion"/>
  </si>
  <si>
    <t>用</t>
    <phoneticPr fontId="2" type="noConversion"/>
  </si>
  <si>
    <t>途</t>
    <phoneticPr fontId="2" type="noConversion"/>
  </si>
  <si>
    <t>付</t>
    <phoneticPr fontId="2" type="noConversion"/>
  </si>
  <si>
    <t>款</t>
    <phoneticPr fontId="2" type="noConversion"/>
  </si>
  <si>
    <t>附件</t>
    <phoneticPr fontId="2" type="noConversion"/>
  </si>
  <si>
    <t>方</t>
    <phoneticPr fontId="2" type="noConversion"/>
  </si>
  <si>
    <t>式</t>
    <phoneticPr fontId="2" type="noConversion"/>
  </si>
  <si>
    <t>用途別科目</t>
    <phoneticPr fontId="2" type="noConversion"/>
  </si>
  <si>
    <t>名 稱 及 規 格</t>
    <phoneticPr fontId="2" type="noConversion"/>
  </si>
  <si>
    <t>數量</t>
    <phoneticPr fontId="2" type="noConversion"/>
  </si>
  <si>
    <t>單  價</t>
    <phoneticPr fontId="2" type="noConversion"/>
  </si>
  <si>
    <t xml:space="preserve">金  額 </t>
    <phoneticPr fontId="2" type="noConversion"/>
  </si>
  <si>
    <t>秘書室簽擬</t>
    <phoneticPr fontId="2" type="noConversion"/>
  </si>
  <si>
    <t>人事費-政務人員待遇</t>
    <phoneticPr fontId="2" type="noConversion"/>
  </si>
  <si>
    <t xml:space="preserve">經招商比價結果計       </t>
    <phoneticPr fontId="2" type="noConversion"/>
  </si>
  <si>
    <t>元</t>
    <phoneticPr fontId="2" type="noConversion"/>
  </si>
  <si>
    <t>擬交</t>
    <phoneticPr fontId="2" type="noConversion"/>
  </si>
  <si>
    <r>
      <t xml:space="preserve">          </t>
    </r>
    <r>
      <rPr>
        <sz val="14"/>
        <rFont val="標楷體"/>
        <family val="4"/>
        <charset val="136"/>
      </rPr>
      <t>承辦</t>
    </r>
    <phoneticPr fontId="2" type="noConversion"/>
  </si>
  <si>
    <t>人事費-約聘僱人員待遇</t>
    <phoneticPr fontId="2" type="noConversion"/>
  </si>
  <si>
    <t>人事費-技工及工友待遇</t>
    <phoneticPr fontId="2" type="noConversion"/>
  </si>
  <si>
    <t>內</t>
    <phoneticPr fontId="2" type="noConversion"/>
  </si>
  <si>
    <t>容</t>
    <phoneticPr fontId="2" type="noConversion"/>
  </si>
  <si>
    <t>經辦人</t>
    <phoneticPr fontId="2" type="noConversion"/>
  </si>
  <si>
    <t>人事費-獎金</t>
    <phoneticPr fontId="2" type="noConversion"/>
  </si>
  <si>
    <t>人事費-其他給與</t>
    <phoneticPr fontId="2" type="noConversion"/>
  </si>
  <si>
    <t>主  任</t>
    <phoneticPr fontId="2" type="noConversion"/>
  </si>
  <si>
    <t>人事費-加班值班費</t>
    <phoneticPr fontId="2" type="noConversion"/>
  </si>
  <si>
    <t>預算登記人員</t>
    <phoneticPr fontId="2" type="noConversion"/>
  </si>
  <si>
    <t>人事費-退休退職給付</t>
    <phoneticPr fontId="2" type="noConversion"/>
  </si>
  <si>
    <t>人事費-退休離職儲金</t>
    <phoneticPr fontId="2" type="noConversion"/>
  </si>
  <si>
    <t>合計</t>
    <phoneticPr fontId="2" type="noConversion"/>
  </si>
  <si>
    <t>人事費-保險</t>
    <phoneticPr fontId="2" type="noConversion"/>
  </si>
  <si>
    <t>申請單位</t>
    <phoneticPr fontId="2" type="noConversion"/>
  </si>
  <si>
    <t>會計室簽註意見</t>
    <phoneticPr fontId="2" type="noConversion"/>
  </si>
  <si>
    <t>業務費-教育訓練費</t>
    <phoneticPr fontId="2" type="noConversion"/>
  </si>
  <si>
    <t>業務費-水電費</t>
    <phoneticPr fontId="2" type="noConversion"/>
  </si>
  <si>
    <t>業務費-通訊費</t>
    <phoneticPr fontId="2" type="noConversion"/>
  </si>
  <si>
    <t>業務費-土地租金</t>
    <phoneticPr fontId="2" type="noConversion"/>
  </si>
  <si>
    <t>業務費-權利使用費</t>
    <phoneticPr fontId="2" type="noConversion"/>
  </si>
  <si>
    <t>業務費-資訊服務費</t>
    <phoneticPr fontId="2" type="noConversion"/>
  </si>
  <si>
    <t>業務費-其他業務租金</t>
    <phoneticPr fontId="2" type="noConversion"/>
  </si>
  <si>
    <t>業務費-稅捐及規費</t>
    <phoneticPr fontId="2" type="noConversion"/>
  </si>
  <si>
    <t>業務費-保險費</t>
    <phoneticPr fontId="2" type="noConversion"/>
  </si>
  <si>
    <t>業務費-臨時人員酬金</t>
    <phoneticPr fontId="2" type="noConversion"/>
  </si>
  <si>
    <t>業務費-按日按件計資酬金</t>
    <phoneticPr fontId="2" type="noConversion"/>
  </si>
  <si>
    <t>業務費-委辦費</t>
    <phoneticPr fontId="2" type="noConversion"/>
  </si>
  <si>
    <t>業務費-國際組織會費</t>
    <phoneticPr fontId="2" type="noConversion"/>
  </si>
  <si>
    <t>業務費-物品</t>
    <phoneticPr fontId="2" type="noConversion"/>
  </si>
  <si>
    <t>業務費-一般事務費</t>
    <phoneticPr fontId="2" type="noConversion"/>
  </si>
  <si>
    <t>業務費-房屋建築養護費</t>
    <phoneticPr fontId="2" type="noConversion"/>
  </si>
  <si>
    <t>業務費-車輛及辦公器具養護費</t>
    <phoneticPr fontId="2" type="noConversion"/>
  </si>
  <si>
    <t>業務費-設施及機械設備養護費</t>
    <phoneticPr fontId="2" type="noConversion"/>
  </si>
  <si>
    <t>業務費-國內旅費</t>
    <phoneticPr fontId="2" type="noConversion"/>
  </si>
  <si>
    <t>業務費-特別費</t>
    <phoneticPr fontId="2" type="noConversion"/>
  </si>
  <si>
    <t>業務費-</t>
    <phoneticPr fontId="2" type="noConversion"/>
  </si>
  <si>
    <t>設備及投資-房屋建築及設備費</t>
    <phoneticPr fontId="2" type="noConversion"/>
  </si>
  <si>
    <t>設備及投資-公共建設及設施費</t>
    <phoneticPr fontId="2" type="noConversion"/>
  </si>
  <si>
    <t>設備及投資-機械設備費</t>
    <phoneticPr fontId="2" type="noConversion"/>
  </si>
  <si>
    <t>設備及投資-運輸設備費</t>
    <phoneticPr fontId="2" type="noConversion"/>
  </si>
  <si>
    <t>設備及投資-資訊軟硬體設備費</t>
    <phoneticPr fontId="2" type="noConversion"/>
  </si>
  <si>
    <t>設備及投資-雜項設備費</t>
    <phoneticPr fontId="2" type="noConversion"/>
  </si>
  <si>
    <t>獎補助費-對地方政府之補助</t>
    <phoneticPr fontId="2" type="noConversion"/>
  </si>
  <si>
    <t>獎補助費-獎勵及慰問</t>
    <phoneticPr fontId="2" type="noConversion"/>
  </si>
  <si>
    <t>憑證編號</t>
    <phoneticPr fontId="2" type="noConversion"/>
  </si>
  <si>
    <t>金      額</t>
    <phoneticPr fontId="2" type="noConversion"/>
  </si>
  <si>
    <t>千
萬</t>
    <phoneticPr fontId="2" type="noConversion"/>
  </si>
  <si>
    <t>百
萬</t>
    <phoneticPr fontId="2" type="noConversion"/>
  </si>
  <si>
    <t>十
萬</t>
    <phoneticPr fontId="2" type="noConversion"/>
  </si>
  <si>
    <t xml:space="preserve"> </t>
    <phoneticPr fontId="2" type="noConversion"/>
  </si>
  <si>
    <t>簽證</t>
    <phoneticPr fontId="2" type="noConversion"/>
  </si>
  <si>
    <t>號</t>
    <phoneticPr fontId="2" type="noConversion"/>
  </si>
  <si>
    <t>機關長官或授權代簽人批示</t>
    <phoneticPr fontId="2" type="noConversion"/>
  </si>
  <si>
    <t>比價單             張</t>
    <phoneticPr fontId="2" type="noConversion"/>
  </si>
  <si>
    <t>預付費用請示單     張 共      張</t>
    <phoneticPr fontId="2" type="noConversion"/>
  </si>
  <si>
    <t>其他有關文件       張</t>
    <phoneticPr fontId="2" type="noConversion"/>
  </si>
  <si>
    <t>預算
科目</t>
    <phoneticPr fontId="2" type="noConversion"/>
  </si>
  <si>
    <t>用途
說明</t>
    <phoneticPr fontId="2" type="noConversion"/>
  </si>
  <si>
    <t>億</t>
    <phoneticPr fontId="2" type="noConversion"/>
  </si>
  <si>
    <t>經辦單位</t>
    <phoneticPr fontId="2" type="noConversion"/>
  </si>
  <si>
    <t>驗收或證明、保管</t>
    <phoneticPr fontId="2" type="noConversion"/>
  </si>
  <si>
    <t>登記</t>
    <phoneticPr fontId="2" type="noConversion"/>
  </si>
  <si>
    <t>會計單位</t>
    <phoneticPr fontId="2" type="noConversion"/>
  </si>
  <si>
    <t>機關長官或
授權代簽人</t>
    <phoneticPr fontId="2" type="noConversion"/>
  </si>
  <si>
    <t>(　憑　　證　　黏　　貼　　線　)</t>
    <phoneticPr fontId="2" type="noConversion"/>
  </si>
  <si>
    <t>預算年度：</t>
    <phoneticPr fontId="2" type="noConversion"/>
  </si>
  <si>
    <t>付款憑單
傳票編號</t>
    <phoneticPr fontId="2" type="noConversion"/>
  </si>
  <si>
    <t>說明：</t>
  </si>
  <si>
    <t>對不同工作計畫或用途別之原始憑證請勿混合黏貼。</t>
  </si>
  <si>
    <t>本用紙除「傳票(付款憑單)編號」及「憑證編號」兩欄由會計單位填列外，其餘各欄由經辦核銷工作之事務人員填列。</t>
  </si>
  <si>
    <t>本用紙憑證黏貼線上端有關人員核章欄，得視各機關實際工作之分工程序自行增列。</t>
  </si>
  <si>
    <t>凡提供參考之附件，如不能同時黏貼，則記明某號憑證之附件，按號另裝成冊一併附送，並於憑證簿封面註明上開另裝附件若干件。</t>
    <phoneticPr fontId="2" type="noConversion"/>
  </si>
  <si>
    <t>本用紙由有關人員順序核章後，送會計單位辦理經費核銷手續，月底由會計單位彙總裝訂成冊，依規定程序辦理。</t>
  </si>
  <si>
    <t>以零用金支付時，由出納管理人員於原始憑證上加蓋付訖及日期章戳。</t>
  </si>
  <si>
    <t>開立傳票或付款憑單時，由會計單位於本用紙上加蓋「已開傳票或憑單」章戳。</t>
  </si>
  <si>
    <t>簽署欄位依職稱大小，「由上而下，由左而右」，各單位主管應於騎縫處核章。</t>
    <phoneticPr fontId="2" type="noConversion"/>
  </si>
  <si>
    <r>
      <t>一</t>
    </r>
    <r>
      <rPr>
        <sz val="11"/>
        <rFont val="新細明體"/>
        <family val="1"/>
        <charset val="136"/>
      </rPr>
      <t>、</t>
    </r>
    <phoneticPr fontId="2" type="noConversion"/>
  </si>
  <si>
    <r>
      <t>二</t>
    </r>
    <r>
      <rPr>
        <sz val="11"/>
        <rFont val="新細明體"/>
        <family val="1"/>
        <charset val="136"/>
      </rPr>
      <t>、</t>
    </r>
    <phoneticPr fontId="2" type="noConversion"/>
  </si>
  <si>
    <r>
      <t>三</t>
    </r>
    <r>
      <rPr>
        <sz val="11"/>
        <rFont val="新細明體"/>
        <family val="1"/>
        <charset val="136"/>
      </rPr>
      <t>、</t>
    </r>
    <phoneticPr fontId="2" type="noConversion"/>
  </si>
  <si>
    <r>
      <t>四</t>
    </r>
    <r>
      <rPr>
        <sz val="11"/>
        <rFont val="新細明體"/>
        <family val="1"/>
        <charset val="136"/>
      </rPr>
      <t>、</t>
    </r>
    <phoneticPr fontId="2" type="noConversion"/>
  </si>
  <si>
    <r>
      <t>五</t>
    </r>
    <r>
      <rPr>
        <sz val="11"/>
        <rFont val="新細明體"/>
        <family val="1"/>
        <charset val="136"/>
      </rPr>
      <t>、</t>
    </r>
    <phoneticPr fontId="2" type="noConversion"/>
  </si>
  <si>
    <r>
      <t>六</t>
    </r>
    <r>
      <rPr>
        <sz val="11"/>
        <rFont val="新細明體"/>
        <family val="1"/>
        <charset val="136"/>
      </rPr>
      <t>、</t>
    </r>
    <phoneticPr fontId="2" type="noConversion"/>
  </si>
  <si>
    <r>
      <t>七</t>
    </r>
    <r>
      <rPr>
        <sz val="11"/>
        <rFont val="新細明體"/>
        <family val="1"/>
        <charset val="136"/>
      </rPr>
      <t>、</t>
    </r>
    <phoneticPr fontId="2" type="noConversion"/>
  </si>
  <si>
    <r>
      <t>八</t>
    </r>
    <r>
      <rPr>
        <sz val="11"/>
        <rFont val="新細明體"/>
        <family val="1"/>
        <charset val="136"/>
      </rPr>
      <t>、</t>
    </r>
    <phoneticPr fontId="2" type="noConversion"/>
  </si>
  <si>
    <t>附件：
□發票           張
□收據           張
  (並至財政部稅務入口網之
   營業登記資料公示查詢)
□動支經費請示單或核准辦
  理文件   張
□驗收報告       張
□合約書         份
□其他文件(需註明文件名
  稱、份數)</t>
    <phoneticPr fontId="2" type="noConversion"/>
  </si>
  <si>
    <t xml:space="preserve">驗收或證明
保管
</t>
    <phoneticPr fontId="2" type="noConversion"/>
  </si>
  <si>
    <t xml:space="preserve">所得登記
財產(物)登記
</t>
    <phoneticPr fontId="2" type="noConversion"/>
  </si>
  <si>
    <t>區政業務-區政工作</t>
    <phoneticPr fontId="2" type="noConversion"/>
  </si>
  <si>
    <t>文化業務-人文工作</t>
    <phoneticPr fontId="2" type="noConversion"/>
  </si>
  <si>
    <t>工務業務-農經工作-農經業務</t>
    <phoneticPr fontId="2" type="noConversion"/>
  </si>
  <si>
    <t>工務業務-農經工作-工程業務</t>
    <phoneticPr fontId="2" type="noConversion"/>
  </si>
  <si>
    <t>工務業務-農經工作-公園路燈管理</t>
    <phoneticPr fontId="2" type="noConversion"/>
  </si>
  <si>
    <t>社政業務-社政工作</t>
    <phoneticPr fontId="2" type="noConversion"/>
  </si>
  <si>
    <t>一般行政-行政管理-人員維持費</t>
    <phoneticPr fontId="2" type="noConversion"/>
  </si>
  <si>
    <t>一般行政-行政管理-一般業務</t>
    <phoneticPr fontId="2" type="noConversion"/>
  </si>
  <si>
    <t>民政課</t>
    <phoneticPr fontId="2" type="noConversion"/>
  </si>
  <si>
    <t>□受款人
□發票(或收據)開立廠商
□詳如受款人清單
□扣抵罰賠款          元
□轉保固金            元
□其他(請列舉並標示金額)</t>
    <phoneticPr fontId="2" type="noConversion"/>
  </si>
  <si>
    <t>代收代付款-民政業務</t>
    <phoneticPr fontId="2" type="noConversion"/>
  </si>
  <si>
    <t>代辦經費</t>
    <phoneticPr fontId="2" type="noConversion"/>
  </si>
  <si>
    <t>款    項    目    節</t>
    <phoneticPr fontId="2" type="noConversion"/>
  </si>
  <si>
    <r>
      <rPr>
        <sz val="22"/>
        <rFont val="新細明體"/>
        <family val="1"/>
        <charset val="136"/>
      </rPr>
      <t>○○</t>
    </r>
    <r>
      <rPr>
        <sz val="22"/>
        <rFont val="標楷體"/>
        <family val="4"/>
        <charset val="136"/>
      </rPr>
      <t>區公所民政課</t>
    </r>
    <phoneticPr fontId="2" type="noConversion"/>
  </si>
  <si>
    <t xml:space="preserve">                             </t>
    <phoneticPr fontId="2" type="noConversion"/>
  </si>
  <si>
    <t xml:space="preserve">                    </t>
    <phoneticPr fontId="2" type="noConversion"/>
  </si>
  <si>
    <t xml:space="preserve">                        </t>
    <phoneticPr fontId="2" type="noConversion"/>
  </si>
  <si>
    <t>單位主管</t>
    <phoneticPr fontId="2" type="noConversion"/>
  </si>
  <si>
    <t>會計主任</t>
    <phoneticPr fontId="2" type="noConversion"/>
  </si>
  <si>
    <r>
      <t>單位別：</t>
    </r>
    <r>
      <rPr>
        <sz val="14"/>
        <rFont val="新細明體"/>
        <family val="1"/>
        <charset val="136"/>
      </rPr>
      <t>○○課</t>
    </r>
    <phoneticPr fontId="2" type="noConversion"/>
  </si>
  <si>
    <r>
      <rPr>
        <sz val="11"/>
        <rFont val="標楷體"/>
        <family val="4"/>
        <charset val="136"/>
      </rPr>
      <t xml:space="preserve">     </t>
    </r>
    <r>
      <rPr>
        <u val="double"/>
        <sz val="18"/>
        <rFont val="新細明體"/>
        <family val="1"/>
        <charset val="136"/>
      </rPr>
      <t>○○</t>
    </r>
    <r>
      <rPr>
        <u val="double"/>
        <sz val="18"/>
        <rFont val="標楷體"/>
        <family val="4"/>
        <charset val="136"/>
      </rPr>
      <t>區公所</t>
    </r>
    <r>
      <rPr>
        <u val="double"/>
        <sz val="18"/>
        <rFont val="新細明體"/>
        <family val="1"/>
        <charset val="136"/>
      </rPr>
      <t>○○</t>
    </r>
    <r>
      <rPr>
        <u val="double"/>
        <sz val="18"/>
        <rFont val="標楷體"/>
        <family val="4"/>
        <charset val="136"/>
      </rPr>
      <t>課粘貼憑證用紙</t>
    </r>
    <phoneticPr fontId="2" type="noConversion"/>
  </si>
  <si>
    <r>
      <t xml:space="preserve"> 中華民國   年</t>
    </r>
    <r>
      <rPr>
        <sz val="14"/>
        <rFont val="新細明體"/>
        <family val="1"/>
        <charset val="136"/>
      </rPr>
      <t>○</t>
    </r>
    <r>
      <rPr>
        <sz val="14"/>
        <rFont val="標楷體"/>
        <family val="4"/>
        <charset val="136"/>
      </rPr>
      <t>月</t>
    </r>
    <r>
      <rPr>
        <sz val="14"/>
        <rFont val="新細明體"/>
        <family val="1"/>
        <charset val="136"/>
      </rPr>
      <t>○</t>
    </r>
    <r>
      <rPr>
        <sz val="14"/>
        <rFont val="標楷體"/>
        <family val="4"/>
        <charset val="136"/>
      </rPr>
      <t>日</t>
    </r>
    <phoneticPr fontId="2" type="noConversion"/>
  </si>
  <si>
    <t>里幹事：           里長：            承辦人：             主辦課課長：         　   主計人員：　　　　     區長：</t>
    <phoneticPr fontId="2" type="noConversion"/>
  </si>
  <si>
    <t>製表人</t>
    <phoneticPr fontId="2" type="noConversion"/>
  </si>
  <si>
    <t>計算方式：上月結餘數＋本月收入數－本月支出數</t>
    <phoneticPr fontId="2" type="noConversion"/>
  </si>
  <si>
    <t>本　　月　　結　　餘　　金　　額</t>
    <phoneticPr fontId="2" type="noConversion"/>
  </si>
  <si>
    <t>上　　月　　結　　餘　　金　　額</t>
  </si>
  <si>
    <t>合　　　　　　　　　　　　　　計</t>
  </si>
  <si>
    <t xml:space="preserve">      執行項目：</t>
  </si>
  <si>
    <t>　　　執行項目：</t>
  </si>
  <si>
    <t>（三）溝渠疏通項：</t>
    <phoneticPr fontId="2" type="noConversion"/>
  </si>
  <si>
    <t>（二）路燈照明項：</t>
    <phoneticPr fontId="2" type="noConversion"/>
  </si>
  <si>
    <t>　執行項目：</t>
  </si>
  <si>
    <r>
      <t>備註（</t>
    </r>
    <r>
      <rPr>
        <b/>
        <sz val="16"/>
        <rFont val="標楷體"/>
        <family val="4"/>
        <charset val="136"/>
      </rPr>
      <t>施作地點</t>
    </r>
    <r>
      <rPr>
        <b/>
        <sz val="16"/>
        <color indexed="10"/>
        <rFont val="標楷體"/>
        <family val="4"/>
        <charset val="136"/>
      </rPr>
      <t>及施作廠商</t>
    </r>
    <r>
      <rPr>
        <b/>
        <sz val="16"/>
        <rFont val="標楷體"/>
        <family val="4"/>
        <charset val="136"/>
      </rPr>
      <t>）</t>
    </r>
    <phoneticPr fontId="2" type="noConversion"/>
  </si>
  <si>
    <t>支　用　金　額</t>
  </si>
  <si>
    <t>執　　行　　項　　目</t>
  </si>
  <si>
    <r>
      <t xml:space="preserve">　　　   里基層工作經費　　 年 　　月份執行情形一覽表　    </t>
    </r>
    <r>
      <rPr>
        <sz val="12"/>
        <rFont val="標楷體"/>
        <family val="4"/>
        <charset val="136"/>
      </rPr>
      <t>年　　月　　日</t>
    </r>
    <phoneticPr fontId="2" type="noConversion"/>
  </si>
  <si>
    <t xml:space="preserve">  區</t>
    <phoneticPr fontId="2" type="noConversion"/>
  </si>
  <si>
    <t>桃園市</t>
    <phoneticPr fontId="2" type="noConversion"/>
  </si>
  <si>
    <t>（元）</t>
  </si>
  <si>
    <t>C＝A/B</t>
  </si>
  <si>
    <t>Ｄ＝B-A</t>
  </si>
  <si>
    <t>Ｂ</t>
  </si>
  <si>
    <t>執行數</t>
  </si>
  <si>
    <t>件數</t>
  </si>
  <si>
    <t>備註</t>
  </si>
  <si>
    <t>執行率（％）</t>
  </si>
  <si>
    <t>結餘數</t>
  </si>
  <si>
    <t>撥付數</t>
  </si>
  <si>
    <t>執行數Ａ</t>
  </si>
  <si>
    <t>其他</t>
  </si>
  <si>
    <t>溝渠疏通</t>
  </si>
  <si>
    <t>路燈照明</t>
  </si>
  <si>
    <t>社區清潔</t>
  </si>
  <si>
    <t>里別</t>
    <phoneticPr fontId="2" type="noConversion"/>
  </si>
  <si>
    <t>編號</t>
  </si>
  <si>
    <t>C=Ａ/Ｂ</t>
  </si>
  <si>
    <t>Ｄ=Ｂ-Ａ</t>
  </si>
  <si>
    <t>里守望相助</t>
    <phoneticPr fontId="2" type="noConversion"/>
  </si>
  <si>
    <t>截至本季
執行數</t>
    <phoneticPr fontId="2" type="noConversion"/>
  </si>
  <si>
    <t>本季
執行數</t>
    <phoneticPr fontId="2" type="noConversion"/>
  </si>
  <si>
    <t>截至上季
執行數</t>
    <phoneticPr fontId="2" type="noConversion"/>
  </si>
  <si>
    <t>Ａ</t>
  </si>
  <si>
    <r>
      <t>桃園市　　　  區     年度第　　季（　　至　　月）里基層工作經費執行情形累計表</t>
    </r>
    <r>
      <rPr>
        <b/>
        <sz val="12"/>
        <rFont val="標楷體"/>
        <family val="4"/>
        <charset val="136"/>
      </rPr>
      <t>　                填表日期：　年　月　日</t>
    </r>
    <phoneticPr fontId="2" type="noConversion"/>
  </si>
  <si>
    <t>桃園市 　　　 區    年度第　　季（　　至　　月）里基層工作經費執行情形季報表</t>
    <phoneticPr fontId="2" type="noConversion"/>
  </si>
  <si>
    <t>　　　承辦人　　　　　　　　　　　主辦課課長　　　　　　　　　　會計主任　　　　　　　　　　　　　　　區長</t>
    <phoneticPr fontId="2" type="noConversion"/>
  </si>
  <si>
    <t>（四）里守望相助項：</t>
    <phoneticPr fontId="2" type="noConversion"/>
  </si>
  <si>
    <t>（七）其他項：</t>
    <phoneticPr fontId="2" type="noConversion"/>
  </si>
  <si>
    <t>（五）災害防救項：</t>
    <phoneticPr fontId="2" type="noConversion"/>
  </si>
  <si>
    <t>（六）里公務設備項：</t>
    <phoneticPr fontId="2" type="noConversion"/>
  </si>
  <si>
    <t>（一）里環境清潔項：</t>
    <phoneticPr fontId="2" type="noConversion"/>
  </si>
  <si>
    <t>里環境清潔</t>
    <phoneticPr fontId="2" type="noConversion"/>
  </si>
  <si>
    <t>災害防救</t>
    <phoneticPr fontId="2" type="noConversion"/>
  </si>
  <si>
    <t>里公務設備</t>
    <phoneticPr fontId="2" type="noConversion"/>
  </si>
  <si>
    <t>災害防救</t>
    <phoneticPr fontId="2" type="noConversion"/>
  </si>
  <si>
    <t>截至上季
執行數</t>
    <phoneticPr fontId="2" type="noConversion"/>
  </si>
  <si>
    <t>本季
執行數</t>
    <phoneticPr fontId="2" type="noConversion"/>
  </si>
  <si>
    <t>截至本季
執行數</t>
    <phoneticPr fontId="2" type="noConversion"/>
  </si>
  <si>
    <t>里別</t>
    <phoneticPr fontId="2" type="noConversion"/>
  </si>
  <si>
    <t>里環境清潔</t>
    <phoneticPr fontId="2" type="noConversion"/>
  </si>
  <si>
    <t>里守望相助</t>
    <phoneticPr fontId="2" type="noConversion"/>
  </si>
  <si>
    <t>災害防救</t>
    <phoneticPr fontId="2" type="noConversion"/>
  </si>
  <si>
    <t>里公務設備</t>
    <phoneticPr fontId="2" type="noConversion"/>
  </si>
  <si>
    <t>澤仁里</t>
    <phoneticPr fontId="2" type="noConversion"/>
  </si>
  <si>
    <t>霞雲里</t>
    <phoneticPr fontId="2" type="noConversion"/>
  </si>
  <si>
    <t>義盛里</t>
    <phoneticPr fontId="2" type="noConversion"/>
  </si>
  <si>
    <t>羅浮里</t>
    <phoneticPr fontId="2" type="noConversion"/>
  </si>
  <si>
    <t>奎輝里</t>
    <phoneticPr fontId="2" type="noConversion"/>
  </si>
  <si>
    <t>長興里</t>
    <phoneticPr fontId="2" type="noConversion"/>
  </si>
  <si>
    <t>高義里</t>
    <phoneticPr fontId="2" type="noConversion"/>
  </si>
  <si>
    <t>三光里</t>
    <phoneticPr fontId="2" type="noConversion"/>
  </si>
  <si>
    <t>華陵里</t>
    <phoneticPr fontId="2" type="noConversion"/>
  </si>
  <si>
    <t>三民里</t>
    <phoneticPr fontId="2" type="noConversion"/>
  </si>
  <si>
    <t>　　　承辦人　　　　　　　　　　　民政課長　　　　　　　　　　主計主任　　　　　　　　　　　　　　　區長</t>
    <phoneticPr fontId="2" type="noConversion"/>
  </si>
  <si>
    <t xml:space="preserve"> </t>
  </si>
  <si>
    <t>桃園市復興區    112年度第四季（10至12月）里基層工作經費執行情形累計表　                填表日期：113年1月21日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</si>
</sst>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_ "/>
    <numFmt numFmtId="165" formatCode="#,##0.0_ "/>
    <numFmt numFmtId="166" formatCode="#,##0_);[Red]\(#,##0\)"/>
    <numFmt numFmtId="167" formatCode="#,##0;[Red]#,##0"/>
    <numFmt numFmtId="168" formatCode="[$-404]ggge&quot;年&quot;m&quot;月&quot;d&quot;日&quot;;@"/>
    <numFmt numFmtId="169" formatCode="&quot;$&quot;#,##0_);[Red]\(&quot;$&quot;#,##0\)"/>
    <numFmt numFmtId="170" formatCode="0.0%"/>
    <numFmt numFmtId="171" formatCode="0.0_ "/>
  </numFmts>
  <fonts count="3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新細明體"/>
      <family val="1"/>
      <charset val="136"/>
    </font>
    <font>
      <sz val="13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7"/>
      <name val="新細明體"/>
      <family val="1"/>
      <charset val="136"/>
    </font>
    <font>
      <b/>
      <sz val="16"/>
      <name val="Arial Unicode MS"/>
      <family val="2"/>
      <charset val="136"/>
    </font>
    <font>
      <b/>
      <sz val="8"/>
      <name val="標楷體"/>
      <family val="4"/>
      <charset val="136"/>
    </font>
    <font>
      <b/>
      <sz val="10"/>
      <name val="標楷體"/>
      <family val="4"/>
      <charset val="136"/>
    </font>
    <font>
      <sz val="22"/>
      <name val="標楷體"/>
      <family val="4"/>
      <charset val="136"/>
    </font>
    <font>
      <sz val="22"/>
      <name val="新細明體"/>
      <family val="1"/>
      <charset val="136"/>
    </font>
    <font>
      <sz val="14"/>
      <name val="Times New Roman"/>
      <family val="1"/>
    </font>
    <font>
      <u val="double"/>
      <sz val="18"/>
      <name val="標楷體"/>
      <family val="4"/>
      <charset val="136"/>
    </font>
    <font>
      <sz val="10"/>
      <name val="標楷體"/>
      <family val="4"/>
      <charset val="136"/>
    </font>
    <font>
      <sz val="14"/>
      <name val="新細明體"/>
      <family val="1"/>
      <charset val="136"/>
    </font>
    <font>
      <sz val="11"/>
      <name val="新細明體"/>
      <family val="1"/>
      <charset val="136"/>
    </font>
    <font>
      <b/>
      <sz val="14"/>
      <name val="Arial Unicode MS"/>
      <family val="2"/>
      <charset val="136"/>
    </font>
    <font>
      <u val="double"/>
      <sz val="18"/>
      <name val="新細明體"/>
      <family val="1"/>
      <charset val="136"/>
    </font>
    <font>
      <sz val="8"/>
      <name val="標楷體"/>
      <family val="4"/>
      <charset val="136"/>
    </font>
    <font>
      <sz val="10.5"/>
      <name val="標楷體"/>
      <family val="4"/>
      <charset val="136"/>
    </font>
    <font>
      <sz val="10.5"/>
      <name val="新細明體"/>
      <family val="1"/>
      <charset val="136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8"/>
      <name val="標楷體"/>
      <family val="4"/>
      <charset val="136"/>
    </font>
    <font>
      <sz val="12"/>
      <name val="中國龍標準楷"/>
      <family val="3"/>
      <charset val="136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60">
    <xf numFmtId="0" fontId="0" fillId="0" borderId="0" xfId="0"/>
    <xf numFmtId="164" fontId="3" fillId="0" borderId="0" xfId="0" applyNumberFormat="1" applyFont="1" applyProtection="1"/>
    <xf numFmtId="164" fontId="3" fillId="0" borderId="0" xfId="0" applyNumberFormat="1" applyFont="1" applyBorder="1" applyProtection="1"/>
    <xf numFmtId="0" fontId="3" fillId="0" borderId="1" xfId="0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vertical="center" textRotation="255" wrapText="1"/>
    </xf>
    <xf numFmtId="164" fontId="3" fillId="0" borderId="3" xfId="0" applyNumberFormat="1" applyFont="1" applyBorder="1" applyAlignment="1" applyProtection="1">
      <alignment vertical="center" textRotation="255" wrapText="1"/>
    </xf>
    <xf numFmtId="164" fontId="3" fillId="0" borderId="4" xfId="0" applyNumberFormat="1" applyFont="1" applyBorder="1" applyAlignment="1" applyProtection="1">
      <alignment vertical="center" textRotation="255" wrapText="1"/>
    </xf>
    <xf numFmtId="164" fontId="3" fillId="0" borderId="5" xfId="0" applyNumberFormat="1" applyFont="1" applyBorder="1" applyAlignment="1" applyProtection="1">
      <alignment vertical="center" textRotation="255" wrapText="1"/>
    </xf>
    <xf numFmtId="164" fontId="3" fillId="0" borderId="6" xfId="0" applyNumberFormat="1" applyFont="1" applyBorder="1" applyAlignment="1" applyProtection="1">
      <alignment vertical="center" textRotation="255" wrapText="1"/>
    </xf>
    <xf numFmtId="164" fontId="3" fillId="0" borderId="7" xfId="0" applyNumberFormat="1" applyFont="1" applyBorder="1" applyAlignment="1" applyProtection="1">
      <alignment vertical="center" textRotation="255" wrapText="1"/>
    </xf>
    <xf numFmtId="164" fontId="3" fillId="0" borderId="2" xfId="0" applyNumberFormat="1" applyFont="1" applyBorder="1" applyAlignment="1" applyProtection="1">
      <alignment vertical="center" textRotation="255"/>
    </xf>
    <xf numFmtId="164" fontId="3" fillId="0" borderId="3" xfId="0" applyNumberFormat="1" applyFont="1" applyBorder="1" applyAlignment="1" applyProtection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vertical="center" textRotation="255"/>
    </xf>
    <xf numFmtId="164" fontId="3" fillId="0" borderId="5" xfId="0" applyNumberFormat="1" applyFont="1" applyBorder="1" applyAlignment="1" applyProtection="1"/>
    <xf numFmtId="164" fontId="4" fillId="0" borderId="5" xfId="0" applyNumberFormat="1" applyFont="1" applyBorder="1" applyAlignment="1" applyProtection="1">
      <alignment horizontal="left" vertical="center" wrapText="1"/>
    </xf>
    <xf numFmtId="164" fontId="3" fillId="0" borderId="5" xfId="0" applyNumberFormat="1" applyFont="1" applyBorder="1" applyAlignment="1" applyProtection="1">
      <alignment horizontal="left" vertical="center" wrapText="1"/>
    </xf>
    <xf numFmtId="164" fontId="3" fillId="0" borderId="5" xfId="0" applyNumberFormat="1" applyFont="1" applyBorder="1" applyAlignment="1" applyProtection="1">
      <alignment horizontal="left" vertical="center"/>
    </xf>
    <xf numFmtId="164" fontId="3" fillId="0" borderId="9" xfId="0" applyNumberFormat="1" applyFont="1" applyBorder="1" applyAlignment="1" applyProtection="1">
      <alignment vertical="center"/>
    </xf>
    <xf numFmtId="164" fontId="3" fillId="2" borderId="0" xfId="0" applyNumberFormat="1" applyFont="1" applyFill="1" applyProtection="1"/>
    <xf numFmtId="164" fontId="3" fillId="3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Border="1" applyProtection="1">
      <protection locked="0"/>
    </xf>
    <xf numFmtId="164" fontId="3" fillId="0" borderId="0" xfId="0" applyNumberFormat="1" applyFont="1" applyProtection="1">
      <protection locked="0"/>
    </xf>
    <xf numFmtId="164" fontId="3" fillId="3" borderId="0" xfId="0" applyNumberFormat="1" applyFont="1" applyFill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164" fontId="3" fillId="0" borderId="0" xfId="0" applyNumberFormat="1" applyFont="1" applyBorder="1" applyAlignment="1" applyProtection="1">
      <alignment vertical="center"/>
      <protection locked="0"/>
    </xf>
    <xf numFmtId="164" fontId="3" fillId="0" borderId="11" xfId="0" applyNumberFormat="1" applyFont="1" applyBorder="1" applyAlignment="1" applyProtection="1">
      <alignment horizontal="left" vertical="center"/>
      <protection locked="0"/>
    </xf>
    <xf numFmtId="164" fontId="17" fillId="0" borderId="0" xfId="0" applyNumberFormat="1" applyFont="1" applyBorder="1" applyAlignment="1" applyProtection="1">
      <alignment vertical="center"/>
      <protection locked="0"/>
    </xf>
    <xf numFmtId="164" fontId="3" fillId="0" borderId="12" xfId="0" applyNumberFormat="1" applyFont="1" applyBorder="1" applyAlignment="1" applyProtection="1">
      <alignment vertical="center"/>
      <protection locked="0"/>
    </xf>
    <xf numFmtId="0" fontId="4" fillId="2" borderId="8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readingOrder="1"/>
    </xf>
    <xf numFmtId="0" fontId="19" fillId="0" borderId="0" xfId="0" applyFont="1" applyBorder="1" applyAlignment="1" applyProtection="1">
      <alignment vertical="center" wrapText="1" readingOrder="1"/>
    </xf>
    <xf numFmtId="0" fontId="4" fillId="0" borderId="0" xfId="0" applyFont="1" applyBorder="1" applyAlignment="1" applyProtection="1">
      <alignment vertical="center" wrapText="1" readingOrder="1"/>
    </xf>
    <xf numFmtId="0" fontId="0" fillId="0" borderId="0" xfId="0" applyBorder="1" applyAlignment="1" applyProtection="1">
      <alignment vertical="center" readingOrder="1"/>
    </xf>
    <xf numFmtId="0" fontId="4" fillId="0" borderId="0" xfId="0" applyFont="1" applyBorder="1" applyAlignment="1" applyProtection="1">
      <alignment vertical="center" readingOrder="1"/>
    </xf>
    <xf numFmtId="0" fontId="9" fillId="0" borderId="0" xfId="0" applyFont="1" applyBorder="1" applyAlignment="1" applyProtection="1">
      <alignment vertical="top" wrapText="1" readingOrder="1"/>
    </xf>
    <xf numFmtId="0" fontId="4" fillId="0" borderId="0" xfId="0" applyFont="1" applyBorder="1" applyAlignment="1" applyProtection="1">
      <alignment vertical="top" wrapText="1" readingOrder="1"/>
    </xf>
    <xf numFmtId="164" fontId="3" fillId="0" borderId="0" xfId="0" applyNumberFormat="1" applyFont="1" applyBorder="1" applyAlignment="1" applyProtection="1">
      <alignment vertical="center" readingOrder="1"/>
    </xf>
    <xf numFmtId="0" fontId="10" fillId="0" borderId="0" xfId="0" applyFont="1" applyBorder="1" applyAlignment="1" applyProtection="1">
      <alignment horizontal="left" vertical="center" wrapText="1" readingOrder="1"/>
    </xf>
    <xf numFmtId="0" fontId="5" fillId="0" borderId="0" xfId="0" applyFont="1" applyBorder="1" applyAlignment="1" applyProtection="1">
      <alignment vertical="center" wrapText="1" readingOrder="1"/>
    </xf>
    <xf numFmtId="0" fontId="14" fillId="0" borderId="0" xfId="0" applyFont="1" applyBorder="1" applyAlignment="1" applyProtection="1">
      <alignment vertical="center" wrapText="1" readingOrder="1"/>
    </xf>
    <xf numFmtId="164" fontId="3" fillId="0" borderId="0" xfId="0" applyNumberFormat="1" applyFont="1" applyBorder="1" applyAlignment="1" applyProtection="1">
      <alignment vertical="center" textRotation="255" readingOrder="1"/>
    </xf>
    <xf numFmtId="164" fontId="13" fillId="0" borderId="0" xfId="0" applyNumberFormat="1" applyFont="1" applyBorder="1" applyAlignment="1" applyProtection="1">
      <alignment horizontal="right" vertical="center" textRotation="90" readingOrder="1"/>
    </xf>
    <xf numFmtId="164" fontId="4" fillId="0" borderId="0" xfId="0" applyNumberFormat="1" applyFont="1" applyBorder="1" applyAlignment="1" applyProtection="1">
      <alignment readingOrder="1"/>
    </xf>
    <xf numFmtId="0" fontId="11" fillId="0" borderId="0" xfId="0" applyFont="1" applyBorder="1" applyAlignment="1" applyProtection="1">
      <alignment horizontal="right" vertical="center" textRotation="90" readingOrder="1"/>
    </xf>
    <xf numFmtId="166" fontId="9" fillId="0" borderId="0" xfId="0" applyNumberFormat="1" applyFont="1" applyBorder="1" applyAlignment="1" applyProtection="1">
      <alignment vertical="center" readingOrder="1"/>
    </xf>
    <xf numFmtId="166" fontId="4" fillId="0" borderId="0" xfId="0" applyNumberFormat="1" applyFont="1" applyBorder="1" applyAlignment="1" applyProtection="1">
      <alignment horizontal="center" vertical="center" readingOrder="1"/>
    </xf>
    <xf numFmtId="166" fontId="4" fillId="0" borderId="0" xfId="0" applyNumberFormat="1" applyFont="1" applyBorder="1" applyAlignment="1" applyProtection="1">
      <alignment vertical="center" readingOrder="1"/>
    </xf>
    <xf numFmtId="164" fontId="4" fillId="0" borderId="0" xfId="0" applyNumberFormat="1" applyFont="1" applyBorder="1" applyAlignment="1" applyProtection="1">
      <alignment horizontal="right" vertical="center" readingOrder="1"/>
    </xf>
    <xf numFmtId="0" fontId="8" fillId="0" borderId="0" xfId="0" applyFont="1" applyBorder="1" applyAlignment="1" applyProtection="1">
      <alignment horizontal="center" vertical="center" wrapText="1" readingOrder="1"/>
    </xf>
    <xf numFmtId="0" fontId="4" fillId="0" borderId="13" xfId="0" applyFont="1" applyBorder="1" applyAlignment="1" applyProtection="1">
      <alignment vertical="top" wrapText="1" readingOrder="1"/>
    </xf>
    <xf numFmtId="0" fontId="10" fillId="0" borderId="8" xfId="0" applyFont="1" applyBorder="1" applyAlignment="1" applyProtection="1">
      <alignment horizontal="center" vertical="center" wrapText="1"/>
    </xf>
    <xf numFmtId="168" fontId="8" fillId="0" borderId="14" xfId="0" applyNumberFormat="1" applyFont="1" applyBorder="1" applyAlignment="1" applyProtection="1"/>
    <xf numFmtId="168" fontId="8" fillId="0" borderId="0" xfId="0" applyNumberFormat="1" applyFont="1" applyBorder="1" applyAlignment="1" applyProtection="1"/>
    <xf numFmtId="164" fontId="10" fillId="0" borderId="1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 readingOrder="1"/>
    </xf>
    <xf numFmtId="0" fontId="11" fillId="0" borderId="0" xfId="0" applyFont="1" applyBorder="1" applyAlignment="1" applyProtection="1">
      <alignment vertical="center" textRotation="90" readingOrder="1"/>
    </xf>
    <xf numFmtId="0" fontId="9" fillId="0" borderId="0" xfId="0" applyFont="1" applyBorder="1" applyAlignment="1" applyProtection="1">
      <alignment vertical="center" wrapText="1" readingOrder="1"/>
    </xf>
    <xf numFmtId="164" fontId="9" fillId="0" borderId="0" xfId="0" applyNumberFormat="1" applyFont="1" applyAlignment="1" applyProtection="1">
      <alignment readingOrder="1"/>
    </xf>
    <xf numFmtId="0" fontId="9" fillId="0" borderId="0" xfId="0" applyFont="1" applyBorder="1" applyAlignment="1" applyProtection="1">
      <alignment horizontal="left" vertical="top" wrapText="1" indent="1" readingOrder="1"/>
    </xf>
    <xf numFmtId="0" fontId="9" fillId="0" borderId="0" xfId="0" applyFont="1" applyBorder="1" applyAlignment="1" applyProtection="1">
      <alignment horizontal="left" vertical="top" wrapText="1" readingOrder="1"/>
    </xf>
    <xf numFmtId="164" fontId="12" fillId="0" borderId="8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 wrapText="1"/>
    </xf>
    <xf numFmtId="166" fontId="9" fillId="0" borderId="0" xfId="0" applyNumberFormat="1" applyFont="1" applyBorder="1" applyAlignment="1" applyProtection="1">
      <alignment vertical="center" wrapText="1" readingOrder="1"/>
    </xf>
    <xf numFmtId="164" fontId="3" fillId="0" borderId="0" xfId="0" applyNumberFormat="1" applyFont="1" applyAlignment="1" applyProtection="1">
      <alignment horizontal="left"/>
      <protection locked="0"/>
    </xf>
    <xf numFmtId="0" fontId="9" fillId="0" borderId="15" xfId="0" applyFont="1" applyBorder="1" applyAlignment="1" applyProtection="1">
      <alignment vertical="center"/>
      <protection locked="0"/>
    </xf>
    <xf numFmtId="164" fontId="22" fillId="0" borderId="8" xfId="0" applyNumberFormat="1" applyFont="1" applyBorder="1" applyAlignment="1" applyProtection="1">
      <alignment horizontal="center" vertical="center" wrapText="1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1" fillId="5" borderId="0" xfId="1" applyFill="1">
      <alignment vertical="center"/>
    </xf>
    <xf numFmtId="0" fontId="4" fillId="5" borderId="0" xfId="1" applyFont="1" applyFill="1">
      <alignment vertical="center"/>
    </xf>
    <xf numFmtId="0" fontId="4" fillId="0" borderId="16" xfId="1" applyFont="1" applyBorder="1" applyAlignment="1">
      <alignment horizontal="justify" vertical="center"/>
    </xf>
    <xf numFmtId="0" fontId="4" fillId="0" borderId="16" xfId="1" applyFont="1" applyBorder="1" applyAlignment="1">
      <alignment horizontal="justify" vertical="center" wrapText="1"/>
    </xf>
    <xf numFmtId="0" fontId="3" fillId="0" borderId="16" xfId="1" applyFont="1" applyBorder="1" applyAlignment="1">
      <alignment horizontal="justify" vertical="center" wrapText="1"/>
    </xf>
    <xf numFmtId="0" fontId="27" fillId="6" borderId="16" xfId="1" applyFont="1" applyFill="1" applyBorder="1" applyAlignment="1">
      <alignment horizontal="center" vertical="center" wrapText="1"/>
    </xf>
    <xf numFmtId="0" fontId="31" fillId="0" borderId="0" xfId="1" applyFont="1">
      <alignment vertical="center"/>
    </xf>
    <xf numFmtId="0" fontId="4" fillId="0" borderId="16" xfId="1" applyFont="1" applyBorder="1" applyAlignment="1">
      <alignment vertical="top" wrapText="1"/>
    </xf>
    <xf numFmtId="170" fontId="4" fillId="0" borderId="16" xfId="1" applyNumberFormat="1" applyFont="1" applyBorder="1" applyAlignment="1">
      <alignment vertical="top" wrapText="1"/>
    </xf>
    <xf numFmtId="0" fontId="4" fillId="0" borderId="17" xfId="1" applyFont="1" applyBorder="1" applyAlignment="1">
      <alignment horizontal="center" vertical="top" wrapText="1"/>
    </xf>
    <xf numFmtId="0" fontId="1" fillId="0" borderId="16" xfId="1" applyBorder="1" applyAlignment="1">
      <alignment vertical="center" wrapText="1"/>
    </xf>
    <xf numFmtId="0" fontId="4" fillId="0" borderId="17" xfId="1" applyFont="1" applyBorder="1" applyAlignment="1">
      <alignment vertical="top" wrapText="1"/>
    </xf>
    <xf numFmtId="0" fontId="4" fillId="0" borderId="16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18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32" fillId="0" borderId="0" xfId="1" applyFont="1">
      <alignment vertical="center"/>
    </xf>
    <xf numFmtId="0" fontId="3" fillId="0" borderId="19" xfId="1" applyFont="1" applyBorder="1" applyAlignment="1">
      <alignment horizontal="justify" vertical="center" wrapText="1"/>
    </xf>
    <xf numFmtId="0" fontId="3" fillId="0" borderId="20" xfId="1" applyFont="1" applyBorder="1" applyAlignment="1">
      <alignment horizontal="justify" vertical="center" wrapText="1"/>
    </xf>
    <xf numFmtId="0" fontId="14" fillId="0" borderId="0" xfId="1" applyFont="1">
      <alignment vertical="center"/>
    </xf>
    <xf numFmtId="0" fontId="34" fillId="0" borderId="0" xfId="1" applyFont="1">
      <alignment vertical="center"/>
    </xf>
    <xf numFmtId="0" fontId="35" fillId="0" borderId="0" xfId="1" applyFont="1">
      <alignment vertical="center"/>
    </xf>
    <xf numFmtId="0" fontId="19" fillId="0" borderId="18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top" wrapText="1"/>
    </xf>
    <xf numFmtId="0" fontId="19" fillId="0" borderId="17" xfId="1" applyFont="1" applyBorder="1" applyAlignment="1">
      <alignment vertical="top" wrapText="1"/>
    </xf>
    <xf numFmtId="0" fontId="19" fillId="0" borderId="16" xfId="1" applyFont="1" applyBorder="1" applyAlignment="1">
      <alignment horizontal="center" vertical="center" wrapText="1"/>
    </xf>
    <xf numFmtId="0" fontId="19" fillId="0" borderId="16" xfId="1" applyFont="1" applyBorder="1" applyAlignment="1">
      <alignment vertical="top" wrapText="1"/>
    </xf>
    <xf numFmtId="0" fontId="35" fillId="0" borderId="16" xfId="1" applyFont="1" applyBorder="1" applyAlignment="1">
      <alignment vertical="center" wrapText="1"/>
    </xf>
    <xf numFmtId="0" fontId="19" fillId="0" borderId="0" xfId="1" applyFont="1">
      <alignment vertical="center"/>
    </xf>
    <xf numFmtId="0" fontId="14" fillId="0" borderId="17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4" fillId="0" borderId="16" xfId="1" applyFont="1" applyBorder="1" applyAlignment="1">
      <alignment vertical="top" wrapText="1"/>
    </xf>
    <xf numFmtId="167" fontId="14" fillId="0" borderId="16" xfId="1" applyNumberFormat="1" applyFont="1" applyBorder="1" applyAlignment="1">
      <alignment horizontal="center" vertical="center" wrapText="1"/>
    </xf>
    <xf numFmtId="3" fontId="14" fillId="0" borderId="16" xfId="1" applyNumberFormat="1" applyFont="1" applyBorder="1" applyAlignment="1">
      <alignment horizontal="center" vertical="center" wrapText="1"/>
    </xf>
    <xf numFmtId="171" fontId="14" fillId="0" borderId="16" xfId="1" applyNumberFormat="1" applyFont="1" applyBorder="1" applyAlignment="1">
      <alignment horizontal="center" vertical="center" wrapText="1"/>
    </xf>
    <xf numFmtId="165" fontId="14" fillId="0" borderId="16" xfId="1" applyNumberFormat="1" applyFont="1" applyBorder="1" applyAlignment="1">
      <alignment horizontal="center" vertical="center" wrapText="1"/>
    </xf>
    <xf numFmtId="167" fontId="36" fillId="0" borderId="16" xfId="1" applyNumberFormat="1" applyFont="1" applyBorder="1" applyAlignment="1">
      <alignment horizontal="center" vertical="center" wrapText="1"/>
    </xf>
    <xf numFmtId="3" fontId="36" fillId="0" borderId="16" xfId="1" applyNumberFormat="1" applyFont="1" applyBorder="1" applyAlignment="1">
      <alignment horizontal="center" vertical="center" wrapText="1"/>
    </xf>
    <xf numFmtId="3" fontId="35" fillId="0" borderId="0" xfId="1" applyNumberFormat="1" applyFont="1">
      <alignment vertical="center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166" fontId="4" fillId="2" borderId="24" xfId="0" applyNumberFormat="1" applyFont="1" applyFill="1" applyBorder="1" applyAlignment="1" applyProtection="1">
      <alignment vertical="center"/>
      <protection locked="0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3" fillId="0" borderId="24" xfId="0" applyNumberFormat="1" applyFont="1" applyBorder="1" applyAlignment="1" applyProtection="1">
      <alignment vertical="center"/>
    </xf>
    <xf numFmtId="166" fontId="3" fillId="0" borderId="1" xfId="0" applyNumberFormat="1" applyFont="1" applyBorder="1" applyAlignment="1" applyProtection="1">
      <alignment vertical="center"/>
    </xf>
    <xf numFmtId="164" fontId="3" fillId="0" borderId="0" xfId="0" applyNumberFormat="1" applyFont="1" applyAlignment="1" applyProtection="1">
      <alignment horizontal="center"/>
    </xf>
    <xf numFmtId="164" fontId="3" fillId="0" borderId="24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/>
    </xf>
    <xf numFmtId="164" fontId="4" fillId="0" borderId="8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169" fontId="3" fillId="0" borderId="24" xfId="0" applyNumberFormat="1" applyFont="1" applyBorder="1" applyAlignment="1" applyProtection="1">
      <alignment horizontal="right" vertical="center" wrapText="1"/>
    </xf>
    <xf numFmtId="169" fontId="3" fillId="0" borderId="26" xfId="0" applyNumberFormat="1" applyFont="1" applyBorder="1" applyAlignment="1" applyProtection="1">
      <alignment horizontal="right" vertical="center" wrapText="1"/>
    </xf>
    <xf numFmtId="169" fontId="3" fillId="0" borderId="1" xfId="0" applyNumberFormat="1" applyFont="1" applyBorder="1" applyAlignment="1" applyProtection="1">
      <alignment horizontal="right" vertical="center" wrapText="1"/>
    </xf>
    <xf numFmtId="164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35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43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39" xfId="0" applyNumberFormat="1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164" fontId="3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2" borderId="36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164" fontId="3" fillId="0" borderId="41" xfId="0" applyNumberFormat="1" applyFont="1" applyBorder="1" applyAlignment="1" applyProtection="1">
      <alignment horizontal="center" vertical="center" wrapText="1"/>
      <protection locked="0"/>
    </xf>
    <xf numFmtId="164" fontId="3" fillId="0" borderId="44" xfId="0" applyNumberFormat="1" applyFont="1" applyBorder="1" applyAlignment="1" applyProtection="1">
      <alignment horizontal="center" vertical="center" wrapText="1"/>
      <protection locked="0"/>
    </xf>
    <xf numFmtId="164" fontId="3" fillId="0" borderId="24" xfId="0" applyNumberFormat="1" applyFont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64" fontId="3" fillId="0" borderId="41" xfId="0" applyNumberFormat="1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164" fontId="3" fillId="0" borderId="42" xfId="0" applyNumberFormat="1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164" fontId="3" fillId="0" borderId="24" xfId="0" applyNumberFormat="1" applyFont="1" applyBorder="1" applyAlignment="1" applyProtection="1">
      <alignment horizontal="center" vertical="center"/>
    </xf>
    <xf numFmtId="164" fontId="3" fillId="0" borderId="26" xfId="0" applyNumberFormat="1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36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left" vertical="center" wrapText="1"/>
      <protection locked="0"/>
    </xf>
    <xf numFmtId="164" fontId="3" fillId="0" borderId="21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textRotation="255"/>
      <protection locked="0"/>
    </xf>
    <xf numFmtId="164" fontId="3" fillId="0" borderId="3" xfId="0" applyNumberFormat="1" applyFont="1" applyBorder="1" applyAlignment="1" applyProtection="1">
      <alignment horizontal="center" vertical="center" textRotation="255"/>
      <protection locked="0"/>
    </xf>
    <xf numFmtId="164" fontId="3" fillId="0" borderId="10" xfId="0" applyNumberFormat="1" applyFont="1" applyBorder="1" applyAlignment="1" applyProtection="1">
      <alignment horizontal="center" vertical="center" textRotation="255"/>
      <protection locked="0"/>
    </xf>
    <xf numFmtId="164" fontId="3" fillId="0" borderId="5" xfId="0" applyNumberFormat="1" applyFont="1" applyBorder="1" applyAlignment="1" applyProtection="1">
      <alignment horizontal="center" vertical="center" textRotation="255"/>
      <protection locked="0"/>
    </xf>
    <xf numFmtId="164" fontId="3" fillId="0" borderId="36" xfId="0" applyNumberFormat="1" applyFont="1" applyBorder="1" applyAlignment="1" applyProtection="1">
      <alignment horizontal="center" vertical="center" textRotation="255"/>
      <protection locked="0"/>
    </xf>
    <xf numFmtId="164" fontId="3" fillId="0" borderId="7" xfId="0" applyNumberFormat="1" applyFont="1" applyBorder="1" applyAlignment="1" applyProtection="1">
      <alignment horizontal="center" vertical="center" textRotation="255"/>
      <protection locked="0"/>
    </xf>
    <xf numFmtId="164" fontId="3" fillId="0" borderId="21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164" fontId="3" fillId="0" borderId="36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center" vertical="center" wrapText="1"/>
    </xf>
    <xf numFmtId="164" fontId="15" fillId="0" borderId="0" xfId="0" applyNumberFormat="1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164" fontId="15" fillId="0" borderId="0" xfId="0" applyNumberFormat="1" applyFont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4" borderId="0" xfId="0" applyNumberFormat="1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vertical="center"/>
    </xf>
    <xf numFmtId="0" fontId="0" fillId="0" borderId="13" xfId="0" applyBorder="1" applyAlignment="1" applyProtection="1"/>
    <xf numFmtId="0" fontId="0" fillId="0" borderId="11" xfId="0" applyBorder="1" applyAlignment="1" applyProtection="1"/>
    <xf numFmtId="0" fontId="0" fillId="0" borderId="10" xfId="0" applyBorder="1" applyAlignment="1" applyProtection="1"/>
    <xf numFmtId="0" fontId="0" fillId="0" borderId="0" xfId="0" applyBorder="1" applyAlignment="1" applyProtection="1"/>
    <xf numFmtId="0" fontId="0" fillId="0" borderId="12" xfId="0" applyBorder="1" applyAlignment="1" applyProtection="1"/>
    <xf numFmtId="0" fontId="0" fillId="0" borderId="10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16" xfId="0" applyBorder="1" applyAlignment="1"/>
    <xf numFmtId="164" fontId="4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6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/>
    </xf>
    <xf numFmtId="0" fontId="3" fillId="0" borderId="25" xfId="0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 vertical="center"/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164" fontId="3" fillId="0" borderId="34" xfId="0" applyNumberFormat="1" applyFont="1" applyBorder="1" applyAlignment="1" applyProtection="1">
      <alignment horizontal="center" vertical="center"/>
    </xf>
    <xf numFmtId="164" fontId="3" fillId="0" borderId="35" xfId="0" applyNumberFormat="1" applyFont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</xf>
    <xf numFmtId="164" fontId="3" fillId="0" borderId="22" xfId="0" applyNumberFormat="1" applyFont="1" applyBorder="1" applyAlignment="1" applyProtection="1">
      <alignment horizontal="center" vertical="top"/>
      <protection locked="0"/>
    </xf>
    <xf numFmtId="164" fontId="3" fillId="0" borderId="23" xfId="0" applyNumberFormat="1" applyFont="1" applyBorder="1" applyAlignment="1" applyProtection="1">
      <alignment horizontal="center" vertical="top"/>
      <protection locked="0"/>
    </xf>
    <xf numFmtId="164" fontId="3" fillId="0" borderId="16" xfId="0" applyNumberFormat="1" applyFont="1" applyBorder="1" applyAlignment="1" applyProtection="1">
      <alignment horizontal="center" vertical="top"/>
      <protection locked="0"/>
    </xf>
    <xf numFmtId="164" fontId="6" fillId="4" borderId="31" xfId="0" applyNumberFormat="1" applyFont="1" applyFill="1" applyBorder="1" applyAlignment="1" applyProtection="1">
      <alignment horizontal="center" vertical="distributed"/>
    </xf>
    <xf numFmtId="0" fontId="7" fillId="4" borderId="32" xfId="0" applyFont="1" applyFill="1" applyBorder="1" applyAlignment="1" applyProtection="1">
      <alignment horizontal="center" vertical="distributed"/>
    </xf>
    <xf numFmtId="0" fontId="7" fillId="4" borderId="20" xfId="0" applyFont="1" applyFill="1" applyBorder="1" applyAlignment="1" applyProtection="1">
      <alignment horizontal="center" vertical="distributed"/>
    </xf>
    <xf numFmtId="164" fontId="3" fillId="0" borderId="21" xfId="0" applyNumberFormat="1" applyFont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164" fontId="4" fillId="0" borderId="21" xfId="0" applyNumberFormat="1" applyFont="1" applyBorder="1" applyAlignment="1" applyProtection="1">
      <alignment vertical="center"/>
    </xf>
    <xf numFmtId="164" fontId="4" fillId="0" borderId="3" xfId="0" applyNumberFormat="1" applyFont="1" applyBorder="1" applyAlignment="1" applyProtection="1">
      <alignment vertical="center"/>
    </xf>
    <xf numFmtId="166" fontId="3" fillId="0" borderId="21" xfId="0" applyNumberFormat="1" applyFont="1" applyBorder="1" applyAlignment="1" applyProtection="1">
      <alignment vertical="center"/>
    </xf>
    <xf numFmtId="166" fontId="3" fillId="0" borderId="3" xfId="0" applyNumberFormat="1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 wrapText="1" readingOrder="1"/>
    </xf>
    <xf numFmtId="0" fontId="0" fillId="0" borderId="3" xfId="0" applyBorder="1" applyAlignment="1">
      <alignment horizontal="center" vertical="center" wrapText="1" readingOrder="1"/>
    </xf>
    <xf numFmtId="0" fontId="21" fillId="0" borderId="6" xfId="0" applyFont="1" applyBorder="1" applyAlignment="1">
      <alignment horizontal="center" vertical="center" wrapText="1" readingOrder="1"/>
    </xf>
    <xf numFmtId="0" fontId="0" fillId="0" borderId="7" xfId="0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4" fillId="0" borderId="21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164" fontId="3" fillId="0" borderId="15" xfId="0" applyNumberFormat="1" applyFont="1" applyBorder="1" applyAlignment="1" applyProtection="1">
      <alignment horizontal="center" vertical="center"/>
    </xf>
    <xf numFmtId="0" fontId="0" fillId="0" borderId="26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3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24" fillId="0" borderId="29" xfId="0" applyFont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1" fillId="0" borderId="30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 wrapText="1" readingOrder="1"/>
    </xf>
    <xf numFmtId="0" fontId="21" fillId="0" borderId="14" xfId="0" applyFont="1" applyBorder="1" applyAlignment="1">
      <alignment horizontal="center" vertical="center" wrapText="1" readingOrder="1"/>
    </xf>
    <xf numFmtId="0" fontId="25" fillId="0" borderId="13" xfId="0" applyFont="1" applyBorder="1" applyAlignment="1" applyProtection="1">
      <alignment horizontal="center" vertical="center" wrapText="1" readingOrder="1"/>
    </xf>
    <xf numFmtId="0" fontId="26" fillId="0" borderId="23" xfId="0" applyFont="1" applyBorder="1" applyAlignment="1">
      <alignment horizontal="center" vertical="center" wrapText="1" readingOrder="1"/>
    </xf>
    <xf numFmtId="0" fontId="24" fillId="0" borderId="3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horizontal="center" vertical="center" wrapText="1" readingOrder="1"/>
    </xf>
    <xf numFmtId="164" fontId="4" fillId="0" borderId="8" xfId="0" applyNumberFormat="1" applyFont="1" applyBorder="1" applyAlignment="1" applyProtection="1">
      <alignment horizontal="center" vertical="center" wrapText="1" readingOrder="1"/>
    </xf>
    <xf numFmtId="164" fontId="3" fillId="0" borderId="21" xfId="0" applyNumberFormat="1" applyFont="1" applyBorder="1" applyAlignment="1" applyProtection="1">
      <alignment horizontal="left" vertical="center" wrapText="1" readingOrder="1"/>
    </xf>
    <xf numFmtId="164" fontId="3" fillId="0" borderId="13" xfId="0" applyNumberFormat="1" applyFont="1" applyBorder="1" applyAlignment="1" applyProtection="1">
      <alignment horizontal="left" vertical="center" wrapText="1" readingOrder="1"/>
    </xf>
    <xf numFmtId="164" fontId="3" fillId="0" borderId="3" xfId="0" applyNumberFormat="1" applyFont="1" applyBorder="1" applyAlignment="1" applyProtection="1">
      <alignment horizontal="left" vertical="center" wrapText="1" readingOrder="1"/>
    </xf>
    <xf numFmtId="164" fontId="3" fillId="0" borderId="36" xfId="0" applyNumberFormat="1" applyFont="1" applyBorder="1" applyAlignment="1" applyProtection="1">
      <alignment horizontal="left" vertical="center" wrapText="1" readingOrder="1"/>
    </xf>
    <xf numFmtId="164" fontId="3" fillId="0" borderId="14" xfId="0" applyNumberFormat="1" applyFont="1" applyBorder="1" applyAlignment="1" applyProtection="1">
      <alignment horizontal="left" vertical="center" wrapText="1" readingOrder="1"/>
    </xf>
    <xf numFmtId="164" fontId="3" fillId="0" borderId="7" xfId="0" applyNumberFormat="1" applyFont="1" applyBorder="1" applyAlignment="1" applyProtection="1">
      <alignment horizontal="left" vertical="center" wrapText="1" readingOrder="1"/>
    </xf>
    <xf numFmtId="0" fontId="4" fillId="0" borderId="46" xfId="0" applyFont="1" applyBorder="1" applyAlignment="1" applyProtection="1">
      <alignment horizontal="center" vertical="top" wrapText="1" readingOrder="1"/>
    </xf>
    <xf numFmtId="0" fontId="4" fillId="0" borderId="47" xfId="0" applyFont="1" applyBorder="1" applyAlignment="1" applyProtection="1">
      <alignment horizontal="center" vertical="center" wrapText="1" readingOrder="1"/>
    </xf>
    <xf numFmtId="0" fontId="4" fillId="0" borderId="45" xfId="0" applyFont="1" applyBorder="1" applyAlignment="1" applyProtection="1">
      <alignment horizontal="center" vertical="center" wrapText="1" readingOrder="1"/>
    </xf>
    <xf numFmtId="0" fontId="4" fillId="0" borderId="8" xfId="0" applyFont="1" applyBorder="1" applyAlignment="1" applyProtection="1">
      <alignment horizontal="center" vertical="center" wrapText="1" readingOrder="1"/>
    </xf>
    <xf numFmtId="0" fontId="4" fillId="0" borderId="24" xfId="0" applyFont="1" applyBorder="1" applyAlignment="1" applyProtection="1">
      <alignment horizontal="center" vertical="center" wrapText="1" readingOrder="1"/>
    </xf>
    <xf numFmtId="0" fontId="4" fillId="0" borderId="36" xfId="0" applyFont="1" applyBorder="1" applyAlignment="1" applyProtection="1">
      <alignment horizontal="left" vertical="center" wrapText="1" readingOrder="1"/>
    </xf>
    <xf numFmtId="0" fontId="4" fillId="0" borderId="14" xfId="0" applyFont="1" applyBorder="1" applyAlignment="1" applyProtection="1">
      <alignment horizontal="left" vertical="center" wrapText="1" readingOrder="1"/>
    </xf>
    <xf numFmtId="0" fontId="4" fillId="0" borderId="7" xfId="0" applyFont="1" applyBorder="1" applyAlignment="1" applyProtection="1">
      <alignment horizontal="left" vertical="center" wrapText="1" readingOrder="1"/>
    </xf>
    <xf numFmtId="0" fontId="4" fillId="0" borderId="45" xfId="0" applyFont="1" applyBorder="1" applyAlignment="1" applyProtection="1">
      <alignment horizontal="center" vertical="center" readingOrder="1"/>
    </xf>
    <xf numFmtId="0" fontId="4" fillId="0" borderId="21" xfId="0" applyFont="1" applyBorder="1" applyAlignment="1" applyProtection="1">
      <alignment horizontal="left" vertical="center" wrapText="1" readingOrder="1"/>
    </xf>
    <xf numFmtId="0" fontId="4" fillId="0" borderId="13" xfId="0" applyFont="1" applyBorder="1" applyAlignment="1" applyProtection="1">
      <alignment horizontal="left" vertical="center" wrapText="1" readingOrder="1"/>
    </xf>
    <xf numFmtId="0" fontId="4" fillId="0" borderId="3" xfId="0" applyFont="1" applyBorder="1" applyAlignment="1" applyProtection="1">
      <alignment horizontal="left" vertical="center" wrapText="1" readingOrder="1"/>
    </xf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 vertical="top" wrapText="1" indent="1" readingOrder="1"/>
    </xf>
    <xf numFmtId="164" fontId="9" fillId="0" borderId="0" xfId="0" applyNumberFormat="1" applyFont="1" applyBorder="1" applyAlignment="1" applyProtection="1">
      <alignment horizontal="left" vertical="top" wrapText="1" readingOrder="1"/>
    </xf>
    <xf numFmtId="0" fontId="9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/>
    </xf>
    <xf numFmtId="0" fontId="19" fillId="0" borderId="46" xfId="0" applyFont="1" applyBorder="1" applyAlignment="1" applyProtection="1">
      <alignment horizontal="center" vertical="top" wrapText="1" readingOrder="1"/>
    </xf>
    <xf numFmtId="0" fontId="19" fillId="0" borderId="48" xfId="0" applyFont="1" applyBorder="1" applyAlignment="1" applyProtection="1">
      <alignment horizontal="left" vertical="top" wrapText="1" readingOrder="1"/>
    </xf>
    <xf numFmtId="0" fontId="19" fillId="0" borderId="49" xfId="0" applyFont="1" applyBorder="1" applyAlignment="1" applyProtection="1">
      <alignment horizontal="left" vertical="top" wrapText="1" readingOrder="1"/>
    </xf>
    <xf numFmtId="0" fontId="19" fillId="0" borderId="50" xfId="0" applyFont="1" applyBorder="1" applyAlignment="1" applyProtection="1">
      <alignment horizontal="left" vertical="top" wrapText="1" readingOrder="1"/>
    </xf>
    <xf numFmtId="166" fontId="3" fillId="0" borderId="0" xfId="0" applyNumberFormat="1" applyFont="1" applyBorder="1" applyAlignment="1" applyProtection="1">
      <alignment horizontal="right" vertical="center" readingOrder="1"/>
    </xf>
    <xf numFmtId="166" fontId="3" fillId="0" borderId="0" xfId="0" applyNumberFormat="1" applyFont="1" applyBorder="1" applyAlignment="1" applyProtection="1">
      <alignment horizontal="left" vertical="center" readingOrder="1"/>
    </xf>
    <xf numFmtId="164" fontId="3" fillId="0" borderId="0" xfId="0" applyNumberFormat="1" applyFont="1" applyBorder="1" applyAlignment="1" applyProtection="1">
      <alignment horizontal="left" vertical="center" readingOrder="1"/>
    </xf>
    <xf numFmtId="0" fontId="9" fillId="0" borderId="21" xfId="0" applyFont="1" applyBorder="1" applyAlignment="1" applyProtection="1">
      <alignment horizontal="left" vertical="top" wrapText="1" readingOrder="1"/>
      <protection locked="0"/>
    </xf>
    <xf numFmtId="0" fontId="9" fillId="0" borderId="13" xfId="0" applyFont="1" applyBorder="1" applyAlignment="1" applyProtection="1">
      <alignment horizontal="left" vertical="top" wrapText="1" readingOrder="1"/>
      <protection locked="0"/>
    </xf>
    <xf numFmtId="0" fontId="9" fillId="0" borderId="3" xfId="0" applyFont="1" applyBorder="1" applyAlignment="1" applyProtection="1">
      <alignment horizontal="left" vertical="top" wrapText="1" readingOrder="1"/>
      <protection locked="0"/>
    </xf>
    <xf numFmtId="0" fontId="9" fillId="0" borderId="10" xfId="0" applyFont="1" applyBorder="1" applyAlignment="1" applyProtection="1">
      <alignment horizontal="left" vertical="top" wrapText="1" readingOrder="1"/>
      <protection locked="0"/>
    </xf>
    <xf numFmtId="0" fontId="9" fillId="0" borderId="0" xfId="0" applyFont="1" applyBorder="1" applyAlignment="1" applyProtection="1">
      <alignment horizontal="left" vertical="top" wrapText="1" readingOrder="1"/>
      <protection locked="0"/>
    </xf>
    <xf numFmtId="0" fontId="9" fillId="0" borderId="5" xfId="0" applyFont="1" applyBorder="1" applyAlignment="1" applyProtection="1">
      <alignment horizontal="left" vertical="top" wrapText="1" readingOrder="1"/>
      <protection locked="0"/>
    </xf>
    <xf numFmtId="0" fontId="9" fillId="0" borderId="36" xfId="0" applyFont="1" applyBorder="1" applyAlignment="1" applyProtection="1">
      <alignment horizontal="left" vertical="top" wrapText="1" readingOrder="1"/>
      <protection locked="0"/>
    </xf>
    <xf numFmtId="0" fontId="9" fillId="0" borderId="14" xfId="0" applyFont="1" applyBorder="1" applyAlignment="1" applyProtection="1">
      <alignment horizontal="left" vertical="top" wrapText="1" readingOrder="1"/>
      <protection locked="0"/>
    </xf>
    <xf numFmtId="0" fontId="9" fillId="0" borderId="7" xfId="0" applyFont="1" applyBorder="1" applyAlignment="1" applyProtection="1">
      <alignment horizontal="left" vertical="top" wrapText="1" readingOrder="1"/>
      <protection locked="0"/>
    </xf>
    <xf numFmtId="164" fontId="18" fillId="0" borderId="0" xfId="0" applyNumberFormat="1" applyFont="1" applyFill="1" applyAlignment="1" applyProtection="1">
      <alignment horizontal="left" vertical="center"/>
      <protection locked="0"/>
    </xf>
    <xf numFmtId="168" fontId="4" fillId="0" borderId="8" xfId="0" applyNumberFormat="1" applyFont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Border="1" applyAlignment="1" applyProtection="1">
      <alignment horizontal="left" vertical="center" indent="1"/>
      <protection locked="0"/>
    </xf>
    <xf numFmtId="164" fontId="8" fillId="0" borderId="14" xfId="0" applyNumberFormat="1" applyFont="1" applyFill="1" applyBorder="1" applyAlignment="1" applyProtection="1">
      <alignment horizontal="left" vertical="center" indent="1"/>
      <protection locked="0"/>
    </xf>
    <xf numFmtId="164" fontId="8" fillId="0" borderId="14" xfId="0" applyNumberFormat="1" applyFont="1" applyBorder="1" applyAlignment="1" applyProtection="1">
      <alignment horizontal="center"/>
    </xf>
    <xf numFmtId="164" fontId="9" fillId="0" borderId="24" xfId="0" applyNumberFormat="1" applyFont="1" applyBorder="1" applyAlignment="1" applyProtection="1">
      <alignment horizontal="center" vertical="center" wrapText="1"/>
    </xf>
    <xf numFmtId="164" fontId="9" fillId="0" borderId="26" xfId="0" applyNumberFormat="1" applyFont="1" applyBorder="1" applyAlignment="1" applyProtection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 wrapText="1"/>
    </xf>
    <xf numFmtId="164" fontId="4" fillId="0" borderId="24" xfId="0" applyNumberFormat="1" applyFont="1" applyBorder="1" applyAlignment="1" applyProtection="1">
      <alignment horizontal="center" vertical="center" wrapText="1"/>
    </xf>
    <xf numFmtId="164" fontId="4" fillId="0" borderId="26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 wrapText="1"/>
      <protection locked="0"/>
    </xf>
    <xf numFmtId="164" fontId="4" fillId="0" borderId="9" xfId="0" applyNumberFormat="1" applyFont="1" applyBorder="1" applyAlignment="1" applyProtection="1">
      <alignment horizontal="center" vertical="center" wrapText="1"/>
      <protection locked="0"/>
    </xf>
    <xf numFmtId="168" fontId="8" fillId="0" borderId="0" xfId="0" applyNumberFormat="1" applyFont="1" applyBorder="1" applyAlignment="1" applyProtection="1">
      <alignment horizontal="center"/>
    </xf>
    <xf numFmtId="0" fontId="3" fillId="0" borderId="52" xfId="1" applyFont="1" applyBorder="1" applyAlignment="1">
      <alignment horizontal="left" vertical="center" wrapText="1" indent="2"/>
    </xf>
    <xf numFmtId="0" fontId="3" fillId="0" borderId="17" xfId="1" applyFont="1" applyBorder="1" applyAlignment="1">
      <alignment horizontal="left" vertical="center" wrapText="1" indent="2"/>
    </xf>
    <xf numFmtId="0" fontId="4" fillId="0" borderId="0" xfId="1" applyFont="1" applyAlignment="1">
      <alignment horizontal="left" vertical="center" wrapText="1"/>
    </xf>
    <xf numFmtId="0" fontId="30" fillId="0" borderId="0" xfId="1" applyFont="1" applyAlignment="1">
      <alignment horizontal="justify" vertical="center" wrapText="1"/>
    </xf>
    <xf numFmtId="0" fontId="30" fillId="0" borderId="23" xfId="1" applyFont="1" applyBorder="1" applyAlignment="1">
      <alignment horizontal="justify" vertical="center" wrapText="1"/>
    </xf>
    <xf numFmtId="0" fontId="27" fillId="6" borderId="31" xfId="1" applyFont="1" applyFill="1" applyBorder="1" applyAlignment="1">
      <alignment horizontal="center" vertical="center" wrapText="1"/>
    </xf>
    <xf numFmtId="0" fontId="27" fillId="6" borderId="32" xfId="1" applyFont="1" applyFill="1" applyBorder="1" applyAlignment="1">
      <alignment horizontal="center" vertical="center" wrapText="1"/>
    </xf>
    <xf numFmtId="0" fontId="27" fillId="6" borderId="20" xfId="1" applyFont="1" applyFill="1" applyBorder="1" applyAlignment="1">
      <alignment horizontal="center" vertical="center" wrapText="1"/>
    </xf>
    <xf numFmtId="0" fontId="4" fillId="0" borderId="51" xfId="1" applyFont="1" applyBorder="1" applyAlignment="1">
      <alignment vertical="center" wrapText="1"/>
    </xf>
    <xf numFmtId="0" fontId="4" fillId="0" borderId="35" xfId="1" applyFont="1" applyBorder="1" applyAlignment="1">
      <alignment vertical="center" wrapText="1"/>
    </xf>
    <xf numFmtId="0" fontId="4" fillId="0" borderId="18" xfId="1" applyFont="1" applyBorder="1" applyAlignment="1">
      <alignment vertical="center" wrapText="1"/>
    </xf>
    <xf numFmtId="0" fontId="4" fillId="0" borderId="27" xfId="1" applyFont="1" applyBorder="1" applyAlignment="1">
      <alignment horizontal="left" vertical="center" wrapText="1" indent="2"/>
    </xf>
    <xf numFmtId="0" fontId="4" fillId="0" borderId="23" xfId="1" applyFont="1" applyBorder="1" applyAlignment="1">
      <alignment horizontal="left" vertical="center" wrapText="1" indent="2"/>
    </xf>
    <xf numFmtId="0" fontId="4" fillId="0" borderId="16" xfId="1" applyFont="1" applyBorder="1" applyAlignment="1">
      <alignment horizontal="left" vertical="center" wrapText="1" indent="2"/>
    </xf>
    <xf numFmtId="0" fontId="30" fillId="0" borderId="0" xfId="1" applyFont="1" applyAlignment="1">
      <alignment horizontal="right" vertical="center" wrapText="1"/>
    </xf>
    <xf numFmtId="0" fontId="30" fillId="0" borderId="23" xfId="1" applyFont="1" applyBorder="1" applyAlignment="1">
      <alignment horizontal="right" vertical="center" wrapText="1"/>
    </xf>
    <xf numFmtId="0" fontId="4" fillId="0" borderId="27" xfId="1" applyFont="1" applyBorder="1" applyAlignment="1">
      <alignment vertical="center" wrapText="1"/>
    </xf>
    <xf numFmtId="0" fontId="4" fillId="0" borderId="23" xfId="1" applyFont="1" applyBorder="1" applyAlignment="1">
      <alignment vertical="center" wrapText="1"/>
    </xf>
    <xf numFmtId="0" fontId="4" fillId="0" borderId="16" xfId="1" applyFont="1" applyBorder="1" applyAlignment="1">
      <alignment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19" fillId="0" borderId="52" xfId="1" applyFont="1" applyBorder="1" applyAlignment="1">
      <alignment horizontal="center" vertical="center" wrapText="1"/>
    </xf>
    <xf numFmtId="0" fontId="19" fillId="0" borderId="53" xfId="1" applyFont="1" applyBorder="1" applyAlignment="1">
      <alignment horizontal="center" vertical="center" wrapText="1"/>
    </xf>
    <xf numFmtId="0" fontId="19" fillId="0" borderId="17" xfId="1" applyFont="1" applyBorder="1" applyAlignment="1">
      <alignment horizontal="center" vertical="center" wrapText="1"/>
    </xf>
    <xf numFmtId="0" fontId="19" fillId="0" borderId="31" xfId="1" applyFont="1" applyBorder="1" applyAlignment="1">
      <alignment horizontal="center" vertical="center" wrapText="1"/>
    </xf>
    <xf numFmtId="0" fontId="19" fillId="0" borderId="20" xfId="1" applyFont="1" applyBorder="1" applyAlignment="1">
      <alignment horizontal="center" vertical="center" wrapText="1"/>
    </xf>
    <xf numFmtId="0" fontId="19" fillId="0" borderId="52" xfId="1" applyFont="1" applyBorder="1" applyAlignment="1">
      <alignment vertical="top" wrapText="1"/>
    </xf>
    <xf numFmtId="0" fontId="19" fillId="0" borderId="53" xfId="1" applyFont="1" applyBorder="1" applyAlignment="1">
      <alignment vertical="top" wrapText="1"/>
    </xf>
    <xf numFmtId="0" fontId="19" fillId="0" borderId="17" xfId="1" applyFont="1" applyBorder="1" applyAlignment="1">
      <alignment vertical="top" wrapText="1"/>
    </xf>
    <xf numFmtId="0" fontId="4" fillId="0" borderId="52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52" xfId="1" applyFont="1" applyBorder="1" applyAlignment="1">
      <alignment vertical="top" wrapText="1"/>
    </xf>
    <xf numFmtId="0" fontId="4" fillId="0" borderId="53" xfId="1" applyFont="1" applyBorder="1" applyAlignment="1">
      <alignment vertical="top" wrapText="1"/>
    </xf>
    <xf numFmtId="0" fontId="4" fillId="0" borderId="17" xfId="1" applyFont="1" applyBorder="1" applyAlignment="1">
      <alignment vertical="top" wrapText="1"/>
    </xf>
  </cellXfs>
  <cellStyles count="2">
    <cellStyle name="一般" xfId="0" builtinId="0"/>
    <cellStyle name="一般 2" xfId="1" xr:uid="{00000000-0005-0000-0000-000001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3463" name="__TH_G321271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GrpSpPr>
          <a:grpSpLocks/>
        </xdr:cNvGrpSpPr>
      </xdr:nvGrpSpPr>
      <xdr:grpSpPr bwMode="auto">
        <a:xfrm>
          <a:off x="0" y="586740"/>
          <a:ext cx="731520" cy="805815"/>
          <a:chOff x="748" y="2508"/>
          <a:chExt cx="2036" cy="1098"/>
        </a:xfrm>
      </xdr:grpSpPr>
      <xdr:sp macro="" textlink="">
        <xdr:nvSpPr>
          <xdr:cNvPr id="3464" name="__TH_L33">
            <a:extLst>
              <a:ext uri="{FF2B5EF4-FFF2-40B4-BE49-F238E27FC236}">
                <a16:creationId xmlns:a16="http://schemas.microsoft.com/office/drawing/2014/main" id="{00000000-0008-0000-0300-0000880D0000}"/>
              </a:ext>
            </a:extLst>
          </xdr:cNvPr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65" name="__TH_L34">
            <a:extLst>
              <a:ext uri="{FF2B5EF4-FFF2-40B4-BE49-F238E27FC236}">
                <a16:creationId xmlns:a16="http://schemas.microsoft.com/office/drawing/2014/main" id="{00000000-0008-0000-0300-0000890D0000}"/>
              </a:ext>
            </a:extLst>
          </xdr:cNvPr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__TH_B1135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4" y="2508"/>
            <a:ext cx="311" cy="2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2647"/>
            <a:ext cx="311" cy="30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78" y="2849"/>
            <a:ext cx="287" cy="2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57" y="3051"/>
            <a:ext cx="311" cy="30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8" y="2975"/>
            <a:ext cx="311" cy="30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43" y="3177"/>
            <a:ext cx="287" cy="316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46" y="3316"/>
            <a:ext cx="287" cy="2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4487" name="__TH_G321271">
          <a:extLst>
            <a:ext uri="{FF2B5EF4-FFF2-40B4-BE49-F238E27FC236}">
              <a16:creationId xmlns:a16="http://schemas.microsoft.com/office/drawing/2014/main" id="{00000000-0008-0000-0400-000087110000}"/>
            </a:ext>
          </a:extLst>
        </xdr:cNvPr>
        <xdr:cNvGrpSpPr>
          <a:grpSpLocks/>
        </xdr:cNvGrpSpPr>
      </xdr:nvGrpSpPr>
      <xdr:grpSpPr bwMode="auto">
        <a:xfrm>
          <a:off x="0" y="586740"/>
          <a:ext cx="731520" cy="1043940"/>
          <a:chOff x="748" y="2508"/>
          <a:chExt cx="2036" cy="1062"/>
        </a:xfrm>
      </xdr:grpSpPr>
      <xdr:sp macro="" textlink="">
        <xdr:nvSpPr>
          <xdr:cNvPr id="4488" name="__TH_L33">
            <a:extLst>
              <a:ext uri="{FF2B5EF4-FFF2-40B4-BE49-F238E27FC236}">
                <a16:creationId xmlns:a16="http://schemas.microsoft.com/office/drawing/2014/main" id="{00000000-0008-0000-0400-000088110000}"/>
              </a:ext>
            </a:extLst>
          </xdr:cNvPr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89" name="__TH_L34">
            <a:extLst>
              <a:ext uri="{FF2B5EF4-FFF2-40B4-BE49-F238E27FC236}">
                <a16:creationId xmlns:a16="http://schemas.microsoft.com/office/drawing/2014/main" id="{00000000-0008-0000-0400-000089110000}"/>
              </a:ext>
            </a:extLst>
          </xdr:cNvPr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__TH_B1135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81" y="2638"/>
            <a:ext cx="311" cy="29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98" y="2886"/>
            <a:ext cx="287" cy="29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3098"/>
            <a:ext cx="311" cy="30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43" y="3169"/>
            <a:ext cx="287" cy="30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50" y="3275"/>
            <a:ext cx="311" cy="29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0"/>
  <sheetViews>
    <sheetView view="pageBreakPreview" topLeftCell="A19" zoomScaleNormal="100" zoomScaleSheetLayoutView="100" workbookViewId="0">
      <selection activeCell="C7" sqref="C7:P9"/>
    </sheetView>
  </sheetViews>
  <sheetFormatPr defaultColWidth="9" defaultRowHeight="19.8"/>
  <cols>
    <col min="1" max="1" width="4.6640625" style="1" customWidth="1"/>
    <col min="2" max="2" width="3.21875" style="1" customWidth="1"/>
    <col min="3" max="3" width="2.44140625" style="1" customWidth="1"/>
    <col min="4" max="4" width="13.44140625" style="1" customWidth="1"/>
    <col min="5" max="5" width="6.21875" style="1" customWidth="1"/>
    <col min="6" max="6" width="8.77734375" style="1" customWidth="1"/>
    <col min="7" max="7" width="8" style="1" customWidth="1"/>
    <col min="8" max="8" width="5.44140625" style="1" customWidth="1"/>
    <col min="9" max="9" width="3.77734375" style="1" customWidth="1"/>
    <col min="10" max="10" width="12.109375" style="1" customWidth="1"/>
    <col min="11" max="11" width="5.6640625" style="1" customWidth="1"/>
    <col min="12" max="13" width="3.109375" style="1" customWidth="1"/>
    <col min="14" max="14" width="4.109375" style="1" customWidth="1"/>
    <col min="15" max="15" width="10.33203125" style="1" customWidth="1"/>
    <col min="16" max="16" width="4.33203125" style="1" customWidth="1"/>
    <col min="17" max="17" width="14.33203125" style="1" customWidth="1"/>
    <col min="18" max="18" width="44.109375" style="1" customWidth="1"/>
    <col min="19" max="16384" width="9" style="1"/>
  </cols>
  <sheetData>
    <row r="1" spans="1:21" ht="33" customHeight="1">
      <c r="A1" s="187" t="s">
        <v>136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R1" s="20" t="s">
        <v>8</v>
      </c>
    </row>
    <row r="2" spans="1:21" ht="30" customHeight="1">
      <c r="F2" s="189" t="s">
        <v>5</v>
      </c>
      <c r="G2" s="189"/>
      <c r="H2" s="189"/>
      <c r="I2" s="189"/>
      <c r="J2" s="189"/>
      <c r="K2" s="118"/>
      <c r="L2" s="118"/>
      <c r="M2" s="118"/>
      <c r="N2" s="118"/>
      <c r="O2" s="118"/>
      <c r="P2" s="118"/>
      <c r="R2" s="24" t="s">
        <v>129</v>
      </c>
    </row>
    <row r="3" spans="1:21" ht="23.25" customHeight="1" thickBot="1">
      <c r="A3" s="190" t="s">
        <v>142</v>
      </c>
      <c r="B3" s="190"/>
      <c r="C3" s="190"/>
      <c r="D3" s="190"/>
      <c r="E3" s="190"/>
      <c r="F3" s="191" t="s">
        <v>144</v>
      </c>
      <c r="G3" s="191"/>
      <c r="H3" s="191"/>
      <c r="I3" s="191"/>
      <c r="J3" s="191"/>
      <c r="K3" s="21" t="s">
        <v>6</v>
      </c>
      <c r="L3" s="192"/>
      <c r="M3" s="193"/>
      <c r="N3" s="193"/>
      <c r="O3" s="193"/>
      <c r="P3" s="24" t="s">
        <v>7</v>
      </c>
      <c r="Q3" s="2"/>
      <c r="R3" s="24" t="s">
        <v>130</v>
      </c>
      <c r="S3" s="2"/>
      <c r="T3" s="2"/>
      <c r="U3" s="2"/>
    </row>
    <row r="4" spans="1:21" ht="30" customHeight="1">
      <c r="A4" s="145" t="s">
        <v>9</v>
      </c>
      <c r="B4" s="146"/>
      <c r="C4" s="146"/>
      <c r="D4" s="149" t="s">
        <v>10</v>
      </c>
      <c r="E4" s="128"/>
      <c r="F4" s="129"/>
      <c r="G4" s="129"/>
      <c r="H4" s="130"/>
      <c r="I4" s="151" t="s">
        <v>11</v>
      </c>
      <c r="J4" s="152"/>
      <c r="K4" s="152"/>
      <c r="L4" s="152"/>
      <c r="M4" s="131" t="s">
        <v>12</v>
      </c>
      <c r="N4" s="132"/>
      <c r="O4" s="139"/>
      <c r="P4" s="140"/>
      <c r="Q4" s="2"/>
      <c r="R4" s="65" t="s">
        <v>123</v>
      </c>
      <c r="S4" s="2"/>
      <c r="T4" s="2"/>
      <c r="U4" s="2"/>
    </row>
    <row r="5" spans="1:21" ht="30" customHeight="1">
      <c r="A5" s="147"/>
      <c r="B5" s="148"/>
      <c r="C5" s="148"/>
      <c r="D5" s="150"/>
      <c r="E5" s="136"/>
      <c r="F5" s="137"/>
      <c r="G5" s="137"/>
      <c r="H5" s="138"/>
      <c r="I5" s="153"/>
      <c r="J5" s="154"/>
      <c r="K5" s="154"/>
      <c r="L5" s="154"/>
      <c r="M5" s="123" t="s">
        <v>13</v>
      </c>
      <c r="N5" s="124"/>
      <c r="O5" s="141"/>
      <c r="P5" s="142"/>
      <c r="Q5" s="2"/>
      <c r="R5" s="65" t="s">
        <v>124</v>
      </c>
      <c r="S5" s="2"/>
      <c r="T5" s="2"/>
      <c r="U5" s="2"/>
    </row>
    <row r="6" spans="1:21" ht="21.9" customHeight="1">
      <c r="A6" s="66">
        <v>104</v>
      </c>
      <c r="B6" s="143" t="s">
        <v>14</v>
      </c>
      <c r="C6" s="144"/>
      <c r="D6" s="3" t="s">
        <v>15</v>
      </c>
      <c r="E6" s="121" t="s">
        <v>135</v>
      </c>
      <c r="F6" s="122"/>
      <c r="G6" s="122"/>
      <c r="H6" s="122"/>
      <c r="I6" s="125">
        <f>I22</f>
        <v>0</v>
      </c>
      <c r="J6" s="126"/>
      <c r="K6" s="126"/>
      <c r="L6" s="127"/>
      <c r="M6" s="123" t="s">
        <v>16</v>
      </c>
      <c r="N6" s="124"/>
      <c r="O6" s="141"/>
      <c r="P6" s="142"/>
      <c r="Q6" s="2"/>
      <c r="R6" s="65" t="s">
        <v>125</v>
      </c>
      <c r="S6" s="2"/>
      <c r="T6" s="2"/>
      <c r="U6" s="2"/>
    </row>
    <row r="7" spans="1:21" ht="24" customHeight="1">
      <c r="A7" s="4"/>
      <c r="B7" s="5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  <c r="R7" s="65" t="s">
        <v>126</v>
      </c>
    </row>
    <row r="8" spans="1:21" ht="24" customHeight="1">
      <c r="A8" s="6" t="s">
        <v>17</v>
      </c>
      <c r="B8" s="7" t="s">
        <v>18</v>
      </c>
      <c r="C8" s="159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1"/>
      <c r="R8" s="65" t="s">
        <v>127</v>
      </c>
    </row>
    <row r="9" spans="1:21" ht="24" customHeight="1">
      <c r="A9" s="8"/>
      <c r="B9" s="9"/>
      <c r="C9" s="162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4"/>
      <c r="R9" s="65" t="s">
        <v>128</v>
      </c>
    </row>
    <row r="10" spans="1:21" ht="21.6" customHeight="1">
      <c r="A10" s="4" t="s">
        <v>19</v>
      </c>
      <c r="B10" s="5" t="s">
        <v>20</v>
      </c>
      <c r="C10" s="165"/>
      <c r="D10" s="166"/>
      <c r="E10" s="166"/>
      <c r="F10" s="166"/>
      <c r="G10" s="167"/>
      <c r="H10" s="174" t="s">
        <v>21</v>
      </c>
      <c r="I10" s="175"/>
      <c r="J10" s="180" t="s">
        <v>89</v>
      </c>
      <c r="K10" s="181"/>
      <c r="L10" s="181"/>
      <c r="M10" s="181"/>
      <c r="N10" s="181"/>
      <c r="O10" s="181"/>
      <c r="P10" s="182"/>
      <c r="R10" s="65" t="s">
        <v>134</v>
      </c>
    </row>
    <row r="11" spans="1:21" ht="21" customHeight="1">
      <c r="A11" s="6"/>
      <c r="B11" s="7"/>
      <c r="C11" s="168"/>
      <c r="D11" s="169"/>
      <c r="E11" s="169"/>
      <c r="F11" s="169"/>
      <c r="G11" s="170"/>
      <c r="H11" s="176"/>
      <c r="I11" s="177"/>
      <c r="J11" s="133" t="s">
        <v>90</v>
      </c>
      <c r="K11" s="134"/>
      <c r="L11" s="134"/>
      <c r="M11" s="134"/>
      <c r="N11" s="134"/>
      <c r="O11" s="134"/>
      <c r="P11" s="135"/>
      <c r="R11" s="65"/>
    </row>
    <row r="12" spans="1:21" ht="20.399999999999999" customHeight="1">
      <c r="A12" s="8" t="s">
        <v>22</v>
      </c>
      <c r="B12" s="7" t="s">
        <v>23</v>
      </c>
      <c r="C12" s="171"/>
      <c r="D12" s="172"/>
      <c r="E12" s="172"/>
      <c r="F12" s="172"/>
      <c r="G12" s="173"/>
      <c r="H12" s="178"/>
      <c r="I12" s="179"/>
      <c r="J12" s="183" t="s">
        <v>91</v>
      </c>
      <c r="K12" s="184"/>
      <c r="L12" s="184"/>
      <c r="M12" s="184"/>
      <c r="N12" s="184"/>
      <c r="O12" s="184"/>
      <c r="P12" s="185"/>
      <c r="R12" s="65"/>
    </row>
    <row r="13" spans="1:21" ht="28.5" customHeight="1">
      <c r="A13" s="10"/>
      <c r="B13" s="11"/>
      <c r="C13" s="119" t="s">
        <v>25</v>
      </c>
      <c r="D13" s="186"/>
      <c r="E13" s="186"/>
      <c r="F13" s="12" t="s">
        <v>26</v>
      </c>
      <c r="G13" s="119" t="s">
        <v>27</v>
      </c>
      <c r="H13" s="120"/>
      <c r="I13" s="119" t="s">
        <v>28</v>
      </c>
      <c r="J13" s="120"/>
      <c r="K13" s="155" t="s">
        <v>29</v>
      </c>
      <c r="L13" s="156"/>
      <c r="M13" s="157"/>
      <c r="N13" s="157"/>
      <c r="O13" s="157"/>
      <c r="P13" s="158"/>
      <c r="R13" s="23" t="s">
        <v>24</v>
      </c>
    </row>
    <row r="14" spans="1:21" ht="30" customHeight="1">
      <c r="A14" s="13"/>
      <c r="B14" s="14"/>
      <c r="C14" s="206"/>
      <c r="D14" s="207"/>
      <c r="E14" s="207"/>
      <c r="F14" s="30"/>
      <c r="G14" s="114"/>
      <c r="H14" s="115"/>
      <c r="I14" s="116"/>
      <c r="J14" s="117"/>
      <c r="K14" s="25" t="s">
        <v>31</v>
      </c>
      <c r="L14" s="26"/>
      <c r="M14" s="26"/>
      <c r="N14" s="26"/>
      <c r="O14" s="26"/>
      <c r="P14" s="27" t="s">
        <v>32</v>
      </c>
      <c r="R14" s="22" t="s">
        <v>30</v>
      </c>
    </row>
    <row r="15" spans="1:21" ht="30" customHeight="1">
      <c r="A15" s="13"/>
      <c r="B15" s="14"/>
      <c r="C15" s="206"/>
      <c r="D15" s="207"/>
      <c r="E15" s="207"/>
      <c r="F15" s="30"/>
      <c r="G15" s="114"/>
      <c r="H15" s="115"/>
      <c r="I15" s="116"/>
      <c r="J15" s="117"/>
      <c r="K15" s="25" t="s">
        <v>33</v>
      </c>
      <c r="L15" s="211"/>
      <c r="M15" s="211"/>
      <c r="N15" s="211"/>
      <c r="O15" s="28" t="s">
        <v>34</v>
      </c>
      <c r="P15" s="29"/>
      <c r="R15" s="22" t="s">
        <v>131</v>
      </c>
    </row>
    <row r="16" spans="1:21" ht="30" customHeight="1">
      <c r="A16" s="13"/>
      <c r="B16" s="15"/>
      <c r="C16" s="206"/>
      <c r="D16" s="207"/>
      <c r="E16" s="207"/>
      <c r="F16" s="30"/>
      <c r="G16" s="114"/>
      <c r="H16" s="115"/>
      <c r="I16" s="116"/>
      <c r="J16" s="117"/>
      <c r="K16" s="111"/>
      <c r="L16" s="112"/>
      <c r="M16" s="112"/>
      <c r="N16" s="112"/>
      <c r="O16" s="112"/>
      <c r="P16" s="113"/>
      <c r="R16" s="22" t="s">
        <v>35</v>
      </c>
    </row>
    <row r="17" spans="1:18" ht="30" customHeight="1">
      <c r="A17" s="13" t="s">
        <v>37</v>
      </c>
      <c r="B17" s="16" t="s">
        <v>38</v>
      </c>
      <c r="C17" s="206"/>
      <c r="D17" s="207"/>
      <c r="E17" s="207"/>
      <c r="F17" s="30"/>
      <c r="G17" s="114"/>
      <c r="H17" s="115"/>
      <c r="I17" s="116" t="str">
        <f>IF(C17=""," ",F17*G17)</f>
        <v xml:space="preserve"> </v>
      </c>
      <c r="J17" s="117"/>
      <c r="K17" s="26" t="s">
        <v>39</v>
      </c>
      <c r="L17" s="26"/>
      <c r="M17" s="191"/>
      <c r="N17" s="191"/>
      <c r="O17" s="191"/>
      <c r="P17" s="212"/>
      <c r="R17" s="22" t="s">
        <v>36</v>
      </c>
    </row>
    <row r="18" spans="1:18" ht="30" customHeight="1">
      <c r="A18" s="13"/>
      <c r="B18" s="15"/>
      <c r="C18" s="206"/>
      <c r="D18" s="207"/>
      <c r="E18" s="207"/>
      <c r="F18" s="30"/>
      <c r="G18" s="114"/>
      <c r="H18" s="115"/>
      <c r="I18" s="116" t="str">
        <f>IF(C18=""," ",F18*G18)</f>
        <v xml:space="preserve"> </v>
      </c>
      <c r="J18" s="117"/>
      <c r="K18" s="25"/>
      <c r="L18" s="26"/>
      <c r="M18" s="112"/>
      <c r="N18" s="112"/>
      <c r="O18" s="112"/>
      <c r="P18" s="113"/>
      <c r="Q18" s="19"/>
      <c r="R18" s="22" t="s">
        <v>40</v>
      </c>
    </row>
    <row r="19" spans="1:18" ht="30" customHeight="1" thickBot="1">
      <c r="A19" s="13"/>
      <c r="B19" s="17"/>
      <c r="C19" s="206"/>
      <c r="D19" s="207"/>
      <c r="E19" s="207"/>
      <c r="F19" s="30"/>
      <c r="G19" s="114"/>
      <c r="H19" s="115"/>
      <c r="I19" s="116" t="str">
        <f>IF(C19=""," ",F19*G19)</f>
        <v xml:space="preserve"> </v>
      </c>
      <c r="J19" s="117"/>
      <c r="K19" s="219" t="s">
        <v>42</v>
      </c>
      <c r="L19" s="220"/>
      <c r="M19" s="220"/>
      <c r="N19" s="220"/>
      <c r="O19" s="220"/>
      <c r="P19" s="221"/>
      <c r="R19" s="22" t="s">
        <v>41</v>
      </c>
    </row>
    <row r="20" spans="1:18" ht="30" customHeight="1" thickBot="1">
      <c r="A20" s="13"/>
      <c r="B20" s="16"/>
      <c r="C20" s="206"/>
      <c r="D20" s="207"/>
      <c r="E20" s="207"/>
      <c r="F20" s="30"/>
      <c r="G20" s="114"/>
      <c r="H20" s="115"/>
      <c r="I20" s="116" t="str">
        <f>IF(C20=""," ",F20*G20)</f>
        <v xml:space="preserve"> </v>
      </c>
      <c r="J20" s="117"/>
      <c r="K20" s="222" t="s">
        <v>44</v>
      </c>
      <c r="L20" s="223"/>
      <c r="M20" s="223"/>
      <c r="N20" s="223"/>
      <c r="O20" s="223"/>
      <c r="P20" s="224"/>
      <c r="R20" s="22" t="s">
        <v>43</v>
      </c>
    </row>
    <row r="21" spans="1:18" ht="30" customHeight="1">
      <c r="A21" s="13"/>
      <c r="B21" s="16"/>
      <c r="C21" s="206"/>
      <c r="D21" s="207"/>
      <c r="E21" s="207"/>
      <c r="F21" s="30"/>
      <c r="G21" s="114"/>
      <c r="H21" s="115"/>
      <c r="I21" s="116" t="str">
        <f>IF(C21=""," ",F21*G21)</f>
        <v xml:space="preserve"> </v>
      </c>
      <c r="J21" s="117"/>
      <c r="K21" s="213"/>
      <c r="L21" s="214"/>
      <c r="M21" s="214"/>
      <c r="N21" s="214"/>
      <c r="O21" s="214"/>
      <c r="P21" s="215"/>
      <c r="R21" s="22" t="s">
        <v>45</v>
      </c>
    </row>
    <row r="22" spans="1:18" ht="30" customHeight="1">
      <c r="A22" s="13"/>
      <c r="B22" s="16"/>
      <c r="C22" s="225" t="s">
        <v>47</v>
      </c>
      <c r="D22" s="226"/>
      <c r="E22" s="226"/>
      <c r="F22" s="18"/>
      <c r="G22" s="227"/>
      <c r="H22" s="228"/>
      <c r="I22" s="229">
        <f>SUM(I14:J21)</f>
        <v>0</v>
      </c>
      <c r="J22" s="230"/>
      <c r="K22" s="216"/>
      <c r="L22" s="217"/>
      <c r="M22" s="217"/>
      <c r="N22" s="217"/>
      <c r="O22" s="217"/>
      <c r="P22" s="218"/>
      <c r="R22" s="22" t="s">
        <v>46</v>
      </c>
    </row>
    <row r="23" spans="1:18" ht="30" customHeight="1">
      <c r="A23" s="244" t="s">
        <v>49</v>
      </c>
      <c r="B23" s="245"/>
      <c r="C23" s="245"/>
      <c r="D23" s="245"/>
      <c r="E23" s="246"/>
      <c r="F23" s="247" t="s">
        <v>50</v>
      </c>
      <c r="G23" s="248"/>
      <c r="H23" s="248"/>
      <c r="I23" s="248"/>
      <c r="J23" s="249"/>
      <c r="K23" s="208" t="s">
        <v>88</v>
      </c>
      <c r="L23" s="209"/>
      <c r="M23" s="209"/>
      <c r="N23" s="209"/>
      <c r="O23" s="209"/>
      <c r="P23" s="210"/>
      <c r="R23" s="22" t="s">
        <v>48</v>
      </c>
    </row>
    <row r="24" spans="1:18" ht="36.75" customHeight="1">
      <c r="A24" s="231" t="s">
        <v>39</v>
      </c>
      <c r="B24" s="232"/>
      <c r="C24" s="239" t="s">
        <v>139</v>
      </c>
      <c r="D24" s="240"/>
      <c r="E24" s="241"/>
      <c r="F24" s="256" t="s">
        <v>39</v>
      </c>
      <c r="G24" s="242" t="s">
        <v>138</v>
      </c>
      <c r="H24" s="243"/>
      <c r="I24" s="243"/>
      <c r="J24" s="243"/>
      <c r="K24" s="194"/>
      <c r="L24" s="195"/>
      <c r="M24" s="195"/>
      <c r="N24" s="195"/>
      <c r="O24" s="195"/>
      <c r="P24" s="196"/>
      <c r="R24" s="22" t="s">
        <v>51</v>
      </c>
    </row>
    <row r="25" spans="1:18" ht="35.25" customHeight="1">
      <c r="A25" s="233"/>
      <c r="B25" s="234"/>
      <c r="C25" s="260"/>
      <c r="D25" s="261"/>
      <c r="E25" s="261"/>
      <c r="F25" s="257"/>
      <c r="G25" s="262"/>
      <c r="H25" s="252"/>
      <c r="I25" s="252"/>
      <c r="J25" s="252"/>
      <c r="K25" s="197"/>
      <c r="L25" s="198"/>
      <c r="M25" s="198"/>
      <c r="N25" s="198"/>
      <c r="O25" s="198"/>
      <c r="P25" s="199"/>
      <c r="R25" s="22" t="s">
        <v>52</v>
      </c>
    </row>
    <row r="26" spans="1:18" ht="36" customHeight="1">
      <c r="A26" s="235" t="s">
        <v>140</v>
      </c>
      <c r="B26" s="236"/>
      <c r="C26" s="250"/>
      <c r="D26" s="250"/>
      <c r="E26" s="250"/>
      <c r="F26" s="258" t="s">
        <v>141</v>
      </c>
      <c r="G26" s="251" t="s">
        <v>137</v>
      </c>
      <c r="H26" s="252"/>
      <c r="I26" s="252"/>
      <c r="J26" s="252"/>
      <c r="K26" s="200"/>
      <c r="L26" s="201"/>
      <c r="M26" s="201"/>
      <c r="N26" s="201"/>
      <c r="O26" s="201"/>
      <c r="P26" s="202"/>
      <c r="R26" s="22" t="s">
        <v>53</v>
      </c>
    </row>
    <row r="27" spans="1:18" ht="39.75" customHeight="1" thickBot="1">
      <c r="A27" s="237"/>
      <c r="B27" s="238"/>
      <c r="C27" s="253"/>
      <c r="D27" s="253"/>
      <c r="E27" s="253"/>
      <c r="F27" s="259"/>
      <c r="G27" s="254"/>
      <c r="H27" s="255"/>
      <c r="I27" s="255"/>
      <c r="J27" s="255"/>
      <c r="K27" s="203"/>
      <c r="L27" s="204"/>
      <c r="M27" s="204"/>
      <c r="N27" s="204"/>
      <c r="O27" s="204"/>
      <c r="P27" s="205"/>
      <c r="R27" s="22" t="s">
        <v>54</v>
      </c>
    </row>
    <row r="28" spans="1:18">
      <c r="R28" s="22" t="s">
        <v>55</v>
      </c>
    </row>
    <row r="29" spans="1:18">
      <c r="R29" s="22" t="s">
        <v>56</v>
      </c>
    </row>
    <row r="30" spans="1:18">
      <c r="R30" s="22" t="s">
        <v>57</v>
      </c>
    </row>
    <row r="31" spans="1:18">
      <c r="R31" s="22" t="s">
        <v>58</v>
      </c>
    </row>
    <row r="32" spans="1:18">
      <c r="R32" s="22" t="s">
        <v>59</v>
      </c>
    </row>
    <row r="33" spans="18:18">
      <c r="R33" s="22" t="s">
        <v>60</v>
      </c>
    </row>
    <row r="34" spans="18:18">
      <c r="R34" s="22" t="s">
        <v>61</v>
      </c>
    </row>
    <row r="35" spans="18:18">
      <c r="R35" s="22" t="s">
        <v>62</v>
      </c>
    </row>
    <row r="36" spans="18:18">
      <c r="R36" s="22" t="s">
        <v>63</v>
      </c>
    </row>
    <row r="37" spans="18:18">
      <c r="R37" s="22" t="s">
        <v>64</v>
      </c>
    </row>
    <row r="38" spans="18:18">
      <c r="R38" s="22" t="s">
        <v>65</v>
      </c>
    </row>
    <row r="39" spans="18:18">
      <c r="R39" s="22" t="s">
        <v>66</v>
      </c>
    </row>
    <row r="40" spans="18:18">
      <c r="R40" s="22" t="s">
        <v>67</v>
      </c>
    </row>
    <row r="41" spans="18:18">
      <c r="R41" s="22" t="s">
        <v>68</v>
      </c>
    </row>
    <row r="42" spans="18:18">
      <c r="R42" s="22" t="s">
        <v>69</v>
      </c>
    </row>
    <row r="43" spans="18:18">
      <c r="R43" s="22" t="s">
        <v>70</v>
      </c>
    </row>
    <row r="44" spans="18:18">
      <c r="R44" s="22" t="s">
        <v>71</v>
      </c>
    </row>
    <row r="45" spans="18:18">
      <c r="R45" s="22" t="s">
        <v>133</v>
      </c>
    </row>
    <row r="46" spans="18:18">
      <c r="R46" s="22" t="s">
        <v>72</v>
      </c>
    </row>
    <row r="47" spans="18:18">
      <c r="R47" s="22" t="s">
        <v>73</v>
      </c>
    </row>
    <row r="48" spans="18:18">
      <c r="R48" s="22" t="s">
        <v>74</v>
      </c>
    </row>
    <row r="49" spans="18:18">
      <c r="R49" s="22" t="s">
        <v>75</v>
      </c>
    </row>
    <row r="50" spans="18:18">
      <c r="R50" s="22" t="s">
        <v>76</v>
      </c>
    </row>
    <row r="51" spans="18:18">
      <c r="R51" s="22" t="s">
        <v>77</v>
      </c>
    </row>
    <row r="52" spans="18:18">
      <c r="R52" s="22" t="s">
        <v>78</v>
      </c>
    </row>
    <row r="53" spans="18:18">
      <c r="R53" s="22" t="s">
        <v>79</v>
      </c>
    </row>
    <row r="54" spans="18:18">
      <c r="R54" s="22"/>
    </row>
    <row r="55" spans="18:18">
      <c r="R55" s="22"/>
    </row>
    <row r="56" spans="18:18">
      <c r="R56" s="22"/>
    </row>
    <row r="57" spans="18:18">
      <c r="R57" s="22"/>
    </row>
    <row r="58" spans="18:18">
      <c r="R58" s="22"/>
    </row>
    <row r="59" spans="18:18">
      <c r="R59" s="22"/>
    </row>
    <row r="60" spans="18:18">
      <c r="R60" s="22"/>
    </row>
    <row r="61" spans="18:18">
      <c r="R61" s="22"/>
    </row>
    <row r="62" spans="18:18">
      <c r="R62" s="22"/>
    </row>
    <row r="63" spans="18:18">
      <c r="R63" s="22"/>
    </row>
    <row r="64" spans="18:18">
      <c r="R64" s="22"/>
    </row>
    <row r="65" spans="18:18">
      <c r="R65" s="22"/>
    </row>
    <row r="66" spans="18:18">
      <c r="R66" s="22"/>
    </row>
    <row r="67" spans="18:18">
      <c r="R67" s="22"/>
    </row>
    <row r="68" spans="18:18">
      <c r="R68" s="22"/>
    </row>
    <row r="69" spans="18:18">
      <c r="R69" s="22"/>
    </row>
    <row r="70" spans="18:18">
      <c r="R70" s="22"/>
    </row>
    <row r="71" spans="18:18">
      <c r="R71" s="22"/>
    </row>
    <row r="72" spans="18:18">
      <c r="R72" s="22"/>
    </row>
    <row r="73" spans="18:18">
      <c r="R73" s="22"/>
    </row>
    <row r="74" spans="18:18">
      <c r="R74" s="22"/>
    </row>
    <row r="75" spans="18:18">
      <c r="R75" s="22"/>
    </row>
    <row r="76" spans="18:18">
      <c r="R76" s="22"/>
    </row>
    <row r="77" spans="18:18">
      <c r="R77" s="22"/>
    </row>
    <row r="78" spans="18:18">
      <c r="R78" s="22"/>
    </row>
    <row r="79" spans="18:18">
      <c r="R79" s="22"/>
    </row>
    <row r="80" spans="18:18">
      <c r="R80" s="22"/>
    </row>
    <row r="81" spans="18:18">
      <c r="R81" s="22"/>
    </row>
    <row r="82" spans="18:18">
      <c r="R82" s="22"/>
    </row>
    <row r="83" spans="18:18">
      <c r="R83" s="22"/>
    </row>
    <row r="84" spans="18:18">
      <c r="R84" s="22"/>
    </row>
    <row r="85" spans="18:18">
      <c r="R85" s="22"/>
    </row>
    <row r="86" spans="18:18">
      <c r="R86" s="22"/>
    </row>
    <row r="87" spans="18:18">
      <c r="R87" s="22"/>
    </row>
    <row r="88" spans="18:18">
      <c r="R88" s="22"/>
    </row>
    <row r="89" spans="18:18">
      <c r="R89" s="22"/>
    </row>
    <row r="90" spans="18:18">
      <c r="R90" s="22"/>
    </row>
    <row r="91" spans="18:18">
      <c r="R91" s="22"/>
    </row>
    <row r="92" spans="18:18">
      <c r="R92" s="22"/>
    </row>
    <row r="93" spans="18:18">
      <c r="R93" s="22"/>
    </row>
    <row r="94" spans="18:18">
      <c r="R94" s="22"/>
    </row>
    <row r="95" spans="18:18">
      <c r="R95" s="22"/>
    </row>
    <row r="96" spans="18:18">
      <c r="R96" s="22"/>
    </row>
    <row r="97" spans="18:18">
      <c r="R97" s="22"/>
    </row>
    <row r="98" spans="18:18">
      <c r="R98" s="22"/>
    </row>
    <row r="99" spans="18:18">
      <c r="R99" s="22"/>
    </row>
    <row r="100" spans="18:18">
      <c r="R100" s="22"/>
    </row>
    <row r="101" spans="18:18">
      <c r="R101" s="22"/>
    </row>
    <row r="102" spans="18:18">
      <c r="R102" s="22"/>
    </row>
    <row r="103" spans="18:18">
      <c r="R103" s="22"/>
    </row>
    <row r="104" spans="18:18">
      <c r="R104" s="22"/>
    </row>
    <row r="105" spans="18:18">
      <c r="R105" s="22"/>
    </row>
    <row r="106" spans="18:18">
      <c r="R106" s="22"/>
    </row>
    <row r="107" spans="18:18">
      <c r="R107" s="22"/>
    </row>
    <row r="108" spans="18:18">
      <c r="R108" s="22"/>
    </row>
    <row r="109" spans="18:18">
      <c r="R109" s="22"/>
    </row>
    <row r="110" spans="18:18">
      <c r="R110" s="22"/>
    </row>
    <row r="111" spans="18:18">
      <c r="R111" s="22"/>
    </row>
    <row r="112" spans="18:18">
      <c r="R112" s="22"/>
    </row>
    <row r="113" spans="18:18">
      <c r="R113" s="22"/>
    </row>
    <row r="114" spans="18:18">
      <c r="R114" s="22"/>
    </row>
    <row r="115" spans="18:18">
      <c r="R115" s="22"/>
    </row>
    <row r="116" spans="18:18">
      <c r="R116" s="22"/>
    </row>
    <row r="117" spans="18:18">
      <c r="R117" s="22"/>
    </row>
    <row r="118" spans="18:18">
      <c r="R118" s="22"/>
    </row>
    <row r="119" spans="18:18">
      <c r="R119" s="22"/>
    </row>
    <row r="120" spans="18:18">
      <c r="R120" s="22"/>
    </row>
  </sheetData>
  <sheetProtection selectLockedCells="1"/>
  <mergeCells count="81">
    <mergeCell ref="G21:H21"/>
    <mergeCell ref="A24:B25"/>
    <mergeCell ref="A26:B27"/>
    <mergeCell ref="C24:E24"/>
    <mergeCell ref="G24:J24"/>
    <mergeCell ref="A23:E23"/>
    <mergeCell ref="F23:J23"/>
    <mergeCell ref="C26:E26"/>
    <mergeCell ref="G26:J26"/>
    <mergeCell ref="C27:E27"/>
    <mergeCell ref="G27:J27"/>
    <mergeCell ref="F24:F25"/>
    <mergeCell ref="F26:F27"/>
    <mergeCell ref="C25:E25"/>
    <mergeCell ref="G25:J25"/>
    <mergeCell ref="M17:P17"/>
    <mergeCell ref="C18:E18"/>
    <mergeCell ref="G18:H18"/>
    <mergeCell ref="I21:J21"/>
    <mergeCell ref="K21:P22"/>
    <mergeCell ref="I18:J18"/>
    <mergeCell ref="K19:L19"/>
    <mergeCell ref="M19:P19"/>
    <mergeCell ref="C20:E20"/>
    <mergeCell ref="G20:H20"/>
    <mergeCell ref="C17:E17"/>
    <mergeCell ref="K20:P20"/>
    <mergeCell ref="C22:E22"/>
    <mergeCell ref="G22:H22"/>
    <mergeCell ref="I22:J22"/>
    <mergeCell ref="C21:E21"/>
    <mergeCell ref="K24:P27"/>
    <mergeCell ref="C19:E19"/>
    <mergeCell ref="G19:H19"/>
    <mergeCell ref="K23:P23"/>
    <mergeCell ref="C14:E14"/>
    <mergeCell ref="M18:P18"/>
    <mergeCell ref="I16:J16"/>
    <mergeCell ref="C15:E15"/>
    <mergeCell ref="G15:H15"/>
    <mergeCell ref="I15:J15"/>
    <mergeCell ref="L15:N15"/>
    <mergeCell ref="C16:E16"/>
    <mergeCell ref="I20:J20"/>
    <mergeCell ref="G17:H17"/>
    <mergeCell ref="I17:J17"/>
    <mergeCell ref="I19:J19"/>
    <mergeCell ref="A1:P1"/>
    <mergeCell ref="F2:J2"/>
    <mergeCell ref="A3:E3"/>
    <mergeCell ref="F3:J3"/>
    <mergeCell ref="L3:O3"/>
    <mergeCell ref="B6:C6"/>
    <mergeCell ref="A4:C5"/>
    <mergeCell ref="D4:D5"/>
    <mergeCell ref="I4:L5"/>
    <mergeCell ref="K13:P13"/>
    <mergeCell ref="C7:P9"/>
    <mergeCell ref="C10:G12"/>
    <mergeCell ref="H10:I12"/>
    <mergeCell ref="J10:P10"/>
    <mergeCell ref="J12:P12"/>
    <mergeCell ref="C13:E13"/>
    <mergeCell ref="G13:H13"/>
    <mergeCell ref="O6:P6"/>
    <mergeCell ref="K16:P16"/>
    <mergeCell ref="G14:H14"/>
    <mergeCell ref="I14:J14"/>
    <mergeCell ref="G16:H16"/>
    <mergeCell ref="K2:P2"/>
    <mergeCell ref="I13:J13"/>
    <mergeCell ref="E6:H6"/>
    <mergeCell ref="M6:N6"/>
    <mergeCell ref="I6:L6"/>
    <mergeCell ref="E4:H4"/>
    <mergeCell ref="M4:N4"/>
    <mergeCell ref="J11:P11"/>
    <mergeCell ref="E5:H5"/>
    <mergeCell ref="M5:N5"/>
    <mergeCell ref="O4:P4"/>
    <mergeCell ref="O5:P5"/>
  </mergeCells>
  <phoneticPr fontId="2" type="noConversion"/>
  <dataValidations count="2">
    <dataValidation type="list" allowBlank="1" showInputMessage="1" showErrorMessage="1" sqref="E5:H5" xr:uid="{00000000-0002-0000-0000-000000000000}">
      <formula1>$R$14:$R$56</formula1>
    </dataValidation>
    <dataValidation type="list" allowBlank="1" showInputMessage="1" showErrorMessage="1" sqref="E4:H4" xr:uid="{00000000-0002-0000-0000-000001000000}">
      <formula1>$R$2:$R$12</formula1>
    </dataValidation>
  </dataValidations>
  <printOptions horizontalCentered="1"/>
  <pageMargins left="0.23622047244094491" right="0.23622047244094491" top="0.74803149606299213" bottom="0.6692913385826772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4"/>
  <sheetViews>
    <sheetView view="pageBreakPreview" topLeftCell="A7" zoomScaleNormal="75" workbookViewId="0">
      <selection activeCell="K6" sqref="K6:V7"/>
    </sheetView>
  </sheetViews>
  <sheetFormatPr defaultColWidth="9" defaultRowHeight="19.8"/>
  <cols>
    <col min="1" max="19" width="3.6640625" style="1" customWidth="1"/>
    <col min="20" max="20" width="4.88671875" style="1" customWidth="1"/>
    <col min="21" max="21" width="14" style="1" customWidth="1"/>
    <col min="22" max="22" width="7.21875" style="1" customWidth="1"/>
    <col min="23" max="23" width="25.77734375" style="1" bestFit="1" customWidth="1"/>
    <col min="24" max="16384" width="9" style="1"/>
  </cols>
  <sheetData>
    <row r="1" spans="1:22" ht="31.5" customHeight="1">
      <c r="A1" s="304" t="s">
        <v>143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6" t="s">
        <v>132</v>
      </c>
      <c r="S1" s="307"/>
      <c r="T1" s="307"/>
      <c r="U1" s="307"/>
      <c r="V1" s="307"/>
    </row>
    <row r="2" spans="1:22" ht="16.5" customHeight="1">
      <c r="A2" s="309" t="s">
        <v>101</v>
      </c>
      <c r="B2" s="309"/>
      <c r="C2" s="309"/>
      <c r="D2" s="309"/>
      <c r="E2" s="309"/>
      <c r="F2" s="309"/>
      <c r="G2" s="53" t="s">
        <v>14</v>
      </c>
      <c r="H2" s="53"/>
      <c r="I2" s="54"/>
      <c r="J2" s="320"/>
      <c r="K2" s="320"/>
      <c r="L2" s="320"/>
      <c r="M2" s="320"/>
      <c r="N2" s="320"/>
      <c r="O2" s="320"/>
      <c r="P2" s="320"/>
      <c r="Q2" s="320"/>
      <c r="R2" s="307"/>
      <c r="S2" s="307"/>
      <c r="T2" s="307"/>
      <c r="U2" s="307"/>
      <c r="V2" s="307"/>
    </row>
    <row r="3" spans="1:22" ht="30.75" customHeight="1">
      <c r="A3" s="310" t="s">
        <v>102</v>
      </c>
      <c r="B3" s="311"/>
      <c r="C3" s="311"/>
      <c r="D3" s="312"/>
      <c r="E3" s="313" t="s">
        <v>80</v>
      </c>
      <c r="F3" s="314"/>
      <c r="G3" s="314"/>
      <c r="H3" s="315"/>
      <c r="I3" s="305" t="s">
        <v>81</v>
      </c>
      <c r="J3" s="305"/>
      <c r="K3" s="305"/>
      <c r="L3" s="305"/>
      <c r="M3" s="305"/>
      <c r="N3" s="305"/>
      <c r="O3" s="305"/>
      <c r="P3" s="305"/>
      <c r="Q3" s="305"/>
      <c r="R3" s="307"/>
      <c r="S3" s="307"/>
      <c r="T3" s="307"/>
      <c r="U3" s="307"/>
      <c r="V3" s="307"/>
    </row>
    <row r="4" spans="1:22" ht="23.25" customHeight="1">
      <c r="A4" s="318"/>
      <c r="B4" s="318"/>
      <c r="C4" s="318"/>
      <c r="D4" s="318"/>
      <c r="E4" s="316"/>
      <c r="F4" s="316"/>
      <c r="G4" s="316"/>
      <c r="H4" s="316"/>
      <c r="I4" s="55" t="s">
        <v>94</v>
      </c>
      <c r="J4" s="52" t="s">
        <v>82</v>
      </c>
      <c r="K4" s="52" t="s">
        <v>83</v>
      </c>
      <c r="L4" s="52" t="s">
        <v>84</v>
      </c>
      <c r="M4" s="52" t="s">
        <v>0</v>
      </c>
      <c r="N4" s="52" t="s">
        <v>1</v>
      </c>
      <c r="O4" s="52" t="s">
        <v>2</v>
      </c>
      <c r="P4" s="52" t="s">
        <v>3</v>
      </c>
      <c r="Q4" s="52" t="s">
        <v>4</v>
      </c>
      <c r="R4" s="307"/>
      <c r="S4" s="307"/>
      <c r="T4" s="307"/>
      <c r="U4" s="307"/>
      <c r="V4" s="307"/>
    </row>
    <row r="5" spans="1:22" ht="31.5" customHeight="1">
      <c r="A5" s="318"/>
      <c r="B5" s="318"/>
      <c r="C5" s="319"/>
      <c r="D5" s="319"/>
      <c r="E5" s="317"/>
      <c r="F5" s="317"/>
      <c r="G5" s="317"/>
      <c r="H5" s="317"/>
      <c r="I5" s="62" t="str">
        <f>IF(動支單!$I$22&gt;=10000000,IF(動支單!$I$22&lt;100000000,"$",MOD(INT(動支單!$I$22/100000000),10)),"")</f>
        <v/>
      </c>
      <c r="J5" s="62" t="str">
        <f>IF(動支單!$I$22&gt;=1000000,IF(動支單!$I$22&lt;10000000,"$",MOD(INT(動支單!$I$22/10000000),10)),"")</f>
        <v/>
      </c>
      <c r="K5" s="62" t="str">
        <f>IF(動支單!$I$22&gt;=100000,IF(動支單!$I$22&lt;1000000,"$",MOD(INT(動支單!$I$22/1000000),10)),"")</f>
        <v/>
      </c>
      <c r="L5" s="67" t="str">
        <f>IF(動支單!$I$22&gt;=10000,IF(動支單!$I$22&lt;100000,"$",MOD(INT(動支單!$I$22/100000),10)),"")</f>
        <v/>
      </c>
      <c r="M5" s="67" t="str">
        <f>IF(動支單!$I$22&gt;=1000,IF(動支單!$I$22&lt;10000,"$",MOD(INT(動支單!$I$22/10000),10)),"")</f>
        <v/>
      </c>
      <c r="N5" s="67" t="str">
        <f>IF(動支單!$I$22&gt;=100,IF(動支單!$I$22&lt;1000,"$",MOD(INT(動支單!$I$22/1000),10)),"")</f>
        <v/>
      </c>
      <c r="O5" s="67" t="str">
        <f>IF(動支單!$I$22&gt;=10,IF(動支單!$I$22&lt;100,"$",MOD(INT(動支單!$I$22/100),10)),"")</f>
        <v/>
      </c>
      <c r="P5" s="67" t="str">
        <f>IF(動支單!$I$22&gt;=1,IF(動支單!$I$22&lt;10,"$",MOD(INT(動支單!$I$22/10),10)),"")</f>
        <v/>
      </c>
      <c r="Q5" s="67">
        <f>MOD(動支單!I22,10)</f>
        <v>0</v>
      </c>
      <c r="R5" s="308"/>
      <c r="S5" s="308"/>
      <c r="T5" s="308"/>
      <c r="U5" s="308"/>
      <c r="V5" s="308"/>
    </row>
    <row r="6" spans="1:22" s="31" customFormat="1" ht="29.25" customHeight="1">
      <c r="A6" s="274" t="s">
        <v>92</v>
      </c>
      <c r="B6" s="275"/>
      <c r="C6" s="280">
        <f>動支單!E4</f>
        <v>0</v>
      </c>
      <c r="D6" s="281"/>
      <c r="E6" s="281"/>
      <c r="F6" s="281"/>
      <c r="G6" s="281"/>
      <c r="H6" s="282"/>
      <c r="I6" s="263" t="s">
        <v>93</v>
      </c>
      <c r="J6" s="264"/>
      <c r="K6" s="265">
        <f>動支單!C7</f>
        <v>0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7"/>
    </row>
    <row r="7" spans="1:22" s="31" customFormat="1" ht="29.25" customHeight="1">
      <c r="A7" s="274"/>
      <c r="B7" s="275"/>
      <c r="C7" s="276">
        <f>動支單!E5</f>
        <v>0</v>
      </c>
      <c r="D7" s="277"/>
      <c r="E7" s="277"/>
      <c r="F7" s="277"/>
      <c r="G7" s="277"/>
      <c r="H7" s="278"/>
      <c r="I7" s="263"/>
      <c r="J7" s="264"/>
      <c r="K7" s="268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70"/>
    </row>
    <row r="8" spans="1:22" s="31" customFormat="1" ht="4.5" customHeight="1">
      <c r="A8" s="32"/>
      <c r="B8" s="33"/>
      <c r="C8" s="34"/>
      <c r="D8" s="34"/>
      <c r="E8" s="35"/>
      <c r="F8" s="35"/>
      <c r="G8" s="33"/>
      <c r="H8" s="33"/>
      <c r="I8" s="33"/>
      <c r="J8" s="36"/>
      <c r="K8" s="37"/>
      <c r="L8" s="37"/>
      <c r="M8" s="37"/>
      <c r="N8" s="37"/>
      <c r="O8" s="37"/>
      <c r="P8" s="37"/>
      <c r="Q8" s="37"/>
      <c r="R8" s="37"/>
      <c r="S8" s="37"/>
      <c r="T8" s="37"/>
      <c r="U8" s="51"/>
      <c r="V8" s="35"/>
    </row>
    <row r="9" spans="1:22" s="31" customFormat="1" ht="33.75" customHeight="1">
      <c r="A9" s="273" t="s">
        <v>95</v>
      </c>
      <c r="B9" s="273"/>
      <c r="C9" s="273"/>
      <c r="D9" s="273"/>
      <c r="E9" s="273"/>
      <c r="F9" s="279" t="s">
        <v>96</v>
      </c>
      <c r="G9" s="279"/>
      <c r="H9" s="279"/>
      <c r="I9" s="279"/>
      <c r="J9" s="279"/>
      <c r="K9" s="273" t="s">
        <v>97</v>
      </c>
      <c r="L9" s="273"/>
      <c r="M9" s="273"/>
      <c r="N9" s="273"/>
      <c r="O9" s="273"/>
      <c r="P9" s="273" t="s">
        <v>98</v>
      </c>
      <c r="Q9" s="273"/>
      <c r="R9" s="273"/>
      <c r="S9" s="273"/>
      <c r="T9" s="273"/>
      <c r="U9" s="273" t="s">
        <v>99</v>
      </c>
      <c r="V9" s="273"/>
    </row>
    <row r="10" spans="1:22" s="31" customFormat="1" ht="96.75" customHeight="1">
      <c r="A10" s="288"/>
      <c r="B10" s="288"/>
      <c r="C10" s="288"/>
      <c r="D10" s="288"/>
      <c r="E10" s="288"/>
      <c r="F10" s="289" t="s">
        <v>121</v>
      </c>
      <c r="G10" s="290"/>
      <c r="H10" s="290"/>
      <c r="I10" s="290"/>
      <c r="J10" s="291"/>
      <c r="K10" s="289" t="s">
        <v>122</v>
      </c>
      <c r="L10" s="290"/>
      <c r="M10" s="290"/>
      <c r="N10" s="290"/>
      <c r="O10" s="291"/>
      <c r="P10" s="271"/>
      <c r="Q10" s="271"/>
      <c r="R10" s="271"/>
      <c r="S10" s="271"/>
      <c r="T10" s="271"/>
      <c r="U10" s="271"/>
      <c r="V10" s="271"/>
    </row>
    <row r="11" spans="1:22" s="31" customFormat="1" ht="25.5" customHeight="1">
      <c r="A11" s="272" t="s">
        <v>100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</row>
    <row r="12" spans="1:22" s="31" customFormat="1" ht="20.100000000000001" customHeight="1">
      <c r="A12" s="283" t="s">
        <v>103</v>
      </c>
      <c r="B12" s="283"/>
      <c r="C12" s="39"/>
      <c r="D12" s="41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s="59" customFormat="1" ht="18" customHeight="1">
      <c r="A13" s="284" t="s">
        <v>112</v>
      </c>
      <c r="B13" s="284"/>
      <c r="C13" s="287" t="s">
        <v>104</v>
      </c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58"/>
      <c r="T13" s="295" t="s">
        <v>120</v>
      </c>
      <c r="U13" s="296"/>
      <c r="V13" s="297"/>
    </row>
    <row r="14" spans="1:22" s="59" customFormat="1" ht="36" customHeight="1">
      <c r="A14" s="284" t="s">
        <v>113</v>
      </c>
      <c r="B14" s="284"/>
      <c r="C14" s="286" t="s">
        <v>105</v>
      </c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58"/>
      <c r="T14" s="298"/>
      <c r="U14" s="299"/>
      <c r="V14" s="300"/>
    </row>
    <row r="15" spans="1:22" s="59" customFormat="1" ht="36" customHeight="1">
      <c r="A15" s="284" t="s">
        <v>114</v>
      </c>
      <c r="B15" s="284"/>
      <c r="C15" s="286" t="s">
        <v>106</v>
      </c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58"/>
      <c r="T15" s="298"/>
      <c r="U15" s="299"/>
      <c r="V15" s="300"/>
    </row>
    <row r="16" spans="1:22" s="59" customFormat="1" ht="36" customHeight="1">
      <c r="A16" s="284" t="s">
        <v>115</v>
      </c>
      <c r="B16" s="284"/>
      <c r="C16" s="286" t="s">
        <v>111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58"/>
      <c r="T16" s="298"/>
      <c r="U16" s="299"/>
      <c r="V16" s="300"/>
    </row>
    <row r="17" spans="1:22" s="59" customFormat="1" ht="54" customHeight="1">
      <c r="A17" s="284" t="s">
        <v>116</v>
      </c>
      <c r="B17" s="284"/>
      <c r="C17" s="285" t="s">
        <v>107</v>
      </c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64"/>
      <c r="T17" s="298"/>
      <c r="U17" s="299"/>
      <c r="V17" s="300"/>
    </row>
    <row r="18" spans="1:22" s="59" customFormat="1" ht="36" customHeight="1">
      <c r="A18" s="284" t="s">
        <v>117</v>
      </c>
      <c r="B18" s="284"/>
      <c r="C18" s="286" t="s">
        <v>108</v>
      </c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64"/>
      <c r="T18" s="298"/>
      <c r="U18" s="299"/>
      <c r="V18" s="300"/>
    </row>
    <row r="19" spans="1:22" s="59" customFormat="1" ht="36" customHeight="1">
      <c r="A19" s="284" t="s">
        <v>118</v>
      </c>
      <c r="B19" s="284"/>
      <c r="C19" s="286" t="s">
        <v>109</v>
      </c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64"/>
      <c r="T19" s="298"/>
      <c r="U19" s="299"/>
      <c r="V19" s="300"/>
    </row>
    <row r="20" spans="1:22" s="59" customFormat="1" ht="36" customHeight="1">
      <c r="A20" s="284" t="s">
        <v>119</v>
      </c>
      <c r="B20" s="284"/>
      <c r="C20" s="286" t="s">
        <v>110</v>
      </c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64"/>
      <c r="T20" s="301"/>
      <c r="U20" s="302"/>
      <c r="V20" s="303"/>
    </row>
    <row r="21" spans="1:22" s="59" customFormat="1" ht="36" customHeight="1">
      <c r="A21" s="60"/>
      <c r="B21" s="60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61"/>
      <c r="U21" s="61"/>
      <c r="V21" s="61"/>
    </row>
    <row r="22" spans="1:22" s="31" customFormat="1" ht="35.1" customHeight="1">
      <c r="A22" s="42"/>
      <c r="B22" s="43" t="s">
        <v>85</v>
      </c>
      <c r="C22" s="44"/>
      <c r="D22" s="45"/>
      <c r="E22" s="57"/>
      <c r="F22" s="46"/>
      <c r="G22" s="47"/>
      <c r="H22" s="47"/>
      <c r="I22" s="47"/>
      <c r="J22" s="47"/>
      <c r="K22" s="47"/>
      <c r="L22" s="48"/>
      <c r="M22" s="48"/>
      <c r="N22" s="48"/>
      <c r="O22" s="48"/>
      <c r="P22" s="48"/>
      <c r="Q22" s="294" t="str">
        <f>IF(動支單!L2=""," ",動支單!L2)</f>
        <v xml:space="preserve"> </v>
      </c>
      <c r="R22" s="294"/>
      <c r="S22" s="294"/>
      <c r="T22" s="294"/>
      <c r="U22" s="294"/>
      <c r="V22" s="49"/>
    </row>
    <row r="23" spans="1:22" s="31" customFormat="1" ht="30" customHeight="1">
      <c r="A23" s="56"/>
      <c r="B23" s="56"/>
      <c r="C23" s="56"/>
      <c r="D23" s="50"/>
      <c r="E23" s="57"/>
      <c r="F23" s="48"/>
      <c r="G23" s="48"/>
      <c r="H23" s="48"/>
      <c r="I23" s="48"/>
      <c r="J23" s="48"/>
      <c r="K23" s="48"/>
      <c r="L23" s="48"/>
      <c r="M23" s="48"/>
      <c r="N23" s="292" t="s">
        <v>86</v>
      </c>
      <c r="O23" s="292"/>
      <c r="P23" s="292"/>
      <c r="Q23" s="293">
        <f>動支單!L3</f>
        <v>0</v>
      </c>
      <c r="R23" s="293"/>
      <c r="S23" s="293"/>
      <c r="T23" s="293"/>
      <c r="U23" s="293"/>
      <c r="V23" s="38" t="s">
        <v>87</v>
      </c>
    </row>
    <row r="24" spans="1:22" s="31" customFormat="1"/>
    <row r="25" spans="1:22" s="31" customFormat="1"/>
    <row r="26" spans="1:22" s="31" customFormat="1"/>
    <row r="27" spans="1:22" s="31" customFormat="1"/>
    <row r="28" spans="1:22" s="31" customFormat="1"/>
    <row r="29" spans="1:22" s="31" customFormat="1"/>
    <row r="30" spans="1:22" s="31" customFormat="1"/>
    <row r="31" spans="1:22" s="31" customFormat="1"/>
    <row r="32" spans="1:22" s="31" customFormat="1"/>
    <row r="33" s="31" customFormat="1"/>
    <row r="34" s="31" customFormat="1"/>
    <row r="35" s="31" customFormat="1"/>
    <row r="36" s="31" customFormat="1"/>
    <row r="37" s="31" customFormat="1"/>
    <row r="38" s="31" customFormat="1"/>
    <row r="39" s="31" customFormat="1"/>
    <row r="40" s="31" customFormat="1"/>
    <row r="41" s="31" customFormat="1"/>
    <row r="42" s="31" customFormat="1"/>
    <row r="43" s="31" customFormat="1"/>
    <row r="44" s="31" customFormat="1"/>
    <row r="45" s="31" customFormat="1"/>
    <row r="46" s="31" customFormat="1"/>
    <row r="47" s="31" customFormat="1"/>
    <row r="48" s="31" customFormat="1"/>
    <row r="49" s="31" customFormat="1"/>
    <row r="50" s="31" customFormat="1"/>
    <row r="51" s="31" customFormat="1"/>
    <row r="52" s="31" customFormat="1"/>
    <row r="53" s="31" customFormat="1"/>
    <row r="54" s="31" customFormat="1"/>
  </sheetData>
  <sheetProtection selectLockedCells="1"/>
  <mergeCells count="47">
    <mergeCell ref="A1:Q1"/>
    <mergeCell ref="I3:Q3"/>
    <mergeCell ref="R1:V5"/>
    <mergeCell ref="A2:D2"/>
    <mergeCell ref="A3:D3"/>
    <mergeCell ref="E3:H3"/>
    <mergeCell ref="E4:H5"/>
    <mergeCell ref="A4:D5"/>
    <mergeCell ref="E2:F2"/>
    <mergeCell ref="J2:Q2"/>
    <mergeCell ref="N23:P23"/>
    <mergeCell ref="Q23:U23"/>
    <mergeCell ref="A16:B16"/>
    <mergeCell ref="A17:B17"/>
    <mergeCell ref="A19:B19"/>
    <mergeCell ref="A20:B20"/>
    <mergeCell ref="A18:B18"/>
    <mergeCell ref="C16:R16"/>
    <mergeCell ref="Q22:U22"/>
    <mergeCell ref="T13:V20"/>
    <mergeCell ref="C19:R19"/>
    <mergeCell ref="C20:R20"/>
    <mergeCell ref="A12:B12"/>
    <mergeCell ref="A13:B13"/>
    <mergeCell ref="C17:R17"/>
    <mergeCell ref="C18:R18"/>
    <mergeCell ref="P10:T10"/>
    <mergeCell ref="C13:R13"/>
    <mergeCell ref="A10:E10"/>
    <mergeCell ref="F10:J10"/>
    <mergeCell ref="A14:B14"/>
    <mergeCell ref="A15:B15"/>
    <mergeCell ref="C14:R14"/>
    <mergeCell ref="C15:R15"/>
    <mergeCell ref="K10:O10"/>
    <mergeCell ref="I6:J7"/>
    <mergeCell ref="K6:V7"/>
    <mergeCell ref="U10:V10"/>
    <mergeCell ref="A11:V11"/>
    <mergeCell ref="U9:V9"/>
    <mergeCell ref="A6:B7"/>
    <mergeCell ref="C7:H7"/>
    <mergeCell ref="A9:E9"/>
    <mergeCell ref="F9:J9"/>
    <mergeCell ref="K9:O9"/>
    <mergeCell ref="P9:T9"/>
    <mergeCell ref="C6:H6"/>
  </mergeCells>
  <phoneticPr fontId="2" type="noConversion"/>
  <conditionalFormatting sqref="O22:P22">
    <cfRule type="cellIs" dxfId="0" priority="1" stopIfTrue="1" operator="equal">
      <formula>0</formula>
    </cfRule>
  </conditionalFormatting>
  <printOptions horizontalCentered="1"/>
  <pageMargins left="0.23622047244094491" right="0.23622047244094491" top="0.86614173228346458" bottom="0.4724409448818898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25"/>
  <sheetViews>
    <sheetView zoomScaleNormal="100" workbookViewId="0">
      <selection activeCell="D18" sqref="D18:D19"/>
    </sheetView>
  </sheetViews>
  <sheetFormatPr defaultColWidth="9" defaultRowHeight="16.2"/>
  <cols>
    <col min="1" max="1" width="11.44140625" style="68" customWidth="1"/>
    <col min="2" max="2" width="12.33203125" style="68" customWidth="1"/>
    <col min="3" max="3" width="24.44140625" style="68" customWidth="1"/>
    <col min="4" max="4" width="36.88671875" style="68" customWidth="1"/>
    <col min="5" max="5" width="48.88671875" style="68" customWidth="1"/>
    <col min="6" max="16384" width="9" style="68"/>
  </cols>
  <sheetData>
    <row r="1" spans="1:5">
      <c r="A1" s="76"/>
    </row>
    <row r="2" spans="1:5" ht="21" customHeight="1">
      <c r="A2" s="324" t="s">
        <v>161</v>
      </c>
      <c r="B2" s="335" t="s">
        <v>160</v>
      </c>
      <c r="C2" s="324" t="s">
        <v>159</v>
      </c>
      <c r="D2" s="324"/>
      <c r="E2" s="324"/>
    </row>
    <row r="3" spans="1:5" ht="21" customHeight="1">
      <c r="A3" s="324"/>
      <c r="B3" s="335"/>
      <c r="C3" s="324"/>
      <c r="D3" s="324"/>
      <c r="E3" s="324"/>
    </row>
    <row r="4" spans="1:5" ht="21" customHeight="1" thickBot="1">
      <c r="A4" s="325"/>
      <c r="B4" s="336"/>
      <c r="C4" s="325"/>
      <c r="D4" s="325"/>
      <c r="E4" s="325"/>
    </row>
    <row r="5" spans="1:5" ht="31.5" customHeight="1" thickBot="1">
      <c r="A5" s="326" t="s">
        <v>158</v>
      </c>
      <c r="B5" s="327"/>
      <c r="C5" s="328"/>
      <c r="D5" s="75" t="s">
        <v>157</v>
      </c>
      <c r="E5" s="75" t="s">
        <v>156</v>
      </c>
    </row>
    <row r="6" spans="1:5" ht="33" customHeight="1">
      <c r="A6" s="329" t="s">
        <v>193</v>
      </c>
      <c r="B6" s="330"/>
      <c r="C6" s="331"/>
      <c r="D6" s="321"/>
      <c r="E6" s="321"/>
    </row>
    <row r="7" spans="1:5" ht="33" customHeight="1" thickBot="1">
      <c r="A7" s="332" t="s">
        <v>155</v>
      </c>
      <c r="B7" s="333"/>
      <c r="C7" s="334"/>
      <c r="D7" s="322"/>
      <c r="E7" s="322"/>
    </row>
    <row r="8" spans="1:5" ht="33" customHeight="1">
      <c r="A8" s="329" t="s">
        <v>154</v>
      </c>
      <c r="B8" s="330"/>
      <c r="C8" s="331"/>
      <c r="D8" s="321"/>
      <c r="E8" s="321"/>
    </row>
    <row r="9" spans="1:5" ht="33" customHeight="1" thickBot="1">
      <c r="A9" s="337" t="s">
        <v>152</v>
      </c>
      <c r="B9" s="338"/>
      <c r="C9" s="339"/>
      <c r="D9" s="322"/>
      <c r="E9" s="322"/>
    </row>
    <row r="10" spans="1:5" ht="33" customHeight="1">
      <c r="A10" s="329" t="s">
        <v>153</v>
      </c>
      <c r="B10" s="330"/>
      <c r="C10" s="331"/>
      <c r="D10" s="321"/>
      <c r="E10" s="321"/>
    </row>
    <row r="11" spans="1:5" ht="33" customHeight="1" thickBot="1">
      <c r="A11" s="337" t="s">
        <v>152</v>
      </c>
      <c r="B11" s="338"/>
      <c r="C11" s="339"/>
      <c r="D11" s="322"/>
      <c r="E11" s="322"/>
    </row>
    <row r="12" spans="1:5" ht="33" customHeight="1">
      <c r="A12" s="329" t="s">
        <v>189</v>
      </c>
      <c r="B12" s="330"/>
      <c r="C12" s="331"/>
      <c r="D12" s="321"/>
      <c r="E12" s="321"/>
    </row>
    <row r="13" spans="1:5" ht="33" customHeight="1" thickBot="1">
      <c r="A13" s="337" t="s">
        <v>152</v>
      </c>
      <c r="B13" s="338"/>
      <c r="C13" s="339"/>
      <c r="D13" s="322"/>
      <c r="E13" s="322"/>
    </row>
    <row r="14" spans="1:5" ht="33" customHeight="1">
      <c r="A14" s="329" t="s">
        <v>191</v>
      </c>
      <c r="B14" s="330"/>
      <c r="C14" s="331"/>
      <c r="D14" s="321"/>
      <c r="E14" s="321"/>
    </row>
    <row r="15" spans="1:5" ht="33" customHeight="1" thickBot="1">
      <c r="A15" s="337" t="s">
        <v>152</v>
      </c>
      <c r="B15" s="338"/>
      <c r="C15" s="339"/>
      <c r="D15" s="322"/>
      <c r="E15" s="322"/>
    </row>
    <row r="16" spans="1:5" ht="33" customHeight="1">
      <c r="A16" s="329" t="s">
        <v>192</v>
      </c>
      <c r="B16" s="330"/>
      <c r="C16" s="331"/>
      <c r="D16" s="321"/>
      <c r="E16" s="321"/>
    </row>
    <row r="17" spans="1:5" ht="33" customHeight="1" thickBot="1">
      <c r="A17" s="337" t="s">
        <v>152</v>
      </c>
      <c r="B17" s="338"/>
      <c r="C17" s="339"/>
      <c r="D17" s="322"/>
      <c r="E17" s="322"/>
    </row>
    <row r="18" spans="1:5" ht="33" customHeight="1">
      <c r="A18" s="329" t="s">
        <v>190</v>
      </c>
      <c r="B18" s="330"/>
      <c r="C18" s="331"/>
      <c r="D18" s="321"/>
      <c r="E18" s="321"/>
    </row>
    <row r="19" spans="1:5" ht="33" customHeight="1" thickBot="1">
      <c r="A19" s="337" t="s">
        <v>151</v>
      </c>
      <c r="B19" s="338"/>
      <c r="C19" s="339"/>
      <c r="D19" s="322"/>
      <c r="E19" s="322"/>
    </row>
    <row r="20" spans="1:5" ht="31.5" customHeight="1" thickBot="1">
      <c r="A20" s="340" t="s">
        <v>150</v>
      </c>
      <c r="B20" s="341"/>
      <c r="C20" s="342"/>
      <c r="D20" s="88"/>
      <c r="E20" s="89"/>
    </row>
    <row r="21" spans="1:5" ht="31.5" customHeight="1" thickBot="1">
      <c r="A21" s="340" t="s">
        <v>149</v>
      </c>
      <c r="B21" s="341"/>
      <c r="C21" s="342"/>
      <c r="D21" s="74"/>
      <c r="E21" s="74"/>
    </row>
    <row r="22" spans="1:5" ht="31.5" customHeight="1" thickBot="1">
      <c r="A22" s="340" t="s">
        <v>148</v>
      </c>
      <c r="B22" s="341"/>
      <c r="C22" s="342"/>
      <c r="D22" s="73"/>
      <c r="E22" s="72" t="s">
        <v>147</v>
      </c>
    </row>
    <row r="23" spans="1:5" s="70" customFormat="1">
      <c r="A23" s="71" t="s">
        <v>146</v>
      </c>
    </row>
    <row r="24" spans="1:5">
      <c r="A24" s="323" t="s">
        <v>145</v>
      </c>
      <c r="B24" s="323"/>
      <c r="C24" s="323"/>
      <c r="D24" s="323"/>
      <c r="E24" s="323"/>
    </row>
    <row r="25" spans="1:5">
      <c r="A25" s="69"/>
    </row>
  </sheetData>
  <mergeCells count="36">
    <mergeCell ref="A11:C11"/>
    <mergeCell ref="D10:D11"/>
    <mergeCell ref="A21:C21"/>
    <mergeCell ref="A22:C22"/>
    <mergeCell ref="A19:C19"/>
    <mergeCell ref="D18:D19"/>
    <mergeCell ref="A16:C16"/>
    <mergeCell ref="A17:C17"/>
    <mergeCell ref="A12:C12"/>
    <mergeCell ref="E18:E19"/>
    <mergeCell ref="A20:C20"/>
    <mergeCell ref="A13:C13"/>
    <mergeCell ref="D12:D13"/>
    <mergeCell ref="E12:E13"/>
    <mergeCell ref="E14:E15"/>
    <mergeCell ref="E16:E17"/>
    <mergeCell ref="D16:D17"/>
    <mergeCell ref="A14:C14"/>
    <mergeCell ref="A15:C15"/>
    <mergeCell ref="D14:D15"/>
    <mergeCell ref="E10:E11"/>
    <mergeCell ref="A24:E24"/>
    <mergeCell ref="A2:A4"/>
    <mergeCell ref="C2:E4"/>
    <mergeCell ref="A5:C5"/>
    <mergeCell ref="A6:C6"/>
    <mergeCell ref="A7:C7"/>
    <mergeCell ref="D6:D7"/>
    <mergeCell ref="E6:E7"/>
    <mergeCell ref="B2:B4"/>
    <mergeCell ref="A18:C18"/>
    <mergeCell ref="A8:C8"/>
    <mergeCell ref="A9:C9"/>
    <mergeCell ref="D8:D9"/>
    <mergeCell ref="E8:E9"/>
    <mergeCell ref="A10:C10"/>
  </mergeCells>
  <phoneticPr fontId="2" type="noConversion"/>
  <pageMargins left="0.55118110236220474" right="0.35433070866141736" top="0.27559055118110237" bottom="0.27559055118110237" header="0.31496062992125984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W28"/>
  <sheetViews>
    <sheetView tabSelected="1" zoomScaleNormal="100" zoomScaleSheetLayoutView="75" workbookViewId="0">
      <selection activeCell="P8" sqref="P8"/>
    </sheetView>
  </sheetViews>
  <sheetFormatPr defaultColWidth="9" defaultRowHeight="16.2"/>
  <cols>
    <col min="1" max="1" width="10.6640625" style="68" customWidth="1"/>
    <col min="2" max="2" width="9" style="68"/>
    <col min="3" max="3" width="11" style="68" bestFit="1" customWidth="1"/>
    <col min="4" max="4" width="9.109375" style="68" customWidth="1"/>
    <col min="5" max="12" width="9" style="68"/>
    <col min="13" max="13" width="11" style="68" bestFit="1" customWidth="1"/>
    <col min="14" max="14" width="8.77734375" style="68" bestFit="1" customWidth="1"/>
    <col min="15" max="15" width="9" style="68"/>
    <col min="16" max="18" width="11" style="68" bestFit="1" customWidth="1"/>
    <col min="19" max="19" width="10" style="68" bestFit="1" customWidth="1"/>
    <col min="20" max="16384" width="9" style="68"/>
  </cols>
  <sheetData>
    <row r="1" spans="1:23">
      <c r="A1" s="69"/>
    </row>
    <row r="2" spans="1:23" ht="30" customHeight="1" thickBot="1">
      <c r="A2" s="90" t="s">
        <v>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2"/>
      <c r="U2" s="92"/>
    </row>
    <row r="3" spans="1:23" ht="28.2" thickBot="1">
      <c r="A3" s="348"/>
      <c r="B3" s="346" t="s">
        <v>194</v>
      </c>
      <c r="C3" s="347"/>
      <c r="D3" s="346" t="s">
        <v>175</v>
      </c>
      <c r="E3" s="347"/>
      <c r="F3" s="346" t="s">
        <v>174</v>
      </c>
      <c r="G3" s="347"/>
      <c r="H3" s="346" t="s">
        <v>181</v>
      </c>
      <c r="I3" s="347"/>
      <c r="J3" s="346" t="s">
        <v>195</v>
      </c>
      <c r="K3" s="347"/>
      <c r="L3" s="346" t="s">
        <v>196</v>
      </c>
      <c r="M3" s="347"/>
      <c r="N3" s="346" t="s">
        <v>173</v>
      </c>
      <c r="O3" s="347"/>
      <c r="P3" s="93" t="s">
        <v>166</v>
      </c>
      <c r="Q3" s="93" t="s">
        <v>171</v>
      </c>
      <c r="R3" s="93" t="s">
        <v>170</v>
      </c>
      <c r="S3" s="93" t="s">
        <v>169</v>
      </c>
      <c r="T3" s="343" t="s">
        <v>168</v>
      </c>
      <c r="U3" s="92"/>
    </row>
    <row r="4" spans="1:23">
      <c r="A4" s="349"/>
      <c r="B4" s="343" t="s">
        <v>167</v>
      </c>
      <c r="C4" s="94" t="s">
        <v>166</v>
      </c>
      <c r="D4" s="343" t="s">
        <v>167</v>
      </c>
      <c r="E4" s="94" t="s">
        <v>166</v>
      </c>
      <c r="F4" s="343" t="s">
        <v>167</v>
      </c>
      <c r="G4" s="94" t="s">
        <v>166</v>
      </c>
      <c r="H4" s="343" t="s">
        <v>167</v>
      </c>
      <c r="I4" s="94" t="s">
        <v>166</v>
      </c>
      <c r="J4" s="343" t="s">
        <v>167</v>
      </c>
      <c r="K4" s="94" t="s">
        <v>166</v>
      </c>
      <c r="L4" s="343" t="s">
        <v>167</v>
      </c>
      <c r="M4" s="94" t="s">
        <v>166</v>
      </c>
      <c r="N4" s="343" t="s">
        <v>167</v>
      </c>
      <c r="O4" s="95" t="s">
        <v>166</v>
      </c>
      <c r="P4" s="94" t="s">
        <v>185</v>
      </c>
      <c r="Q4" s="94" t="s">
        <v>165</v>
      </c>
      <c r="R4" s="94" t="s">
        <v>180</v>
      </c>
      <c r="S4" s="94" t="s">
        <v>179</v>
      </c>
      <c r="T4" s="344"/>
      <c r="U4" s="92"/>
    </row>
    <row r="5" spans="1:23" ht="16.8" thickBot="1">
      <c r="A5" s="350"/>
      <c r="B5" s="345"/>
      <c r="C5" s="97" t="s">
        <v>162</v>
      </c>
      <c r="D5" s="345"/>
      <c r="E5" s="97" t="s">
        <v>162</v>
      </c>
      <c r="F5" s="345"/>
      <c r="G5" s="97" t="s">
        <v>162</v>
      </c>
      <c r="H5" s="345"/>
      <c r="I5" s="97" t="s">
        <v>162</v>
      </c>
      <c r="J5" s="345"/>
      <c r="K5" s="97" t="s">
        <v>162</v>
      </c>
      <c r="L5" s="345"/>
      <c r="M5" s="97" t="s">
        <v>162</v>
      </c>
      <c r="N5" s="345"/>
      <c r="O5" s="98" t="s">
        <v>162</v>
      </c>
      <c r="P5" s="99"/>
      <c r="Q5" s="99"/>
      <c r="R5" s="99"/>
      <c r="S5" s="99"/>
      <c r="T5" s="345"/>
      <c r="U5" s="92"/>
    </row>
    <row r="6" spans="1:23" ht="35.1" customHeight="1" thickBot="1">
      <c r="A6" s="96" t="s">
        <v>198</v>
      </c>
      <c r="B6" s="104">
        <v>22</v>
      </c>
      <c r="C6" s="104">
        <v>1289080</v>
      </c>
      <c r="D6" s="104">
        <v>0</v>
      </c>
      <c r="E6" s="104">
        <v>0</v>
      </c>
      <c r="F6" s="104">
        <v>1</v>
      </c>
      <c r="G6" s="104">
        <v>96180</v>
      </c>
      <c r="H6" s="104">
        <v>0</v>
      </c>
      <c r="I6" s="104">
        <v>0</v>
      </c>
      <c r="J6" s="104">
        <v>3</v>
      </c>
      <c r="K6" s="104">
        <v>31400</v>
      </c>
      <c r="L6" s="104">
        <v>99</v>
      </c>
      <c r="M6" s="104">
        <v>884604</v>
      </c>
      <c r="N6" s="104">
        <v>33</v>
      </c>
      <c r="O6" s="104">
        <v>122325</v>
      </c>
      <c r="P6" s="104">
        <f>C6+E6+G6+I6+K6+M6+O6</f>
        <v>2423589</v>
      </c>
      <c r="Q6" s="104">
        <v>4500000</v>
      </c>
      <c r="R6" s="105">
        <f>Q6-P6</f>
        <v>2076411</v>
      </c>
      <c r="S6" s="106">
        <f>P6/Q6%</f>
        <v>53.857533333333336</v>
      </c>
      <c r="T6" s="103"/>
      <c r="U6" s="92"/>
      <c r="W6" s="106" t="e">
        <f>T6/U6%</f>
        <v>#DIV/0!</v>
      </c>
    </row>
    <row r="7" spans="1:23" ht="35.1" customHeight="1" thickBot="1">
      <c r="A7" s="96" t="s">
        <v>199</v>
      </c>
      <c r="B7" s="104">
        <f t="shared" ref="B7:I7" si="0">SUM(C15:C24)</f>
        <v>38</v>
      </c>
      <c r="C7" s="104">
        <f t="shared" si="0"/>
        <v>2367692</v>
      </c>
      <c r="D7" s="104">
        <f t="shared" si="0"/>
        <v>1</v>
      </c>
      <c r="E7" s="104">
        <f t="shared" si="0"/>
        <v>38325</v>
      </c>
      <c r="F7" s="104">
        <f t="shared" si="0"/>
        <v>0</v>
      </c>
      <c r="G7" s="104">
        <f t="shared" si="0"/>
        <v>0</v>
      </c>
      <c r="H7" s="104">
        <f t="shared" si="0"/>
        <v>0</v>
      </c>
      <c r="I7" s="104">
        <f t="shared" si="0"/>
        <v>0</v>
      </c>
      <c r="J7" s="104">
        <f t="shared" ref="J7" si="1">SUM(K15:K24)</f>
        <v>2</v>
      </c>
      <c r="K7" s="104">
        <f t="shared" ref="K7" si="2">SUM(L15:L24)</f>
        <v>3700</v>
      </c>
      <c r="L7" s="104">
        <f>SUM(M15:M24)</f>
        <v>57</v>
      </c>
      <c r="M7" s="104">
        <f>SUM(N15:N24)</f>
        <v>709135</v>
      </c>
      <c r="N7" s="104">
        <f>SUM(O15:O24)</f>
        <v>10</v>
      </c>
      <c r="O7" s="104">
        <f>SUM(P15:P24)</f>
        <v>47030</v>
      </c>
      <c r="P7" s="104">
        <f>C7+E7+G7+I7+K7+M7+O7</f>
        <v>3165882</v>
      </c>
      <c r="Q7" s="104">
        <v>1500000</v>
      </c>
      <c r="R7" s="104">
        <f>Q7-P7</f>
        <v>-1665882</v>
      </c>
      <c r="S7" s="106">
        <f>P7/Q7%</f>
        <v>211.05879999999999</v>
      </c>
      <c r="T7" s="103"/>
      <c r="U7" s="92"/>
    </row>
    <row r="8" spans="1:23" ht="35.1" customHeight="1" thickBot="1">
      <c r="A8" s="96" t="s">
        <v>200</v>
      </c>
      <c r="B8" s="104">
        <f t="shared" ref="B8:P8" si="3">B6+B7</f>
        <v>60</v>
      </c>
      <c r="C8" s="104">
        <f t="shared" si="3"/>
        <v>3656772</v>
      </c>
      <c r="D8" s="104">
        <f t="shared" si="3"/>
        <v>1</v>
      </c>
      <c r="E8" s="104">
        <f t="shared" si="3"/>
        <v>38325</v>
      </c>
      <c r="F8" s="104">
        <f t="shared" si="3"/>
        <v>1</v>
      </c>
      <c r="G8" s="104">
        <f t="shared" si="3"/>
        <v>96180</v>
      </c>
      <c r="H8" s="104">
        <f t="shared" si="3"/>
        <v>0</v>
      </c>
      <c r="I8" s="104">
        <f t="shared" si="3"/>
        <v>0</v>
      </c>
      <c r="J8" s="104">
        <f t="shared" si="3"/>
        <v>5</v>
      </c>
      <c r="K8" s="104">
        <f t="shared" si="3"/>
        <v>35100</v>
      </c>
      <c r="L8" s="104">
        <f t="shared" si="3"/>
        <v>156</v>
      </c>
      <c r="M8" s="104">
        <f t="shared" si="3"/>
        <v>1593739</v>
      </c>
      <c r="N8" s="104">
        <f t="shared" si="3"/>
        <v>43</v>
      </c>
      <c r="O8" s="104">
        <f t="shared" si="3"/>
        <v>169355</v>
      </c>
      <c r="P8" s="108">
        <f t="shared" si="3"/>
        <v>5589471</v>
      </c>
      <c r="Q8" s="105">
        <f>SUM(Q6+Q7)</f>
        <v>6000000</v>
      </c>
      <c r="R8" s="109">
        <f>SUM(R6:R7)</f>
        <v>410529</v>
      </c>
      <c r="S8" s="106">
        <f>P8/Q8%</f>
        <v>93.157849999999996</v>
      </c>
      <c r="T8" s="103"/>
      <c r="U8" s="92"/>
    </row>
    <row r="9" spans="1:23">
      <c r="A9" s="100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</row>
    <row r="10" spans="1:23">
      <c r="A10" s="100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</row>
    <row r="11" spans="1:23" ht="30" customHeight="1" thickBot="1">
      <c r="A11" s="90"/>
      <c r="B11" s="92"/>
      <c r="C11" s="92"/>
      <c r="D11" s="92"/>
      <c r="E11" s="92" t="s">
        <v>217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</row>
    <row r="12" spans="1:23" ht="28.2" thickBot="1">
      <c r="A12" s="343" t="s">
        <v>178</v>
      </c>
      <c r="B12" s="343" t="s">
        <v>201</v>
      </c>
      <c r="C12" s="346" t="s">
        <v>202</v>
      </c>
      <c r="D12" s="347"/>
      <c r="E12" s="346" t="s">
        <v>175</v>
      </c>
      <c r="F12" s="347"/>
      <c r="G12" s="346" t="s">
        <v>174</v>
      </c>
      <c r="H12" s="347"/>
      <c r="I12" s="346" t="s">
        <v>203</v>
      </c>
      <c r="J12" s="347"/>
      <c r="K12" s="346" t="s">
        <v>204</v>
      </c>
      <c r="L12" s="347"/>
      <c r="M12" s="346" t="s">
        <v>205</v>
      </c>
      <c r="N12" s="347"/>
      <c r="O12" s="346" t="s">
        <v>173</v>
      </c>
      <c r="P12" s="347"/>
      <c r="Q12" s="343" t="s">
        <v>172</v>
      </c>
      <c r="R12" s="93" t="s">
        <v>171</v>
      </c>
      <c r="S12" s="93" t="s">
        <v>170</v>
      </c>
      <c r="T12" s="93" t="s">
        <v>169</v>
      </c>
      <c r="U12" s="343" t="s">
        <v>168</v>
      </c>
    </row>
    <row r="13" spans="1:23">
      <c r="A13" s="344"/>
      <c r="B13" s="344"/>
      <c r="C13" s="343" t="s">
        <v>167</v>
      </c>
      <c r="D13" s="94" t="s">
        <v>166</v>
      </c>
      <c r="E13" s="343" t="s">
        <v>167</v>
      </c>
      <c r="F13" s="94" t="s">
        <v>166</v>
      </c>
      <c r="G13" s="343" t="s">
        <v>167</v>
      </c>
      <c r="H13" s="94" t="s">
        <v>166</v>
      </c>
      <c r="I13" s="343" t="s">
        <v>167</v>
      </c>
      <c r="J13" s="94" t="s">
        <v>166</v>
      </c>
      <c r="K13" s="343" t="s">
        <v>167</v>
      </c>
      <c r="L13" s="94" t="s">
        <v>166</v>
      </c>
      <c r="M13" s="343" t="s">
        <v>167</v>
      </c>
      <c r="N13" s="95" t="s">
        <v>166</v>
      </c>
      <c r="O13" s="343" t="s">
        <v>167</v>
      </c>
      <c r="P13" s="95" t="s">
        <v>166</v>
      </c>
      <c r="Q13" s="344"/>
      <c r="R13" s="94" t="s">
        <v>165</v>
      </c>
      <c r="S13" s="94" t="s">
        <v>180</v>
      </c>
      <c r="T13" s="94" t="s">
        <v>179</v>
      </c>
      <c r="U13" s="344"/>
    </row>
    <row r="14" spans="1:23" ht="16.8" thickBot="1">
      <c r="A14" s="345"/>
      <c r="B14" s="345"/>
      <c r="C14" s="345"/>
      <c r="D14" s="97" t="s">
        <v>162</v>
      </c>
      <c r="E14" s="345"/>
      <c r="F14" s="97" t="s">
        <v>162</v>
      </c>
      <c r="G14" s="345"/>
      <c r="H14" s="97" t="s">
        <v>162</v>
      </c>
      <c r="I14" s="345"/>
      <c r="J14" s="97" t="s">
        <v>162</v>
      </c>
      <c r="K14" s="345"/>
      <c r="L14" s="97" t="s">
        <v>162</v>
      </c>
      <c r="M14" s="345"/>
      <c r="N14" s="98" t="s">
        <v>162</v>
      </c>
      <c r="O14" s="345"/>
      <c r="P14" s="98" t="s">
        <v>162</v>
      </c>
      <c r="Q14" s="345"/>
      <c r="R14" s="99"/>
      <c r="S14" s="99"/>
      <c r="T14" s="99"/>
      <c r="U14" s="345"/>
    </row>
    <row r="15" spans="1:23" ht="30" customHeight="1" thickBot="1">
      <c r="A15" s="101">
        <v>1</v>
      </c>
      <c r="B15" s="102" t="s">
        <v>215</v>
      </c>
      <c r="C15" s="102">
        <v>3</v>
      </c>
      <c r="D15" s="104">
        <f>97020+98910+4062</f>
        <v>199992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1</v>
      </c>
      <c r="L15" s="102">
        <f>2800</f>
        <v>2800</v>
      </c>
      <c r="M15" s="102">
        <v>5</v>
      </c>
      <c r="N15" s="105">
        <f>35595+999+999+999+999</f>
        <v>39591</v>
      </c>
      <c r="O15" s="102">
        <v>0</v>
      </c>
      <c r="P15" s="102">
        <v>0</v>
      </c>
      <c r="Q15" s="105">
        <f>D15+F15+H15+J15+L15+N15+P15</f>
        <v>242383</v>
      </c>
      <c r="R15" s="105">
        <v>150000</v>
      </c>
      <c r="S15" s="105">
        <f>R15-Q15</f>
        <v>-92383</v>
      </c>
      <c r="T15" s="107">
        <f>Q15/R15%</f>
        <v>161.58866666666665</v>
      </c>
      <c r="U15" s="102"/>
    </row>
    <row r="16" spans="1:23" ht="30" customHeight="1" thickBot="1">
      <c r="A16" s="101">
        <v>2</v>
      </c>
      <c r="B16" s="102" t="s">
        <v>206</v>
      </c>
      <c r="C16" s="102">
        <v>2</v>
      </c>
      <c r="D16" s="104">
        <f>36000+98343</f>
        <v>134343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8</v>
      </c>
      <c r="N16" s="105">
        <f>999+1955+1260+999+106110+29000+999+999</f>
        <v>142321</v>
      </c>
      <c r="O16" s="102">
        <v>1</v>
      </c>
      <c r="P16" s="104">
        <v>2000</v>
      </c>
      <c r="Q16" s="105">
        <f t="shared" ref="Q16:Q24" si="4">D16+F16+H16+J16+L16+N16+P16</f>
        <v>278664</v>
      </c>
      <c r="R16" s="105">
        <v>150000</v>
      </c>
      <c r="S16" s="105">
        <f t="shared" ref="S16:S24" si="5">R16-Q16</f>
        <v>-128664</v>
      </c>
      <c r="T16" s="107">
        <f t="shared" ref="T16:T23" si="6">Q16/R16%</f>
        <v>185.77600000000001</v>
      </c>
      <c r="U16" s="102"/>
    </row>
    <row r="17" spans="1:21" ht="30" customHeight="1" thickBot="1">
      <c r="A17" s="101">
        <v>3</v>
      </c>
      <c r="B17" s="102" t="s">
        <v>207</v>
      </c>
      <c r="C17" s="102">
        <v>2</v>
      </c>
      <c r="D17" s="104">
        <f>149014+99405</f>
        <v>248419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6</v>
      </c>
      <c r="N17" s="105">
        <f>36225+999+999+999+999+2500</f>
        <v>42721</v>
      </c>
      <c r="O17" s="102">
        <v>0</v>
      </c>
      <c r="P17" s="104">
        <v>0</v>
      </c>
      <c r="Q17" s="105">
        <f t="shared" si="4"/>
        <v>291140</v>
      </c>
      <c r="R17" s="105">
        <v>150000</v>
      </c>
      <c r="S17" s="105">
        <f t="shared" si="5"/>
        <v>-141140</v>
      </c>
      <c r="T17" s="107">
        <f t="shared" si="6"/>
        <v>194.09333333333333</v>
      </c>
      <c r="U17" s="102"/>
    </row>
    <row r="18" spans="1:21" ht="30" customHeight="1" thickBot="1">
      <c r="A18" s="101">
        <v>4</v>
      </c>
      <c r="B18" s="102" t="s">
        <v>208</v>
      </c>
      <c r="C18" s="102">
        <v>2</v>
      </c>
      <c r="D18" s="104">
        <f>95918+12000</f>
        <v>107918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5</v>
      </c>
      <c r="N18" s="105">
        <f>999+6300+999+999+999</f>
        <v>10296</v>
      </c>
      <c r="O18" s="102">
        <v>0</v>
      </c>
      <c r="P18" s="104">
        <v>0</v>
      </c>
      <c r="Q18" s="105">
        <f t="shared" si="4"/>
        <v>118214</v>
      </c>
      <c r="R18" s="105">
        <v>150000</v>
      </c>
      <c r="S18" s="105">
        <f t="shared" si="5"/>
        <v>31786</v>
      </c>
      <c r="T18" s="107">
        <f t="shared" si="6"/>
        <v>78.809333333333328</v>
      </c>
      <c r="U18" s="102"/>
    </row>
    <row r="19" spans="1:21" ht="30" customHeight="1" thickBot="1">
      <c r="A19" s="101">
        <v>5</v>
      </c>
      <c r="B19" s="102" t="s">
        <v>209</v>
      </c>
      <c r="C19" s="102">
        <v>6</v>
      </c>
      <c r="D19" s="104">
        <f>60690+2625+98805+38000+34125+38199</f>
        <v>272444</v>
      </c>
      <c r="E19" s="102">
        <v>1</v>
      </c>
      <c r="F19" s="105">
        <f>38325</f>
        <v>38325</v>
      </c>
      <c r="G19" s="102">
        <v>0</v>
      </c>
      <c r="H19" s="102">
        <v>0</v>
      </c>
      <c r="I19" s="102">
        <v>0</v>
      </c>
      <c r="J19" s="102">
        <v>0</v>
      </c>
      <c r="K19" s="102">
        <v>1</v>
      </c>
      <c r="L19" s="102">
        <v>900</v>
      </c>
      <c r="M19" s="102">
        <v>5</v>
      </c>
      <c r="N19" s="105">
        <f>999+999+2000+999+999</f>
        <v>5996</v>
      </c>
      <c r="O19" s="102">
        <v>4</v>
      </c>
      <c r="P19" s="104">
        <f>20000+3150+1000+10000</f>
        <v>34150</v>
      </c>
      <c r="Q19" s="105">
        <f t="shared" si="4"/>
        <v>351815</v>
      </c>
      <c r="R19" s="105">
        <v>150000</v>
      </c>
      <c r="S19" s="105">
        <f t="shared" si="5"/>
        <v>-201815</v>
      </c>
      <c r="T19" s="107">
        <f t="shared" si="6"/>
        <v>234.54333333333332</v>
      </c>
      <c r="U19" s="102"/>
    </row>
    <row r="20" spans="1:21" ht="30" customHeight="1" thickBot="1">
      <c r="A20" s="101">
        <v>6</v>
      </c>
      <c r="B20" s="102" t="s">
        <v>210</v>
      </c>
      <c r="C20" s="102">
        <v>5</v>
      </c>
      <c r="D20" s="104">
        <f>97965+50792+82073+38000+26500</f>
        <v>295330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5</v>
      </c>
      <c r="N20" s="105">
        <f>999+999+53550+999+999</f>
        <v>57546</v>
      </c>
      <c r="O20" s="102">
        <v>1</v>
      </c>
      <c r="P20" s="104">
        <v>1100</v>
      </c>
      <c r="Q20" s="105">
        <f t="shared" si="4"/>
        <v>353976</v>
      </c>
      <c r="R20" s="105">
        <v>150000</v>
      </c>
      <c r="S20" s="105">
        <f t="shared" si="5"/>
        <v>-203976</v>
      </c>
      <c r="T20" s="107">
        <f t="shared" si="6"/>
        <v>235.98400000000001</v>
      </c>
      <c r="U20" s="102"/>
    </row>
    <row r="21" spans="1:21" ht="30" customHeight="1" thickBot="1">
      <c r="A21" s="101">
        <v>7</v>
      </c>
      <c r="B21" s="102" t="s">
        <v>211</v>
      </c>
      <c r="C21" s="102">
        <v>2</v>
      </c>
      <c r="D21" s="104">
        <f>143535+149100</f>
        <v>292635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5</v>
      </c>
      <c r="N21" s="105">
        <f>999+999+48000+999+999</f>
        <v>51996</v>
      </c>
      <c r="O21" s="102">
        <v>1</v>
      </c>
      <c r="P21" s="104">
        <v>1400</v>
      </c>
      <c r="Q21" s="105">
        <f t="shared" si="4"/>
        <v>346031</v>
      </c>
      <c r="R21" s="105">
        <v>150000</v>
      </c>
      <c r="S21" s="105">
        <f t="shared" si="5"/>
        <v>-196031</v>
      </c>
      <c r="T21" s="107">
        <f t="shared" si="6"/>
        <v>230.68733333333333</v>
      </c>
      <c r="U21" s="102"/>
    </row>
    <row r="22" spans="1:21" ht="30" customHeight="1" thickBot="1">
      <c r="A22" s="101">
        <v>8</v>
      </c>
      <c r="B22" s="102" t="s">
        <v>212</v>
      </c>
      <c r="C22" s="102">
        <v>8</v>
      </c>
      <c r="D22" s="104">
        <f>98700+1003+11000+68250+60228+32000+99120+3620</f>
        <v>373921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3</v>
      </c>
      <c r="N22" s="102">
        <f>599+5000+72450</f>
        <v>78049</v>
      </c>
      <c r="O22" s="102">
        <v>1</v>
      </c>
      <c r="P22" s="102">
        <v>5680</v>
      </c>
      <c r="Q22" s="105">
        <f t="shared" si="4"/>
        <v>457650</v>
      </c>
      <c r="R22" s="105">
        <v>150000</v>
      </c>
      <c r="S22" s="105">
        <f t="shared" si="5"/>
        <v>-307650</v>
      </c>
      <c r="T22" s="107">
        <f t="shared" si="6"/>
        <v>305.10000000000002</v>
      </c>
      <c r="U22" s="102"/>
    </row>
    <row r="23" spans="1:21" ht="30" customHeight="1" thickBot="1">
      <c r="A23" s="101">
        <v>9</v>
      </c>
      <c r="B23" s="102" t="s">
        <v>213</v>
      </c>
      <c r="C23" s="102">
        <v>4</v>
      </c>
      <c r="D23" s="104">
        <f>16000+24052+98490+49140</f>
        <v>187682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6</v>
      </c>
      <c r="N23" s="105">
        <f>999+999+7500+62727+999+999</f>
        <v>74223</v>
      </c>
      <c r="O23" s="102">
        <v>1</v>
      </c>
      <c r="P23" s="102">
        <v>1100</v>
      </c>
      <c r="Q23" s="105">
        <f t="shared" si="4"/>
        <v>263005</v>
      </c>
      <c r="R23" s="105">
        <v>150000</v>
      </c>
      <c r="S23" s="105">
        <f t="shared" si="5"/>
        <v>-113005</v>
      </c>
      <c r="T23" s="107">
        <f t="shared" si="6"/>
        <v>175.33666666666667</v>
      </c>
      <c r="U23" s="102"/>
    </row>
    <row r="24" spans="1:21" ht="30" customHeight="1" thickBot="1">
      <c r="A24" s="101">
        <v>10</v>
      </c>
      <c r="B24" s="102" t="s">
        <v>214</v>
      </c>
      <c r="C24" s="102">
        <v>4</v>
      </c>
      <c r="D24" s="104">
        <f>32000+24017+79590+119401</f>
        <v>255008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9</v>
      </c>
      <c r="N24" s="105">
        <f>59400+15000+999+39000+999+55000+34000+999+999</f>
        <v>206396</v>
      </c>
      <c r="O24" s="102">
        <v>1</v>
      </c>
      <c r="P24" s="104">
        <v>1600</v>
      </c>
      <c r="Q24" s="105">
        <f t="shared" si="4"/>
        <v>463004</v>
      </c>
      <c r="R24" s="105">
        <v>150000</v>
      </c>
      <c r="S24" s="105">
        <f t="shared" si="5"/>
        <v>-313004</v>
      </c>
      <c r="T24" s="107">
        <f>Q24/R24%</f>
        <v>308.66933333333333</v>
      </c>
      <c r="U24" s="102"/>
    </row>
    <row r="25" spans="1:21">
      <c r="A25" s="100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110"/>
      <c r="R25" s="92"/>
      <c r="S25" s="92"/>
      <c r="T25" s="92"/>
      <c r="U25" s="92"/>
    </row>
    <row r="26" spans="1:21">
      <c r="A26" s="90" t="s">
        <v>216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92"/>
      <c r="Q26" s="92"/>
      <c r="R26" s="92"/>
      <c r="S26" s="92"/>
      <c r="T26" s="92"/>
      <c r="U26" s="92"/>
    </row>
    <row r="27" spans="1:2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1:2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</sheetData>
  <mergeCells count="34">
    <mergeCell ref="A3:A5"/>
    <mergeCell ref="B3:C3"/>
    <mergeCell ref="D3:E3"/>
    <mergeCell ref="F3:G3"/>
    <mergeCell ref="H3:I3"/>
    <mergeCell ref="T3:T5"/>
    <mergeCell ref="B4:B5"/>
    <mergeCell ref="D4:D5"/>
    <mergeCell ref="F4:F5"/>
    <mergeCell ref="H4:H5"/>
    <mergeCell ref="N4:N5"/>
    <mergeCell ref="N3:O3"/>
    <mergeCell ref="J3:K3"/>
    <mergeCell ref="L3:M3"/>
    <mergeCell ref="J4:J5"/>
    <mergeCell ref="L4:L5"/>
    <mergeCell ref="A12:A14"/>
    <mergeCell ref="B12:B14"/>
    <mergeCell ref="C12:D12"/>
    <mergeCell ref="E12:F12"/>
    <mergeCell ref="G12:H12"/>
    <mergeCell ref="I12:J12"/>
    <mergeCell ref="C13:C14"/>
    <mergeCell ref="E13:E14"/>
    <mergeCell ref="G13:G14"/>
    <mergeCell ref="I13:I14"/>
    <mergeCell ref="U12:U14"/>
    <mergeCell ref="O13:O14"/>
    <mergeCell ref="M13:M14"/>
    <mergeCell ref="K12:L12"/>
    <mergeCell ref="M12:N12"/>
    <mergeCell ref="K13:K14"/>
    <mergeCell ref="O12:P12"/>
    <mergeCell ref="Q12:Q14"/>
  </mergeCells>
  <phoneticPr fontId="2" type="noConversion"/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U43"/>
  <sheetViews>
    <sheetView zoomScaleNormal="100" zoomScaleSheetLayoutView="75" workbookViewId="0">
      <selection activeCell="R7" sqref="R7"/>
    </sheetView>
  </sheetViews>
  <sheetFormatPr defaultColWidth="9" defaultRowHeight="16.2"/>
  <cols>
    <col min="1" max="1" width="10.6640625" style="68" customWidth="1"/>
    <col min="2" max="18" width="9" style="68"/>
    <col min="19" max="19" width="10" style="68" bestFit="1" customWidth="1"/>
    <col min="20" max="16384" width="9" style="68"/>
  </cols>
  <sheetData>
    <row r="1" spans="1:21">
      <c r="A1" s="69"/>
    </row>
    <row r="2" spans="1:21" ht="30" customHeight="1" thickBot="1">
      <c r="A2" s="86" t="s">
        <v>186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21" ht="33" thickBot="1">
      <c r="A3" s="357"/>
      <c r="B3" s="354" t="s">
        <v>176</v>
      </c>
      <c r="C3" s="355"/>
      <c r="D3" s="354" t="s">
        <v>175</v>
      </c>
      <c r="E3" s="355"/>
      <c r="F3" s="354" t="s">
        <v>174</v>
      </c>
      <c r="G3" s="355"/>
      <c r="H3" s="354" t="s">
        <v>181</v>
      </c>
      <c r="I3" s="355"/>
      <c r="J3" s="354" t="s">
        <v>197</v>
      </c>
      <c r="K3" s="355"/>
      <c r="L3" s="354" t="s">
        <v>196</v>
      </c>
      <c r="M3" s="355"/>
      <c r="N3" s="354" t="s">
        <v>173</v>
      </c>
      <c r="O3" s="355"/>
      <c r="P3" s="85" t="s">
        <v>166</v>
      </c>
      <c r="Q3" s="85" t="s">
        <v>171</v>
      </c>
      <c r="R3" s="85" t="s">
        <v>170</v>
      </c>
      <c r="S3" s="85" t="s">
        <v>169</v>
      </c>
      <c r="T3" s="351" t="s">
        <v>168</v>
      </c>
    </row>
    <row r="4" spans="1:21" ht="32.4">
      <c r="A4" s="358"/>
      <c r="B4" s="351" t="s">
        <v>167</v>
      </c>
      <c r="C4" s="83" t="s">
        <v>166</v>
      </c>
      <c r="D4" s="351" t="s">
        <v>167</v>
      </c>
      <c r="E4" s="83" t="s">
        <v>166</v>
      </c>
      <c r="F4" s="351" t="s">
        <v>167</v>
      </c>
      <c r="G4" s="83" t="s">
        <v>166</v>
      </c>
      <c r="H4" s="351" t="s">
        <v>167</v>
      </c>
      <c r="I4" s="83" t="s">
        <v>166</v>
      </c>
      <c r="J4" s="351" t="s">
        <v>167</v>
      </c>
      <c r="K4" s="83" t="s">
        <v>166</v>
      </c>
      <c r="L4" s="351" t="s">
        <v>167</v>
      </c>
      <c r="M4" s="83" t="s">
        <v>166</v>
      </c>
      <c r="N4" s="351" t="s">
        <v>167</v>
      </c>
      <c r="O4" s="84" t="s">
        <v>166</v>
      </c>
      <c r="P4" s="83" t="s">
        <v>185</v>
      </c>
      <c r="Q4" s="83" t="s">
        <v>165</v>
      </c>
      <c r="R4" s="83" t="s">
        <v>180</v>
      </c>
      <c r="S4" s="83" t="s">
        <v>179</v>
      </c>
      <c r="T4" s="352"/>
    </row>
    <row r="5" spans="1:21" ht="16.8" thickBot="1">
      <c r="A5" s="359"/>
      <c r="B5" s="353"/>
      <c r="C5" s="82" t="s">
        <v>162</v>
      </c>
      <c r="D5" s="353"/>
      <c r="E5" s="82" t="s">
        <v>162</v>
      </c>
      <c r="F5" s="353"/>
      <c r="G5" s="82" t="s">
        <v>162</v>
      </c>
      <c r="H5" s="353"/>
      <c r="I5" s="82" t="s">
        <v>162</v>
      </c>
      <c r="J5" s="353"/>
      <c r="K5" s="82" t="s">
        <v>162</v>
      </c>
      <c r="L5" s="353"/>
      <c r="M5" s="82" t="s">
        <v>162</v>
      </c>
      <c r="N5" s="353"/>
      <c r="O5" s="77" t="s">
        <v>162</v>
      </c>
      <c r="P5" s="80"/>
      <c r="Q5" s="80"/>
      <c r="R5" s="80"/>
      <c r="S5" s="80"/>
      <c r="T5" s="353"/>
    </row>
    <row r="6" spans="1:21" ht="35.1" customHeight="1" thickBot="1">
      <c r="A6" s="81" t="s">
        <v>184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>
        <f>C6+E6+G6+I6+O6</f>
        <v>0</v>
      </c>
      <c r="Q6" s="77"/>
      <c r="R6" s="77">
        <f>Q6-P6</f>
        <v>0</v>
      </c>
      <c r="S6" s="78" t="e">
        <f>P6/Q6</f>
        <v>#DIV/0!</v>
      </c>
      <c r="T6" s="77"/>
    </row>
    <row r="7" spans="1:21" ht="35.1" customHeight="1" thickBot="1">
      <c r="A7" s="81" t="s">
        <v>183</v>
      </c>
      <c r="B7" s="77">
        <f>SUM(C15:C20,C28:C41)</f>
        <v>0</v>
      </c>
      <c r="C7" s="77">
        <f>SUM(D15:D20,D28:D41)</f>
        <v>0</v>
      </c>
      <c r="D7" s="77">
        <f>SUM(E15:E20,E28:E41)</f>
        <v>0</v>
      </c>
      <c r="E7" s="77">
        <f t="shared" ref="E7:M7" si="0">SUM(F15:F20,F28:F41)</f>
        <v>0</v>
      </c>
      <c r="F7" s="77">
        <f t="shared" si="0"/>
        <v>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>SUM(O15:O20,O28:O41)</f>
        <v>0</v>
      </c>
      <c r="O7" s="77">
        <f>SUM(P15:P20,P28:P41)</f>
        <v>0</v>
      </c>
      <c r="P7" s="77">
        <f>C7+E7+G7+I7+O7</f>
        <v>0</v>
      </c>
      <c r="Q7" s="77"/>
      <c r="R7" s="77">
        <f>Q7-P7</f>
        <v>0</v>
      </c>
      <c r="S7" s="78" t="e">
        <f>P7/Q7</f>
        <v>#DIV/0!</v>
      </c>
      <c r="T7" s="77"/>
    </row>
    <row r="8" spans="1:21" ht="35.1" customHeight="1" thickBot="1">
      <c r="A8" s="81" t="s">
        <v>182</v>
      </c>
      <c r="B8" s="77">
        <f t="shared" ref="B8:O8" si="1">SUM(C6:C7)</f>
        <v>0</v>
      </c>
      <c r="C8" s="77">
        <f t="shared" si="1"/>
        <v>0</v>
      </c>
      <c r="D8" s="77">
        <f t="shared" si="1"/>
        <v>0</v>
      </c>
      <c r="E8" s="77">
        <f t="shared" si="1"/>
        <v>0</v>
      </c>
      <c r="F8" s="77">
        <f t="shared" si="1"/>
        <v>0</v>
      </c>
      <c r="G8" s="77">
        <f t="shared" ref="G8:M8" si="2">SUM(H6:H7)</f>
        <v>0</v>
      </c>
      <c r="H8" s="77">
        <f t="shared" si="2"/>
        <v>0</v>
      </c>
      <c r="I8" s="77">
        <f t="shared" si="2"/>
        <v>0</v>
      </c>
      <c r="J8" s="77">
        <f t="shared" si="2"/>
        <v>0</v>
      </c>
      <c r="K8" s="77">
        <f t="shared" si="2"/>
        <v>0</v>
      </c>
      <c r="L8" s="77">
        <f t="shared" si="2"/>
        <v>0</v>
      </c>
      <c r="M8" s="77">
        <f t="shared" si="2"/>
        <v>0</v>
      </c>
      <c r="N8" s="77">
        <f t="shared" si="1"/>
        <v>0</v>
      </c>
      <c r="O8" s="77">
        <f t="shared" si="1"/>
        <v>0</v>
      </c>
      <c r="P8" s="77">
        <f>SUM(P6:P7)</f>
        <v>0</v>
      </c>
      <c r="Q8" s="77">
        <f>SUM(Q6:Q7)</f>
        <v>0</v>
      </c>
      <c r="R8" s="77">
        <f>SUM(R6:R7)</f>
        <v>0</v>
      </c>
      <c r="S8" s="78" t="e">
        <f>P8/Q8</f>
        <v>#DIV/0!</v>
      </c>
      <c r="T8" s="77"/>
    </row>
    <row r="9" spans="1:21">
      <c r="A9" s="69"/>
    </row>
    <row r="10" spans="1:21">
      <c r="A10" s="69"/>
    </row>
    <row r="11" spans="1:21" ht="30" customHeight="1" thickBot="1">
      <c r="A11" s="86" t="s">
        <v>187</v>
      </c>
    </row>
    <row r="12" spans="1:21" ht="33" thickBot="1">
      <c r="A12" s="351" t="s">
        <v>178</v>
      </c>
      <c r="B12" s="351" t="s">
        <v>177</v>
      </c>
      <c r="C12" s="354" t="s">
        <v>176</v>
      </c>
      <c r="D12" s="355"/>
      <c r="E12" s="354" t="s">
        <v>175</v>
      </c>
      <c r="F12" s="355"/>
      <c r="G12" s="354" t="s">
        <v>174</v>
      </c>
      <c r="H12" s="355"/>
      <c r="I12" s="354" t="s">
        <v>181</v>
      </c>
      <c r="J12" s="355"/>
      <c r="K12" s="354" t="s">
        <v>197</v>
      </c>
      <c r="L12" s="355"/>
      <c r="M12" s="354" t="s">
        <v>196</v>
      </c>
      <c r="N12" s="355"/>
      <c r="O12" s="354" t="s">
        <v>173</v>
      </c>
      <c r="P12" s="355"/>
      <c r="Q12" s="351" t="s">
        <v>172</v>
      </c>
      <c r="R12" s="85" t="s">
        <v>171</v>
      </c>
      <c r="S12" s="85" t="s">
        <v>170</v>
      </c>
      <c r="T12" s="85" t="s">
        <v>169</v>
      </c>
      <c r="U12" s="351" t="s">
        <v>168</v>
      </c>
    </row>
    <row r="13" spans="1:21">
      <c r="A13" s="352"/>
      <c r="B13" s="352"/>
      <c r="C13" s="351" t="s">
        <v>167</v>
      </c>
      <c r="D13" s="83" t="s">
        <v>166</v>
      </c>
      <c r="E13" s="351" t="s">
        <v>167</v>
      </c>
      <c r="F13" s="83" t="s">
        <v>166</v>
      </c>
      <c r="G13" s="351" t="s">
        <v>167</v>
      </c>
      <c r="H13" s="83" t="s">
        <v>166</v>
      </c>
      <c r="I13" s="351" t="s">
        <v>167</v>
      </c>
      <c r="J13" s="83" t="s">
        <v>166</v>
      </c>
      <c r="K13" s="351" t="s">
        <v>167</v>
      </c>
      <c r="L13" s="83" t="s">
        <v>166</v>
      </c>
      <c r="M13" s="351" t="s">
        <v>167</v>
      </c>
      <c r="N13" s="84" t="s">
        <v>166</v>
      </c>
      <c r="O13" s="351" t="s">
        <v>167</v>
      </c>
      <c r="P13" s="84" t="s">
        <v>166</v>
      </c>
      <c r="Q13" s="352"/>
      <c r="R13" s="83" t="s">
        <v>165</v>
      </c>
      <c r="S13" s="83" t="s">
        <v>180</v>
      </c>
      <c r="T13" s="83" t="s">
        <v>179</v>
      </c>
      <c r="U13" s="352"/>
    </row>
    <row r="14" spans="1:21" ht="16.8" thickBot="1">
      <c r="A14" s="353"/>
      <c r="B14" s="353"/>
      <c r="C14" s="353"/>
      <c r="D14" s="82" t="s">
        <v>162</v>
      </c>
      <c r="E14" s="353"/>
      <c r="F14" s="82" t="s">
        <v>162</v>
      </c>
      <c r="G14" s="353"/>
      <c r="H14" s="82" t="s">
        <v>162</v>
      </c>
      <c r="I14" s="353"/>
      <c r="J14" s="82" t="s">
        <v>162</v>
      </c>
      <c r="K14" s="353"/>
      <c r="L14" s="82" t="s">
        <v>162</v>
      </c>
      <c r="M14" s="353"/>
      <c r="N14" s="77" t="s">
        <v>162</v>
      </c>
      <c r="O14" s="353"/>
      <c r="P14" s="77" t="s">
        <v>162</v>
      </c>
      <c r="Q14" s="353"/>
      <c r="R14" s="80"/>
      <c r="S14" s="80"/>
      <c r="T14" s="80"/>
      <c r="U14" s="353"/>
    </row>
    <row r="15" spans="1:21" ht="30" customHeight="1" thickBot="1">
      <c r="A15" s="79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>
        <f t="shared" ref="Q15:Q20" si="3">D15+F15+H15+N15+P15</f>
        <v>0</v>
      </c>
      <c r="R15" s="77"/>
      <c r="S15" s="77">
        <f t="shared" ref="S15:S20" si="4">R15-Q15</f>
        <v>0</v>
      </c>
      <c r="T15" s="78" t="e">
        <f t="shared" ref="T15:T20" si="5">S15/R15%</f>
        <v>#DIV/0!</v>
      </c>
      <c r="U15" s="77"/>
    </row>
    <row r="16" spans="1:21" ht="30" customHeight="1" thickBot="1">
      <c r="A16" s="79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>
        <f t="shared" si="3"/>
        <v>0</v>
      </c>
      <c r="R16" s="77"/>
      <c r="S16" s="77">
        <f t="shared" si="4"/>
        <v>0</v>
      </c>
      <c r="T16" s="78" t="e">
        <f t="shared" si="5"/>
        <v>#DIV/0!</v>
      </c>
      <c r="U16" s="77"/>
    </row>
    <row r="17" spans="1:21" ht="30" customHeight="1" thickBot="1">
      <c r="A17" s="79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>
        <f t="shared" si="3"/>
        <v>0</v>
      </c>
      <c r="R17" s="77"/>
      <c r="S17" s="77">
        <f t="shared" si="4"/>
        <v>0</v>
      </c>
      <c r="T17" s="78" t="e">
        <f t="shared" si="5"/>
        <v>#DIV/0!</v>
      </c>
      <c r="U17" s="77"/>
    </row>
    <row r="18" spans="1:21" ht="30" customHeight="1" thickBot="1">
      <c r="A18" s="79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>
        <f t="shared" si="3"/>
        <v>0</v>
      </c>
      <c r="R18" s="77"/>
      <c r="S18" s="77">
        <f t="shared" si="4"/>
        <v>0</v>
      </c>
      <c r="T18" s="78" t="e">
        <f t="shared" si="5"/>
        <v>#DIV/0!</v>
      </c>
      <c r="U18" s="77"/>
    </row>
    <row r="19" spans="1:21" ht="30" customHeight="1" thickBot="1">
      <c r="A19" s="79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>
        <f t="shared" si="3"/>
        <v>0</v>
      </c>
      <c r="R19" s="77"/>
      <c r="S19" s="77">
        <f t="shared" si="4"/>
        <v>0</v>
      </c>
      <c r="T19" s="78" t="e">
        <f t="shared" si="5"/>
        <v>#DIV/0!</v>
      </c>
      <c r="U19" s="77"/>
    </row>
    <row r="20" spans="1:21" ht="30" customHeight="1" thickBot="1">
      <c r="A20" s="79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>
        <f t="shared" si="3"/>
        <v>0</v>
      </c>
      <c r="R20" s="77"/>
      <c r="S20" s="77">
        <f t="shared" si="4"/>
        <v>0</v>
      </c>
      <c r="T20" s="78" t="e">
        <f t="shared" si="5"/>
        <v>#DIV/0!</v>
      </c>
      <c r="U20" s="77"/>
    </row>
    <row r="21" spans="1:21">
      <c r="A21" s="69"/>
    </row>
    <row r="22" spans="1:21">
      <c r="A22" s="69" t="s">
        <v>188</v>
      </c>
    </row>
    <row r="23" spans="1:21">
      <c r="A23" s="69"/>
    </row>
    <row r="24" spans="1:21" ht="30" customHeight="1" thickBot="1">
      <c r="A24" s="86" t="s">
        <v>187</v>
      </c>
    </row>
    <row r="25" spans="1:21" ht="33" thickBot="1">
      <c r="A25" s="351" t="s">
        <v>178</v>
      </c>
      <c r="B25" s="351" t="s">
        <v>177</v>
      </c>
      <c r="C25" s="354" t="s">
        <v>176</v>
      </c>
      <c r="D25" s="355"/>
      <c r="E25" s="354" t="s">
        <v>175</v>
      </c>
      <c r="F25" s="355"/>
      <c r="G25" s="354" t="s">
        <v>174</v>
      </c>
      <c r="H25" s="355"/>
      <c r="I25" s="354" t="s">
        <v>181</v>
      </c>
      <c r="J25" s="356"/>
      <c r="K25" s="356"/>
      <c r="L25" s="356"/>
      <c r="M25" s="356"/>
      <c r="N25" s="355"/>
      <c r="O25" s="354" t="s">
        <v>173</v>
      </c>
      <c r="P25" s="355"/>
      <c r="Q25" s="351" t="s">
        <v>172</v>
      </c>
      <c r="R25" s="85" t="s">
        <v>171</v>
      </c>
      <c r="S25" s="85" t="s">
        <v>170</v>
      </c>
      <c r="T25" s="85" t="s">
        <v>169</v>
      </c>
      <c r="U25" s="351" t="s">
        <v>168</v>
      </c>
    </row>
    <row r="26" spans="1:21">
      <c r="A26" s="352"/>
      <c r="B26" s="352"/>
      <c r="C26" s="351" t="s">
        <v>167</v>
      </c>
      <c r="D26" s="83" t="s">
        <v>166</v>
      </c>
      <c r="E26" s="351" t="s">
        <v>167</v>
      </c>
      <c r="F26" s="83" t="s">
        <v>166</v>
      </c>
      <c r="G26" s="351" t="s">
        <v>167</v>
      </c>
      <c r="H26" s="83" t="s">
        <v>166</v>
      </c>
      <c r="I26" s="351" t="s">
        <v>167</v>
      </c>
      <c r="J26" s="83"/>
      <c r="K26" s="83"/>
      <c r="L26" s="83"/>
      <c r="M26" s="83"/>
      <c r="N26" s="83" t="s">
        <v>166</v>
      </c>
      <c r="O26" s="351" t="s">
        <v>167</v>
      </c>
      <c r="P26" s="84" t="s">
        <v>166</v>
      </c>
      <c r="Q26" s="352"/>
      <c r="R26" s="83" t="s">
        <v>165</v>
      </c>
      <c r="S26" s="83" t="s">
        <v>164</v>
      </c>
      <c r="T26" s="83" t="s">
        <v>163</v>
      </c>
      <c r="U26" s="352"/>
    </row>
    <row r="27" spans="1:21" ht="16.8" thickBot="1">
      <c r="A27" s="353"/>
      <c r="B27" s="353"/>
      <c r="C27" s="353"/>
      <c r="D27" s="82" t="s">
        <v>162</v>
      </c>
      <c r="E27" s="353"/>
      <c r="F27" s="82" t="s">
        <v>162</v>
      </c>
      <c r="G27" s="353"/>
      <c r="H27" s="82" t="s">
        <v>162</v>
      </c>
      <c r="I27" s="353"/>
      <c r="J27" s="82"/>
      <c r="K27" s="82"/>
      <c r="L27" s="82"/>
      <c r="M27" s="82"/>
      <c r="N27" s="82" t="s">
        <v>162</v>
      </c>
      <c r="O27" s="353"/>
      <c r="P27" s="77" t="s">
        <v>162</v>
      </c>
      <c r="Q27" s="353"/>
      <c r="R27" s="80"/>
      <c r="S27" s="80"/>
      <c r="T27" s="80"/>
      <c r="U27" s="353"/>
    </row>
    <row r="28" spans="1:21" ht="30" customHeight="1" thickBot="1">
      <c r="A28" s="79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>
        <f t="shared" ref="Q28:Q41" si="6">D28+F28+H28+N28+P28</f>
        <v>0</v>
      </c>
      <c r="R28" s="77"/>
      <c r="S28" s="77">
        <f t="shared" ref="S28:S41" si="7">R28-Q28</f>
        <v>0</v>
      </c>
      <c r="T28" s="78" t="e">
        <f t="shared" ref="T28:T41" si="8">Q28/R28%</f>
        <v>#DIV/0!</v>
      </c>
      <c r="U28" s="77"/>
    </row>
    <row r="29" spans="1:21" ht="30" customHeight="1" thickBot="1">
      <c r="A29" s="79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>
        <f t="shared" si="6"/>
        <v>0</v>
      </c>
      <c r="R29" s="77"/>
      <c r="S29" s="77">
        <f t="shared" si="7"/>
        <v>0</v>
      </c>
      <c r="T29" s="78" t="e">
        <f t="shared" si="8"/>
        <v>#DIV/0!</v>
      </c>
      <c r="U29" s="77"/>
    </row>
    <row r="30" spans="1:21" ht="30" customHeight="1" thickBot="1">
      <c r="A30" s="79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>
        <f t="shared" si="6"/>
        <v>0</v>
      </c>
      <c r="R30" s="77"/>
      <c r="S30" s="77">
        <f t="shared" si="7"/>
        <v>0</v>
      </c>
      <c r="T30" s="78" t="e">
        <f t="shared" si="8"/>
        <v>#DIV/0!</v>
      </c>
      <c r="U30" s="77"/>
    </row>
    <row r="31" spans="1:21" ht="30" customHeight="1" thickBot="1">
      <c r="A31" s="79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>
        <f t="shared" si="6"/>
        <v>0</v>
      </c>
      <c r="R31" s="77"/>
      <c r="S31" s="77">
        <f t="shared" si="7"/>
        <v>0</v>
      </c>
      <c r="T31" s="78" t="e">
        <f t="shared" si="8"/>
        <v>#DIV/0!</v>
      </c>
      <c r="U31" s="77"/>
    </row>
    <row r="32" spans="1:21" ht="30" customHeight="1" thickBot="1">
      <c r="A32" s="79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>
        <f t="shared" si="6"/>
        <v>0</v>
      </c>
      <c r="R32" s="77"/>
      <c r="S32" s="77">
        <f t="shared" si="7"/>
        <v>0</v>
      </c>
      <c r="T32" s="78" t="e">
        <f t="shared" si="8"/>
        <v>#DIV/0!</v>
      </c>
      <c r="U32" s="77"/>
    </row>
    <row r="33" spans="1:21" ht="30" customHeight="1" thickBot="1">
      <c r="A33" s="79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>
        <f t="shared" si="6"/>
        <v>0</v>
      </c>
      <c r="R33" s="77"/>
      <c r="S33" s="77">
        <f t="shared" si="7"/>
        <v>0</v>
      </c>
      <c r="T33" s="78" t="e">
        <f t="shared" si="8"/>
        <v>#DIV/0!</v>
      </c>
      <c r="U33" s="77"/>
    </row>
    <row r="34" spans="1:21" ht="30" customHeight="1" thickBot="1">
      <c r="A34" s="79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>
        <f t="shared" si="6"/>
        <v>0</v>
      </c>
      <c r="R34" s="77"/>
      <c r="S34" s="77">
        <f t="shared" si="7"/>
        <v>0</v>
      </c>
      <c r="T34" s="78" t="e">
        <f t="shared" si="8"/>
        <v>#DIV/0!</v>
      </c>
      <c r="U34" s="77"/>
    </row>
    <row r="35" spans="1:21" ht="30" customHeight="1" thickBot="1">
      <c r="A35" s="79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>
        <f t="shared" si="6"/>
        <v>0</v>
      </c>
      <c r="R35" s="77"/>
      <c r="S35" s="77">
        <f t="shared" si="7"/>
        <v>0</v>
      </c>
      <c r="T35" s="78" t="e">
        <f t="shared" si="8"/>
        <v>#DIV/0!</v>
      </c>
      <c r="U35" s="77"/>
    </row>
    <row r="36" spans="1:21" ht="30" customHeight="1" thickBot="1">
      <c r="A36" s="79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>
        <f t="shared" si="6"/>
        <v>0</v>
      </c>
      <c r="R36" s="77"/>
      <c r="S36" s="77">
        <f t="shared" si="7"/>
        <v>0</v>
      </c>
      <c r="T36" s="78" t="e">
        <f t="shared" si="8"/>
        <v>#DIV/0!</v>
      </c>
      <c r="U36" s="77"/>
    </row>
    <row r="37" spans="1:21" ht="30" customHeight="1" thickBot="1">
      <c r="A37" s="79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>
        <f t="shared" si="6"/>
        <v>0</v>
      </c>
      <c r="R37" s="77"/>
      <c r="S37" s="77">
        <f t="shared" si="7"/>
        <v>0</v>
      </c>
      <c r="T37" s="78" t="e">
        <f t="shared" si="8"/>
        <v>#DIV/0!</v>
      </c>
      <c r="U37" s="77"/>
    </row>
    <row r="38" spans="1:21" ht="30" customHeight="1" thickBot="1">
      <c r="A38" s="79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>
        <f t="shared" si="6"/>
        <v>0</v>
      </c>
      <c r="R38" s="77"/>
      <c r="S38" s="77">
        <f t="shared" si="7"/>
        <v>0</v>
      </c>
      <c r="T38" s="78" t="e">
        <f t="shared" si="8"/>
        <v>#DIV/0!</v>
      </c>
      <c r="U38" s="77"/>
    </row>
    <row r="39" spans="1:21" ht="30" customHeight="1" thickBot="1">
      <c r="A39" s="79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>
        <f t="shared" si="6"/>
        <v>0</v>
      </c>
      <c r="R39" s="77"/>
      <c r="S39" s="77">
        <f t="shared" si="7"/>
        <v>0</v>
      </c>
      <c r="T39" s="78" t="e">
        <f t="shared" si="8"/>
        <v>#DIV/0!</v>
      </c>
      <c r="U39" s="77"/>
    </row>
    <row r="40" spans="1:21" ht="30" customHeight="1" thickBot="1">
      <c r="A40" s="79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>
        <f t="shared" si="6"/>
        <v>0</v>
      </c>
      <c r="R40" s="77"/>
      <c r="S40" s="77">
        <f t="shared" si="7"/>
        <v>0</v>
      </c>
      <c r="T40" s="78" t="e">
        <f t="shared" si="8"/>
        <v>#DIV/0!</v>
      </c>
      <c r="U40" s="77"/>
    </row>
    <row r="41" spans="1:21" ht="30" customHeight="1" thickBot="1">
      <c r="A41" s="79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>
        <f t="shared" si="6"/>
        <v>0</v>
      </c>
      <c r="R41" s="77">
        <v>0</v>
      </c>
      <c r="S41" s="77">
        <f t="shared" si="7"/>
        <v>0</v>
      </c>
      <c r="T41" s="78" t="e">
        <f t="shared" si="8"/>
        <v>#DIV/0!</v>
      </c>
      <c r="U41" s="77"/>
    </row>
    <row r="42" spans="1:21">
      <c r="A42" s="69"/>
    </row>
    <row r="43" spans="1:21">
      <c r="A43" s="69" t="s">
        <v>188</v>
      </c>
    </row>
  </sheetData>
  <mergeCells count="48">
    <mergeCell ref="A3:A5"/>
    <mergeCell ref="B3:C3"/>
    <mergeCell ref="D3:E3"/>
    <mergeCell ref="F3:G3"/>
    <mergeCell ref="H3:I3"/>
    <mergeCell ref="N3:O3"/>
    <mergeCell ref="J3:K3"/>
    <mergeCell ref="L3:M3"/>
    <mergeCell ref="T3:T5"/>
    <mergeCell ref="B4:B5"/>
    <mergeCell ref="D4:D5"/>
    <mergeCell ref="F4:F5"/>
    <mergeCell ref="H4:H5"/>
    <mergeCell ref="N4:N5"/>
    <mergeCell ref="J4:J5"/>
    <mergeCell ref="L4:L5"/>
    <mergeCell ref="U12:U14"/>
    <mergeCell ref="C13:C14"/>
    <mergeCell ref="E13:E14"/>
    <mergeCell ref="G13:G14"/>
    <mergeCell ref="I13:I14"/>
    <mergeCell ref="O13:O14"/>
    <mergeCell ref="G12:H12"/>
    <mergeCell ref="O12:P12"/>
    <mergeCell ref="Q12:Q14"/>
    <mergeCell ref="I12:J12"/>
    <mergeCell ref="K12:L12"/>
    <mergeCell ref="M12:N12"/>
    <mergeCell ref="K13:K14"/>
    <mergeCell ref="M13:M14"/>
    <mergeCell ref="A25:A27"/>
    <mergeCell ref="B25:B27"/>
    <mergeCell ref="C25:D25"/>
    <mergeCell ref="E25:F25"/>
    <mergeCell ref="A12:A14"/>
    <mergeCell ref="B12:B14"/>
    <mergeCell ref="C12:D12"/>
    <mergeCell ref="E12:F12"/>
    <mergeCell ref="U25:U27"/>
    <mergeCell ref="C26:C27"/>
    <mergeCell ref="E26:E27"/>
    <mergeCell ref="G26:G27"/>
    <mergeCell ref="I26:I27"/>
    <mergeCell ref="O26:O27"/>
    <mergeCell ref="G25:H25"/>
    <mergeCell ref="I25:N25"/>
    <mergeCell ref="O25:P25"/>
    <mergeCell ref="Q25:Q27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73" orientation="landscape" r:id="rId1"/>
  <headerFooter alignWithMargins="0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2</vt:i4>
      </vt:variant>
    </vt:vector>
  </HeadingPairs>
  <TitlesOfParts>
    <vt:vector size="7" baseType="lpstr">
      <vt:lpstr>動支單</vt:lpstr>
      <vt:lpstr>黏貼憑證</vt:lpstr>
      <vt:lpstr>月執行情形一覽表</vt:lpstr>
      <vt:lpstr>累季表及季報表</vt:lpstr>
      <vt:lpstr>累季表及季報表_公式</vt:lpstr>
      <vt:lpstr>動支單!Print_Area</vt:lpstr>
      <vt:lpstr>黏貼憑證!Print_Area</vt:lpstr>
    </vt:vector>
  </TitlesOfParts>
  <Company>桃園縣政府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\桃園縣政府</dc:creator>
  <cp:lastModifiedBy>曾聖伊</cp:lastModifiedBy>
  <cp:lastPrinted>2024-01-21T08:32:37Z</cp:lastPrinted>
  <dcterms:created xsi:type="dcterms:W3CDTF">2002-12-28T07:37:43Z</dcterms:created>
  <dcterms:modified xsi:type="dcterms:W3CDTF">2024-01-21T09:02:20Z</dcterms:modified>
</cp:coreProperties>
</file>